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FA45B27-55EE-49AB-9FE5-87BD26161FD2}" xr6:coauthVersionLast="45" xr6:coauthVersionMax="45" xr10:uidLastSave="{00000000-0000-0000-0000-000000000000}"/>
  <bookViews>
    <workbookView xWindow="-120" yWindow="-120" windowWidth="20730" windowHeight="11160" tabRatio="749" firstSheet="7" activeTab="7" xr2:uid="{00000000-000D-0000-FFFF-FFFF00000000}"/>
  </bookViews>
  <sheets>
    <sheet name="Grafico DTF" sheetId="46" r:id="rId1"/>
    <sheet name="Datos" sheetId="2" r:id="rId2"/>
    <sheet name="Promedios " sheetId="59" r:id="rId3"/>
    <sheet name="Gráfico suavizacion DTF" sheetId="49" r:id="rId4"/>
    <sheet name="Suavizacion exponencial" sheetId="4" r:id="rId5"/>
    <sheet name="Gráfico estacional dtf" sheetId="55" r:id="rId6"/>
    <sheet name="Ind. estacional" sheetId="7" r:id="rId7"/>
    <sheet name="Comparación" sheetId="20" r:id="rId8"/>
    <sheet name="Gráfico regresiones dtf" sheetId="52" r:id="rId9"/>
    <sheet name="Regresiones polinomicas" sheetId="6" r:id="rId10"/>
    <sheet name="RG11" sheetId="8" r:id="rId11"/>
    <sheet name="RG12" sheetId="11" r:id="rId12"/>
    <sheet name="RG13" sheetId="12" r:id="rId13"/>
    <sheet name="RG14" sheetId="13" r:id="rId14"/>
    <sheet name="RG15" sheetId="14" r:id="rId15"/>
    <sheet name="RG16" sheetId="15" r:id="rId16"/>
    <sheet name="RG17" sheetId="16" r:id="rId17"/>
    <sheet name="RG18" sheetId="17" r:id="rId18"/>
    <sheet name="RG19" sheetId="18" r:id="rId19"/>
  </sheets>
  <calcPr calcId="181029"/>
</workbook>
</file>

<file path=xl/calcChain.xml><?xml version="1.0" encoding="utf-8"?>
<calcChain xmlns="http://schemas.openxmlformats.org/spreadsheetml/2006/main">
  <c r="F19" i="20" l="1"/>
  <c r="E19" i="20"/>
  <c r="D19" i="20"/>
  <c r="E238" i="59"/>
  <c r="J236" i="59"/>
  <c r="F236" i="59"/>
  <c r="G236" i="59"/>
  <c r="H236" i="59"/>
  <c r="I236" i="59"/>
  <c r="E236" i="59"/>
  <c r="G9" i="59"/>
  <c r="G6" i="59"/>
  <c r="I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216" i="59"/>
  <c r="J217" i="59"/>
  <c r="J218" i="59"/>
  <c r="J219" i="59"/>
  <c r="J220" i="59"/>
  <c r="J221" i="59"/>
  <c r="J222" i="59"/>
  <c r="J223" i="59"/>
  <c r="J224" i="59"/>
  <c r="J225" i="59"/>
  <c r="J226" i="59"/>
  <c r="J227" i="59"/>
  <c r="J228" i="59"/>
  <c r="J229" i="59"/>
  <c r="J230" i="59"/>
  <c r="J231" i="59"/>
  <c r="J232" i="59"/>
  <c r="J233" i="59"/>
  <c r="J234" i="59"/>
  <c r="J235" i="59"/>
  <c r="J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3" i="59"/>
  <c r="H54" i="59"/>
  <c r="H55" i="59"/>
  <c r="H56" i="59"/>
  <c r="H57" i="59"/>
  <c r="H58" i="59"/>
  <c r="H59" i="59"/>
  <c r="H60" i="59"/>
  <c r="H61" i="59"/>
  <c r="H62" i="59"/>
  <c r="H63" i="59"/>
  <c r="H64" i="59"/>
  <c r="H65" i="59"/>
  <c r="H66" i="59"/>
  <c r="H67" i="59"/>
  <c r="H68" i="59"/>
  <c r="H69" i="59"/>
  <c r="H70" i="59"/>
  <c r="H71" i="59"/>
  <c r="H72" i="59"/>
  <c r="H73" i="59"/>
  <c r="H74" i="59"/>
  <c r="H75" i="59"/>
  <c r="H76" i="59"/>
  <c r="H77" i="59"/>
  <c r="H78" i="59"/>
  <c r="H79" i="59"/>
  <c r="H80" i="59"/>
  <c r="H81" i="59"/>
  <c r="H82" i="59"/>
  <c r="H83" i="59"/>
  <c r="H84" i="59"/>
  <c r="H85" i="59"/>
  <c r="H86" i="59"/>
  <c r="H87" i="59"/>
  <c r="H88" i="59"/>
  <c r="H89" i="59"/>
  <c r="H90" i="59"/>
  <c r="H91" i="59"/>
  <c r="H92" i="59"/>
  <c r="H93" i="59"/>
  <c r="H94" i="59"/>
  <c r="H95" i="59"/>
  <c r="H96" i="59"/>
  <c r="H97" i="59"/>
  <c r="H98" i="59"/>
  <c r="H99" i="59"/>
  <c r="H100" i="59"/>
  <c r="H101" i="59"/>
  <c r="H102" i="59"/>
  <c r="H103" i="59"/>
  <c r="H104" i="59"/>
  <c r="H105" i="59"/>
  <c r="H106" i="59"/>
  <c r="H107" i="59"/>
  <c r="H108" i="59"/>
  <c r="H109" i="59"/>
  <c r="H110" i="59"/>
  <c r="H111" i="59"/>
  <c r="H112" i="59"/>
  <c r="H113" i="59"/>
  <c r="H114" i="59"/>
  <c r="H115" i="59"/>
  <c r="H116" i="59"/>
  <c r="H117" i="59"/>
  <c r="H118" i="59"/>
  <c r="H119" i="59"/>
  <c r="H120" i="59"/>
  <c r="H121" i="59"/>
  <c r="H122" i="59"/>
  <c r="H123" i="59"/>
  <c r="H124" i="59"/>
  <c r="H125" i="59"/>
  <c r="H126" i="59"/>
  <c r="H127" i="59"/>
  <c r="H128" i="59"/>
  <c r="H129" i="59"/>
  <c r="H130" i="59"/>
  <c r="H131" i="59"/>
  <c r="H132" i="59"/>
  <c r="H133" i="59"/>
  <c r="H134" i="59"/>
  <c r="H135" i="59"/>
  <c r="H136" i="59"/>
  <c r="H137" i="59"/>
  <c r="H138" i="59"/>
  <c r="H139" i="59"/>
  <c r="H140" i="59"/>
  <c r="H141" i="59"/>
  <c r="H142" i="59"/>
  <c r="H143" i="59"/>
  <c r="H144" i="59"/>
  <c r="H145" i="59"/>
  <c r="H146" i="59"/>
  <c r="H147" i="59"/>
  <c r="H148" i="59"/>
  <c r="H149" i="59"/>
  <c r="H150" i="59"/>
  <c r="H151" i="59"/>
  <c r="H152" i="59"/>
  <c r="H153" i="59"/>
  <c r="H154" i="59"/>
  <c r="H155" i="59"/>
  <c r="H156" i="59"/>
  <c r="H157" i="59"/>
  <c r="H158" i="59"/>
  <c r="H159" i="59"/>
  <c r="H160" i="59"/>
  <c r="H161" i="59"/>
  <c r="H162" i="59"/>
  <c r="H163" i="59"/>
  <c r="H164" i="59"/>
  <c r="H165" i="59"/>
  <c r="H166" i="59"/>
  <c r="H167" i="59"/>
  <c r="H168" i="59"/>
  <c r="H169" i="59"/>
  <c r="H170" i="59"/>
  <c r="H171" i="59"/>
  <c r="H172" i="59"/>
  <c r="H173" i="59"/>
  <c r="H174" i="59"/>
  <c r="H175" i="59"/>
  <c r="H176" i="59"/>
  <c r="H177" i="59"/>
  <c r="H178" i="59"/>
  <c r="H179" i="59"/>
  <c r="H180" i="59"/>
  <c r="H181" i="59"/>
  <c r="H182" i="59"/>
  <c r="H183" i="59"/>
  <c r="H184" i="59"/>
  <c r="H185" i="59"/>
  <c r="H186" i="59"/>
  <c r="H187" i="59"/>
  <c r="H188" i="59"/>
  <c r="H189" i="59"/>
  <c r="H190" i="59"/>
  <c r="H191" i="59"/>
  <c r="H192" i="59"/>
  <c r="H193" i="59"/>
  <c r="H194" i="59"/>
  <c r="H195" i="59"/>
  <c r="H196" i="59"/>
  <c r="H197" i="59"/>
  <c r="H198" i="59"/>
  <c r="H199" i="59"/>
  <c r="H200" i="59"/>
  <c r="H201" i="59"/>
  <c r="H202" i="59"/>
  <c r="H203" i="59"/>
  <c r="H204" i="59"/>
  <c r="H205" i="59"/>
  <c r="H206" i="59"/>
  <c r="H207" i="59"/>
  <c r="H208" i="59"/>
  <c r="H209" i="59"/>
  <c r="H210" i="59"/>
  <c r="H211" i="59"/>
  <c r="H212" i="59"/>
  <c r="H213" i="59"/>
  <c r="H214" i="59"/>
  <c r="H215" i="59"/>
  <c r="H216" i="59"/>
  <c r="H217" i="59"/>
  <c r="H218" i="59"/>
  <c r="H219" i="59"/>
  <c r="H220" i="59"/>
  <c r="H221" i="59"/>
  <c r="H222" i="59"/>
  <c r="H223" i="59"/>
  <c r="H224" i="59"/>
  <c r="H225" i="59"/>
  <c r="H226" i="59"/>
  <c r="H227" i="59"/>
  <c r="H228" i="59"/>
  <c r="H229" i="59"/>
  <c r="H230" i="59"/>
  <c r="H231" i="59"/>
  <c r="H232" i="59"/>
  <c r="H233" i="59"/>
  <c r="H234" i="59"/>
  <c r="H235" i="59"/>
  <c r="H6" i="59"/>
  <c r="G7" i="59"/>
  <c r="G8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45" i="59"/>
  <c r="E46" i="59"/>
  <c r="E47" i="59"/>
  <c r="E48" i="59"/>
  <c r="E49" i="59"/>
  <c r="E50" i="59"/>
  <c r="E51" i="59"/>
  <c r="E52" i="59"/>
  <c r="E53" i="59"/>
  <c r="E54" i="59"/>
  <c r="E55" i="59"/>
  <c r="E56" i="59"/>
  <c r="E57" i="59"/>
  <c r="E58" i="59"/>
  <c r="E59" i="59"/>
  <c r="E60" i="59"/>
  <c r="E61" i="59"/>
  <c r="E62" i="59"/>
  <c r="E63" i="59"/>
  <c r="E64" i="59"/>
  <c r="E65" i="59"/>
  <c r="E66" i="59"/>
  <c r="E67" i="59"/>
  <c r="E68" i="59"/>
  <c r="E69" i="59"/>
  <c r="E70" i="59"/>
  <c r="E71" i="59"/>
  <c r="E72" i="59"/>
  <c r="E73" i="59"/>
  <c r="E74" i="59"/>
  <c r="E75" i="59"/>
  <c r="E76" i="59"/>
  <c r="E77" i="59"/>
  <c r="E78" i="59"/>
  <c r="E79" i="59"/>
  <c r="E80" i="59"/>
  <c r="E81" i="59"/>
  <c r="E82" i="59"/>
  <c r="E83" i="59"/>
  <c r="E84" i="59"/>
  <c r="E85" i="59"/>
  <c r="E86" i="59"/>
  <c r="E87" i="59"/>
  <c r="E88" i="59"/>
  <c r="E89" i="59"/>
  <c r="E90" i="59"/>
  <c r="E91" i="59"/>
  <c r="E92" i="59"/>
  <c r="E93" i="59"/>
  <c r="E94" i="59"/>
  <c r="E95" i="59"/>
  <c r="E96" i="59"/>
  <c r="E97" i="59"/>
  <c r="E98" i="59"/>
  <c r="E99" i="59"/>
  <c r="E100" i="59"/>
  <c r="E101" i="59"/>
  <c r="E102" i="59"/>
  <c r="E103" i="59"/>
  <c r="E104" i="59"/>
  <c r="E105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36" i="59"/>
  <c r="E137" i="59"/>
  <c r="E138" i="59"/>
  <c r="E139" i="59"/>
  <c r="E140" i="59"/>
  <c r="E141" i="59"/>
  <c r="E142" i="59"/>
  <c r="E143" i="59"/>
  <c r="E144" i="59"/>
  <c r="E145" i="59"/>
  <c r="E146" i="59"/>
  <c r="E147" i="59"/>
  <c r="E148" i="59"/>
  <c r="E149" i="59"/>
  <c r="E150" i="59"/>
  <c r="E151" i="59"/>
  <c r="E152" i="59"/>
  <c r="E153" i="59"/>
  <c r="E154" i="59"/>
  <c r="E155" i="59"/>
  <c r="E156" i="59"/>
  <c r="E157" i="59"/>
  <c r="E158" i="59"/>
  <c r="E159" i="59"/>
  <c r="E160" i="59"/>
  <c r="E161" i="59"/>
  <c r="E162" i="59"/>
  <c r="E163" i="59"/>
  <c r="E164" i="59"/>
  <c r="E165" i="59"/>
  <c r="E166" i="59"/>
  <c r="E167" i="59"/>
  <c r="E168" i="59"/>
  <c r="E169" i="59"/>
  <c r="E170" i="59"/>
  <c r="E171" i="59"/>
  <c r="E172" i="59"/>
  <c r="E173" i="59"/>
  <c r="E174" i="59"/>
  <c r="E175" i="59"/>
  <c r="E176" i="59"/>
  <c r="E177" i="59"/>
  <c r="E178" i="59"/>
  <c r="E179" i="59"/>
  <c r="E180" i="59"/>
  <c r="E181" i="59"/>
  <c r="E182" i="59"/>
  <c r="E183" i="59"/>
  <c r="E184" i="59"/>
  <c r="E185" i="59"/>
  <c r="E186" i="59"/>
  <c r="E187" i="59"/>
  <c r="E188" i="59"/>
  <c r="E189" i="59"/>
  <c r="E190" i="59"/>
  <c r="E191" i="59"/>
  <c r="E192" i="59"/>
  <c r="E193" i="59"/>
  <c r="E194" i="59"/>
  <c r="E195" i="59"/>
  <c r="E196" i="59"/>
  <c r="E197" i="59"/>
  <c r="E198" i="59"/>
  <c r="E199" i="59"/>
  <c r="E200" i="59"/>
  <c r="E201" i="59"/>
  <c r="E202" i="59"/>
  <c r="E203" i="59"/>
  <c r="E204" i="59"/>
  <c r="E205" i="59"/>
  <c r="E206" i="59"/>
  <c r="E207" i="59"/>
  <c r="E208" i="59"/>
  <c r="E209" i="59"/>
  <c r="E210" i="59"/>
  <c r="E211" i="59"/>
  <c r="E212" i="59"/>
  <c r="E213" i="59"/>
  <c r="E214" i="59"/>
  <c r="E215" i="59"/>
  <c r="E216" i="59"/>
  <c r="E217" i="59"/>
  <c r="E218" i="59"/>
  <c r="E219" i="59"/>
  <c r="E220" i="59"/>
  <c r="E221" i="59"/>
  <c r="E222" i="59"/>
  <c r="E223" i="59"/>
  <c r="E224" i="59"/>
  <c r="E225" i="59"/>
  <c r="E226" i="59"/>
  <c r="E227" i="59"/>
  <c r="E228" i="59"/>
  <c r="E229" i="59"/>
  <c r="E230" i="59"/>
  <c r="E231" i="59"/>
  <c r="E232" i="59"/>
  <c r="E233" i="59"/>
  <c r="E234" i="59"/>
  <c r="E235" i="59"/>
  <c r="E6" i="59"/>
  <c r="D236" i="59"/>
  <c r="C23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35" i="59"/>
  <c r="D36" i="59"/>
  <c r="D37" i="59"/>
  <c r="D38" i="59"/>
  <c r="D39" i="59"/>
  <c r="D40" i="59"/>
  <c r="D41" i="59"/>
  <c r="D42" i="59"/>
  <c r="D43" i="59"/>
  <c r="D44" i="59"/>
  <c r="D45" i="59"/>
  <c r="D46" i="59"/>
  <c r="D47" i="59"/>
  <c r="D48" i="59"/>
  <c r="D49" i="59"/>
  <c r="D50" i="59"/>
  <c r="D51" i="59"/>
  <c r="D52" i="59"/>
  <c r="D53" i="59"/>
  <c r="D54" i="59"/>
  <c r="D55" i="59"/>
  <c r="D56" i="59"/>
  <c r="D57" i="59"/>
  <c r="D58" i="59"/>
  <c r="D59" i="59"/>
  <c r="D60" i="59"/>
  <c r="D61" i="59"/>
  <c r="D62" i="59"/>
  <c r="D63" i="59"/>
  <c r="D64" i="59"/>
  <c r="D65" i="59"/>
  <c r="D66" i="59"/>
  <c r="D67" i="59"/>
  <c r="D68" i="59"/>
  <c r="D69" i="59"/>
  <c r="D70" i="59"/>
  <c r="D71" i="59"/>
  <c r="D72" i="59"/>
  <c r="D73" i="59"/>
  <c r="D74" i="59"/>
  <c r="D75" i="59"/>
  <c r="D76" i="59"/>
  <c r="D77" i="59"/>
  <c r="D78" i="59"/>
  <c r="D79" i="59"/>
  <c r="D80" i="59"/>
  <c r="D81" i="59"/>
  <c r="D82" i="59"/>
  <c r="D83" i="59"/>
  <c r="D84" i="59"/>
  <c r="D85" i="59"/>
  <c r="D86" i="59"/>
  <c r="D87" i="59"/>
  <c r="D88" i="59"/>
  <c r="D89" i="59"/>
  <c r="D90" i="59"/>
  <c r="D91" i="59"/>
  <c r="D92" i="59"/>
  <c r="D93" i="59"/>
  <c r="D94" i="59"/>
  <c r="D95" i="59"/>
  <c r="D96" i="59"/>
  <c r="D97" i="59"/>
  <c r="D98" i="59"/>
  <c r="D99" i="59"/>
  <c r="D100" i="59"/>
  <c r="D101" i="59"/>
  <c r="D102" i="59"/>
  <c r="D103" i="59"/>
  <c r="D104" i="59"/>
  <c r="D105" i="59"/>
  <c r="D106" i="59"/>
  <c r="D107" i="59"/>
  <c r="D108" i="59"/>
  <c r="D109" i="59"/>
  <c r="D110" i="59"/>
  <c r="D111" i="59"/>
  <c r="D112" i="59"/>
  <c r="D113" i="59"/>
  <c r="D114" i="59"/>
  <c r="D115" i="59"/>
  <c r="D116" i="59"/>
  <c r="D117" i="59"/>
  <c r="D118" i="59"/>
  <c r="D119" i="59"/>
  <c r="D120" i="59"/>
  <c r="D121" i="59"/>
  <c r="D122" i="59"/>
  <c r="D123" i="59"/>
  <c r="D124" i="59"/>
  <c r="D125" i="59"/>
  <c r="D126" i="59"/>
  <c r="D127" i="59"/>
  <c r="D128" i="59"/>
  <c r="D129" i="59"/>
  <c r="D130" i="59"/>
  <c r="D131" i="59"/>
  <c r="D132" i="59"/>
  <c r="D133" i="59"/>
  <c r="D134" i="59"/>
  <c r="D135" i="59"/>
  <c r="D136" i="59"/>
  <c r="D137" i="59"/>
  <c r="D138" i="59"/>
  <c r="D139" i="59"/>
  <c r="D140" i="59"/>
  <c r="D141" i="59"/>
  <c r="D142" i="59"/>
  <c r="D143" i="59"/>
  <c r="D144" i="59"/>
  <c r="D145" i="59"/>
  <c r="D146" i="59"/>
  <c r="D147" i="59"/>
  <c r="D148" i="59"/>
  <c r="D149" i="59"/>
  <c r="D150" i="59"/>
  <c r="D151" i="59"/>
  <c r="D152" i="59"/>
  <c r="D153" i="59"/>
  <c r="D154" i="59"/>
  <c r="D155" i="59"/>
  <c r="D156" i="59"/>
  <c r="D157" i="59"/>
  <c r="D158" i="59"/>
  <c r="D159" i="59"/>
  <c r="D160" i="59"/>
  <c r="D161" i="59"/>
  <c r="D162" i="59"/>
  <c r="D163" i="59"/>
  <c r="D164" i="59"/>
  <c r="D165" i="59"/>
  <c r="D166" i="59"/>
  <c r="D167" i="59"/>
  <c r="D168" i="59"/>
  <c r="D169" i="59"/>
  <c r="D170" i="59"/>
  <c r="D171" i="59"/>
  <c r="D172" i="59"/>
  <c r="D173" i="59"/>
  <c r="D174" i="59"/>
  <c r="D175" i="59"/>
  <c r="D176" i="59"/>
  <c r="D177" i="59"/>
  <c r="D178" i="59"/>
  <c r="D179" i="59"/>
  <c r="D180" i="59"/>
  <c r="D181" i="59"/>
  <c r="D182" i="59"/>
  <c r="D183" i="59"/>
  <c r="D184" i="59"/>
  <c r="D185" i="59"/>
  <c r="D186" i="59"/>
  <c r="D187" i="59"/>
  <c r="D188" i="59"/>
  <c r="D189" i="59"/>
  <c r="D190" i="59"/>
  <c r="D191" i="59"/>
  <c r="D192" i="59"/>
  <c r="D193" i="59"/>
  <c r="D194" i="59"/>
  <c r="D195" i="59"/>
  <c r="D196" i="59"/>
  <c r="D197" i="59"/>
  <c r="D198" i="59"/>
  <c r="D199" i="59"/>
  <c r="D200" i="59"/>
  <c r="D201" i="59"/>
  <c r="D202" i="59"/>
  <c r="D203" i="59"/>
  <c r="D204" i="59"/>
  <c r="D205" i="59"/>
  <c r="D206" i="59"/>
  <c r="D207" i="59"/>
  <c r="D208" i="59"/>
  <c r="D209" i="59"/>
  <c r="D210" i="59"/>
  <c r="D211" i="59"/>
  <c r="D212" i="59"/>
  <c r="D213" i="59"/>
  <c r="D214" i="59"/>
  <c r="D215" i="59"/>
  <c r="D216" i="59"/>
  <c r="D217" i="59"/>
  <c r="D218" i="59"/>
  <c r="D219" i="59"/>
  <c r="D220" i="59"/>
  <c r="D221" i="59"/>
  <c r="D222" i="59"/>
  <c r="D223" i="59"/>
  <c r="D224" i="59"/>
  <c r="D225" i="59"/>
  <c r="D226" i="59"/>
  <c r="D227" i="59"/>
  <c r="D228" i="59"/>
  <c r="D229" i="59"/>
  <c r="D230" i="59"/>
  <c r="D231" i="59"/>
  <c r="D232" i="59"/>
  <c r="D233" i="59"/>
  <c r="D234" i="59"/>
  <c r="D235" i="59"/>
  <c r="C6" i="59"/>
  <c r="D6" i="59"/>
  <c r="C235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C115" i="59"/>
  <c r="C116" i="59"/>
  <c r="C117" i="59"/>
  <c r="C118" i="59"/>
  <c r="C119" i="59"/>
  <c r="C120" i="59"/>
  <c r="C121" i="59"/>
  <c r="C122" i="59"/>
  <c r="C123" i="59"/>
  <c r="C124" i="59"/>
  <c r="C125" i="59"/>
  <c r="C126" i="59"/>
  <c r="C127" i="59"/>
  <c r="C128" i="59"/>
  <c r="C129" i="59"/>
  <c r="C130" i="59"/>
  <c r="C131" i="59"/>
  <c r="C132" i="59"/>
  <c r="C133" i="59"/>
  <c r="C134" i="59"/>
  <c r="C135" i="59"/>
  <c r="C136" i="59"/>
  <c r="C137" i="59"/>
  <c r="C138" i="59"/>
  <c r="C139" i="59"/>
  <c r="C140" i="59"/>
  <c r="C141" i="59"/>
  <c r="C142" i="59"/>
  <c r="C143" i="59"/>
  <c r="C144" i="59"/>
  <c r="C145" i="59"/>
  <c r="C146" i="59"/>
  <c r="C147" i="59"/>
  <c r="C148" i="59"/>
  <c r="C149" i="59"/>
  <c r="C150" i="59"/>
  <c r="C151" i="59"/>
  <c r="C152" i="59"/>
  <c r="C153" i="59"/>
  <c r="C154" i="59"/>
  <c r="C155" i="59"/>
  <c r="C156" i="59"/>
  <c r="C157" i="59"/>
  <c r="C158" i="59"/>
  <c r="C159" i="59"/>
  <c r="C160" i="59"/>
  <c r="C161" i="59"/>
  <c r="C162" i="59"/>
  <c r="C163" i="59"/>
  <c r="C164" i="59"/>
  <c r="C165" i="59"/>
  <c r="C166" i="59"/>
  <c r="C167" i="59"/>
  <c r="C168" i="59"/>
  <c r="C169" i="59"/>
  <c r="C170" i="59"/>
  <c r="C171" i="59"/>
  <c r="C172" i="59"/>
  <c r="C173" i="59"/>
  <c r="C174" i="59"/>
  <c r="C175" i="59"/>
  <c r="C176" i="59"/>
  <c r="C177" i="59"/>
  <c r="C178" i="59"/>
  <c r="C179" i="59"/>
  <c r="C180" i="59"/>
  <c r="C181" i="59"/>
  <c r="C182" i="59"/>
  <c r="C183" i="59"/>
  <c r="C184" i="59"/>
  <c r="C185" i="59"/>
  <c r="C186" i="59"/>
  <c r="C187" i="59"/>
  <c r="C188" i="59"/>
  <c r="C189" i="59"/>
  <c r="C190" i="59"/>
  <c r="C191" i="59"/>
  <c r="C192" i="59"/>
  <c r="C193" i="59"/>
  <c r="C194" i="59"/>
  <c r="C195" i="59"/>
  <c r="C196" i="59"/>
  <c r="C197" i="59"/>
  <c r="C198" i="59"/>
  <c r="C199" i="59"/>
  <c r="C200" i="59"/>
  <c r="C201" i="59"/>
  <c r="C202" i="59"/>
  <c r="C203" i="59"/>
  <c r="C204" i="59"/>
  <c r="C205" i="59"/>
  <c r="C206" i="59"/>
  <c r="C207" i="59"/>
  <c r="C208" i="59"/>
  <c r="C209" i="59"/>
  <c r="C210" i="59"/>
  <c r="C211" i="59"/>
  <c r="C212" i="59"/>
  <c r="C213" i="59"/>
  <c r="C214" i="59"/>
  <c r="C215" i="59"/>
  <c r="C216" i="59"/>
  <c r="C217" i="59"/>
  <c r="C218" i="59"/>
  <c r="C219" i="59"/>
  <c r="C220" i="59"/>
  <c r="C221" i="59"/>
  <c r="C222" i="59"/>
  <c r="C223" i="59"/>
  <c r="C224" i="59"/>
  <c r="C225" i="59"/>
  <c r="C226" i="59"/>
  <c r="C227" i="59"/>
  <c r="C228" i="59"/>
  <c r="C229" i="59"/>
  <c r="C230" i="59"/>
  <c r="C231" i="59"/>
  <c r="C232" i="59"/>
  <c r="C233" i="59"/>
  <c r="C234" i="59"/>
  <c r="AA239" i="6" l="1"/>
  <c r="O3" i="6"/>
  <c r="P3" i="6"/>
  <c r="L25" i="11" l="1"/>
  <c r="L23" i="11"/>
  <c r="L77" i="14" l="1"/>
  <c r="M79" i="14" s="1"/>
  <c r="L75" i="14"/>
  <c r="O79" i="14" s="1"/>
  <c r="L64" i="14"/>
  <c r="M66" i="14" s="1"/>
  <c r="L62" i="14"/>
  <c r="O66" i="14" s="1"/>
  <c r="L51" i="14"/>
  <c r="M53" i="14" s="1"/>
  <c r="L49" i="14"/>
  <c r="O53" i="14" s="1"/>
  <c r="M40" i="14"/>
  <c r="L38" i="14"/>
  <c r="L36" i="14"/>
  <c r="K40" i="14" s="1"/>
  <c r="L25" i="14"/>
  <c r="M27" i="14" s="1"/>
  <c r="L23" i="14"/>
  <c r="K27" i="14" s="1"/>
  <c r="K18" i="14"/>
  <c r="L9" i="14"/>
  <c r="K11" i="14" s="1"/>
  <c r="L7" i="14"/>
  <c r="M11" i="14" s="1"/>
  <c r="L64" i="13"/>
  <c r="L51" i="13"/>
  <c r="L62" i="13"/>
  <c r="K66" i="13" s="1"/>
  <c r="L49" i="13"/>
  <c r="K53" i="13" s="1"/>
  <c r="M66" i="13"/>
  <c r="M53" i="13"/>
  <c r="M40" i="13"/>
  <c r="L38" i="13"/>
  <c r="L36" i="13"/>
  <c r="O40" i="13" s="1"/>
  <c r="M27" i="13"/>
  <c r="L25" i="13"/>
  <c r="L23" i="13"/>
  <c r="K27" i="13" s="1"/>
  <c r="K18" i="13"/>
  <c r="L9" i="13"/>
  <c r="K11" i="13" s="1"/>
  <c r="L7" i="13"/>
  <c r="M11" i="13" s="1"/>
  <c r="L51" i="12"/>
  <c r="L38" i="12"/>
  <c r="L49" i="12"/>
  <c r="O53" i="12" s="1"/>
  <c r="L23" i="12"/>
  <c r="K27" i="12" s="1"/>
  <c r="M53" i="12"/>
  <c r="M27" i="12"/>
  <c r="L25" i="12"/>
  <c r="L9" i="12"/>
  <c r="L7" i="12"/>
  <c r="M11" i="12" s="1"/>
  <c r="M40" i="12"/>
  <c r="L36" i="12"/>
  <c r="O40" i="12" s="1"/>
  <c r="O27" i="12"/>
  <c r="K18" i="12"/>
  <c r="K11" i="12"/>
  <c r="M40" i="11"/>
  <c r="L38" i="11"/>
  <c r="L36" i="11"/>
  <c r="K40" i="11" s="1"/>
  <c r="L7" i="11"/>
  <c r="M11" i="11" s="1"/>
  <c r="M27" i="11"/>
  <c r="O27" i="11"/>
  <c r="K18" i="11"/>
  <c r="L9" i="11"/>
  <c r="K11" i="11" s="1"/>
  <c r="K27" i="8"/>
  <c r="L25" i="8"/>
  <c r="M27" i="8" s="1"/>
  <c r="L23" i="8"/>
  <c r="O27" i="8" s="1"/>
  <c r="E20" i="8"/>
  <c r="K18" i="8"/>
  <c r="K11" i="8"/>
  <c r="L9" i="8"/>
  <c r="L7" i="8"/>
  <c r="M11" i="8" s="1"/>
  <c r="E14" i="8"/>
  <c r="O53" i="13" l="1"/>
  <c r="O40" i="11"/>
  <c r="K40" i="13"/>
  <c r="K53" i="14"/>
  <c r="K79" i="14"/>
  <c r="O40" i="14"/>
  <c r="K66" i="14"/>
  <c r="O27" i="14"/>
  <c r="O66" i="13"/>
  <c r="O27" i="13"/>
  <c r="K53" i="12"/>
  <c r="K40" i="12"/>
  <c r="K27" i="11"/>
  <c r="N231" i="7" l="1"/>
  <c r="N219" i="7"/>
  <c r="N207" i="7"/>
  <c r="N195" i="7"/>
  <c r="N183" i="7"/>
  <c r="N171" i="7"/>
  <c r="N147" i="7"/>
  <c r="N159" i="7"/>
  <c r="N75" i="7"/>
  <c r="N87" i="7"/>
  <c r="N99" i="7"/>
  <c r="N111" i="7"/>
  <c r="N123" i="7"/>
  <c r="N135" i="7"/>
  <c r="N51" i="7"/>
  <c r="N63" i="7"/>
  <c r="N39" i="7"/>
  <c r="N27" i="7"/>
  <c r="N15" i="7"/>
  <c r="D21" i="7"/>
  <c r="D9" i="7"/>
  <c r="D14" i="7"/>
  <c r="D15" i="7"/>
  <c r="O4" i="6" l="1"/>
  <c r="F4" i="4"/>
  <c r="I4" i="4" s="1"/>
  <c r="F5" i="4" l="1"/>
  <c r="K5" i="4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C9" i="20" s="1"/>
  <c r="K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4" i="4"/>
  <c r="H9" i="6"/>
  <c r="G61" i="6"/>
  <c r="H61" i="6"/>
  <c r="I61" i="6"/>
  <c r="J61" i="6"/>
  <c r="K61" i="6"/>
  <c r="L61" i="6"/>
  <c r="M61" i="6"/>
  <c r="N61" i="6"/>
  <c r="G62" i="6"/>
  <c r="H62" i="6"/>
  <c r="I62" i="6"/>
  <c r="J62" i="6"/>
  <c r="K62" i="6"/>
  <c r="L62" i="6"/>
  <c r="M62" i="6"/>
  <c r="N62" i="6"/>
  <c r="G63" i="6"/>
  <c r="H63" i="6"/>
  <c r="I63" i="6"/>
  <c r="J63" i="6"/>
  <c r="K63" i="6"/>
  <c r="L63" i="6"/>
  <c r="M63" i="6"/>
  <c r="N63" i="6"/>
  <c r="G64" i="6"/>
  <c r="H64" i="6"/>
  <c r="I64" i="6"/>
  <c r="J64" i="6"/>
  <c r="K64" i="6"/>
  <c r="L64" i="6"/>
  <c r="M64" i="6"/>
  <c r="N64" i="6"/>
  <c r="G65" i="6"/>
  <c r="H65" i="6"/>
  <c r="I65" i="6"/>
  <c r="J65" i="6"/>
  <c r="K65" i="6"/>
  <c r="L65" i="6"/>
  <c r="M65" i="6"/>
  <c r="N65" i="6"/>
  <c r="G66" i="6"/>
  <c r="H66" i="6"/>
  <c r="I66" i="6"/>
  <c r="J66" i="6"/>
  <c r="K66" i="6"/>
  <c r="L66" i="6"/>
  <c r="M66" i="6"/>
  <c r="N66" i="6"/>
  <c r="G67" i="6"/>
  <c r="H67" i="6"/>
  <c r="I67" i="6"/>
  <c r="J67" i="6"/>
  <c r="K67" i="6"/>
  <c r="L67" i="6"/>
  <c r="M67" i="6"/>
  <c r="N67" i="6"/>
  <c r="G68" i="6"/>
  <c r="H68" i="6"/>
  <c r="I68" i="6"/>
  <c r="J68" i="6"/>
  <c r="K68" i="6"/>
  <c r="L68" i="6"/>
  <c r="M68" i="6"/>
  <c r="N68" i="6"/>
  <c r="G69" i="6"/>
  <c r="H69" i="6"/>
  <c r="I69" i="6"/>
  <c r="J69" i="6"/>
  <c r="K69" i="6"/>
  <c r="L69" i="6"/>
  <c r="M69" i="6"/>
  <c r="N69" i="6"/>
  <c r="G70" i="6"/>
  <c r="H70" i="6"/>
  <c r="I70" i="6"/>
  <c r="J70" i="6"/>
  <c r="K70" i="6"/>
  <c r="L70" i="6"/>
  <c r="M70" i="6"/>
  <c r="N70" i="6"/>
  <c r="G71" i="6"/>
  <c r="H71" i="6"/>
  <c r="I71" i="6"/>
  <c r="J71" i="6"/>
  <c r="K71" i="6"/>
  <c r="L71" i="6"/>
  <c r="M71" i="6"/>
  <c r="N71" i="6"/>
  <c r="G72" i="6"/>
  <c r="H72" i="6"/>
  <c r="I72" i="6"/>
  <c r="J72" i="6"/>
  <c r="K72" i="6"/>
  <c r="L72" i="6"/>
  <c r="M72" i="6"/>
  <c r="N72" i="6"/>
  <c r="G73" i="6"/>
  <c r="H73" i="6"/>
  <c r="I73" i="6"/>
  <c r="J73" i="6"/>
  <c r="K73" i="6"/>
  <c r="L73" i="6"/>
  <c r="M73" i="6"/>
  <c r="N73" i="6"/>
  <c r="G74" i="6"/>
  <c r="H74" i="6"/>
  <c r="I74" i="6"/>
  <c r="J74" i="6"/>
  <c r="K74" i="6"/>
  <c r="L74" i="6"/>
  <c r="M74" i="6"/>
  <c r="N74" i="6"/>
  <c r="G75" i="6"/>
  <c r="H75" i="6"/>
  <c r="I75" i="6"/>
  <c r="J75" i="6"/>
  <c r="K75" i="6"/>
  <c r="L75" i="6"/>
  <c r="M75" i="6"/>
  <c r="N75" i="6"/>
  <c r="G76" i="6"/>
  <c r="H76" i="6"/>
  <c r="I76" i="6"/>
  <c r="J76" i="6"/>
  <c r="K76" i="6"/>
  <c r="L76" i="6"/>
  <c r="M76" i="6"/>
  <c r="N76" i="6"/>
  <c r="G77" i="6"/>
  <c r="H77" i="6"/>
  <c r="I77" i="6"/>
  <c r="J77" i="6"/>
  <c r="K77" i="6"/>
  <c r="L77" i="6"/>
  <c r="M77" i="6"/>
  <c r="N77" i="6"/>
  <c r="G78" i="6"/>
  <c r="H78" i="6"/>
  <c r="I78" i="6"/>
  <c r="J78" i="6"/>
  <c r="K78" i="6"/>
  <c r="L78" i="6"/>
  <c r="M78" i="6"/>
  <c r="N78" i="6"/>
  <c r="G79" i="6"/>
  <c r="H79" i="6"/>
  <c r="I79" i="6"/>
  <c r="J79" i="6"/>
  <c r="K79" i="6"/>
  <c r="L79" i="6"/>
  <c r="M79" i="6"/>
  <c r="N79" i="6"/>
  <c r="G80" i="6"/>
  <c r="H80" i="6"/>
  <c r="I80" i="6"/>
  <c r="J80" i="6"/>
  <c r="K80" i="6"/>
  <c r="L80" i="6"/>
  <c r="M80" i="6"/>
  <c r="N80" i="6"/>
  <c r="G81" i="6"/>
  <c r="H81" i="6"/>
  <c r="I81" i="6"/>
  <c r="J81" i="6"/>
  <c r="K81" i="6"/>
  <c r="L81" i="6"/>
  <c r="M81" i="6"/>
  <c r="N81" i="6"/>
  <c r="G82" i="6"/>
  <c r="H82" i="6"/>
  <c r="I82" i="6"/>
  <c r="J82" i="6"/>
  <c r="K82" i="6"/>
  <c r="L82" i="6"/>
  <c r="M82" i="6"/>
  <c r="N82" i="6"/>
  <c r="G83" i="6"/>
  <c r="H83" i="6"/>
  <c r="I83" i="6"/>
  <c r="J83" i="6"/>
  <c r="K83" i="6"/>
  <c r="L83" i="6"/>
  <c r="M83" i="6"/>
  <c r="N83" i="6"/>
  <c r="G84" i="6"/>
  <c r="H84" i="6"/>
  <c r="I84" i="6"/>
  <c r="J84" i="6"/>
  <c r="K84" i="6"/>
  <c r="L84" i="6"/>
  <c r="M84" i="6"/>
  <c r="N84" i="6"/>
  <c r="G85" i="6"/>
  <c r="H85" i="6"/>
  <c r="I85" i="6"/>
  <c r="J85" i="6"/>
  <c r="K85" i="6"/>
  <c r="L85" i="6"/>
  <c r="M85" i="6"/>
  <c r="N85" i="6"/>
  <c r="G86" i="6"/>
  <c r="H86" i="6"/>
  <c r="I86" i="6"/>
  <c r="J86" i="6"/>
  <c r="K86" i="6"/>
  <c r="L86" i="6"/>
  <c r="M86" i="6"/>
  <c r="N86" i="6"/>
  <c r="G87" i="6"/>
  <c r="H87" i="6"/>
  <c r="I87" i="6"/>
  <c r="J87" i="6"/>
  <c r="K87" i="6"/>
  <c r="L87" i="6"/>
  <c r="M87" i="6"/>
  <c r="N87" i="6"/>
  <c r="G88" i="6"/>
  <c r="H88" i="6"/>
  <c r="I88" i="6"/>
  <c r="J88" i="6"/>
  <c r="K88" i="6"/>
  <c r="L88" i="6"/>
  <c r="M88" i="6"/>
  <c r="N88" i="6"/>
  <c r="G89" i="6"/>
  <c r="H89" i="6"/>
  <c r="I89" i="6"/>
  <c r="J89" i="6"/>
  <c r="K89" i="6"/>
  <c r="L89" i="6"/>
  <c r="M89" i="6"/>
  <c r="N89" i="6"/>
  <c r="G90" i="6"/>
  <c r="H90" i="6"/>
  <c r="I90" i="6"/>
  <c r="J90" i="6"/>
  <c r="K90" i="6"/>
  <c r="L90" i="6"/>
  <c r="M90" i="6"/>
  <c r="N90" i="6"/>
  <c r="G91" i="6"/>
  <c r="H91" i="6"/>
  <c r="I91" i="6"/>
  <c r="J91" i="6"/>
  <c r="K91" i="6"/>
  <c r="L91" i="6"/>
  <c r="M91" i="6"/>
  <c r="N91" i="6"/>
  <c r="G92" i="6"/>
  <c r="H92" i="6"/>
  <c r="I92" i="6"/>
  <c r="J92" i="6"/>
  <c r="K92" i="6"/>
  <c r="L92" i="6"/>
  <c r="M92" i="6"/>
  <c r="N92" i="6"/>
  <c r="G93" i="6"/>
  <c r="H93" i="6"/>
  <c r="I93" i="6"/>
  <c r="J93" i="6"/>
  <c r="K93" i="6"/>
  <c r="L93" i="6"/>
  <c r="M93" i="6"/>
  <c r="N93" i="6"/>
  <c r="G94" i="6"/>
  <c r="H94" i="6"/>
  <c r="I94" i="6"/>
  <c r="J94" i="6"/>
  <c r="K94" i="6"/>
  <c r="L94" i="6"/>
  <c r="M94" i="6"/>
  <c r="N94" i="6"/>
  <c r="G95" i="6"/>
  <c r="H95" i="6"/>
  <c r="I95" i="6"/>
  <c r="J95" i="6"/>
  <c r="K95" i="6"/>
  <c r="L95" i="6"/>
  <c r="M95" i="6"/>
  <c r="N95" i="6"/>
  <c r="G96" i="6"/>
  <c r="H96" i="6"/>
  <c r="I96" i="6"/>
  <c r="J96" i="6"/>
  <c r="K96" i="6"/>
  <c r="L96" i="6"/>
  <c r="M96" i="6"/>
  <c r="N96" i="6"/>
  <c r="G97" i="6"/>
  <c r="H97" i="6"/>
  <c r="I97" i="6"/>
  <c r="J97" i="6"/>
  <c r="K97" i="6"/>
  <c r="L97" i="6"/>
  <c r="M97" i="6"/>
  <c r="N97" i="6"/>
  <c r="G98" i="6"/>
  <c r="H98" i="6"/>
  <c r="I98" i="6"/>
  <c r="J98" i="6"/>
  <c r="K98" i="6"/>
  <c r="L98" i="6"/>
  <c r="M98" i="6"/>
  <c r="N98" i="6"/>
  <c r="G99" i="6"/>
  <c r="H99" i="6"/>
  <c r="I99" i="6"/>
  <c r="J99" i="6"/>
  <c r="K99" i="6"/>
  <c r="L99" i="6"/>
  <c r="M99" i="6"/>
  <c r="N99" i="6"/>
  <c r="G100" i="6"/>
  <c r="H100" i="6"/>
  <c r="I100" i="6"/>
  <c r="J100" i="6"/>
  <c r="K100" i="6"/>
  <c r="L100" i="6"/>
  <c r="M100" i="6"/>
  <c r="N100" i="6"/>
  <c r="G101" i="6"/>
  <c r="H101" i="6"/>
  <c r="I101" i="6"/>
  <c r="J101" i="6"/>
  <c r="K101" i="6"/>
  <c r="L101" i="6"/>
  <c r="M101" i="6"/>
  <c r="N101" i="6"/>
  <c r="G102" i="6"/>
  <c r="H102" i="6"/>
  <c r="I102" i="6"/>
  <c r="J102" i="6"/>
  <c r="K102" i="6"/>
  <c r="L102" i="6"/>
  <c r="M102" i="6"/>
  <c r="N102" i="6"/>
  <c r="G103" i="6"/>
  <c r="H103" i="6"/>
  <c r="I103" i="6"/>
  <c r="J103" i="6"/>
  <c r="K103" i="6"/>
  <c r="L103" i="6"/>
  <c r="M103" i="6"/>
  <c r="N103" i="6"/>
  <c r="G104" i="6"/>
  <c r="H104" i="6"/>
  <c r="I104" i="6"/>
  <c r="J104" i="6"/>
  <c r="K104" i="6"/>
  <c r="L104" i="6"/>
  <c r="M104" i="6"/>
  <c r="N104" i="6"/>
  <c r="G105" i="6"/>
  <c r="H105" i="6"/>
  <c r="I105" i="6"/>
  <c r="J105" i="6"/>
  <c r="K105" i="6"/>
  <c r="L105" i="6"/>
  <c r="M105" i="6"/>
  <c r="N105" i="6"/>
  <c r="G106" i="6"/>
  <c r="H106" i="6"/>
  <c r="I106" i="6"/>
  <c r="J106" i="6"/>
  <c r="K106" i="6"/>
  <c r="L106" i="6"/>
  <c r="M106" i="6"/>
  <c r="N106" i="6"/>
  <c r="G107" i="6"/>
  <c r="H107" i="6"/>
  <c r="I107" i="6"/>
  <c r="J107" i="6"/>
  <c r="K107" i="6"/>
  <c r="L107" i="6"/>
  <c r="M107" i="6"/>
  <c r="N107" i="6"/>
  <c r="G108" i="6"/>
  <c r="H108" i="6"/>
  <c r="I108" i="6"/>
  <c r="J108" i="6"/>
  <c r="K108" i="6"/>
  <c r="L108" i="6"/>
  <c r="M108" i="6"/>
  <c r="N108" i="6"/>
  <c r="G109" i="6"/>
  <c r="H109" i="6"/>
  <c r="I109" i="6"/>
  <c r="J109" i="6"/>
  <c r="K109" i="6"/>
  <c r="L109" i="6"/>
  <c r="M109" i="6"/>
  <c r="N109" i="6"/>
  <c r="G110" i="6"/>
  <c r="H110" i="6"/>
  <c r="I110" i="6"/>
  <c r="J110" i="6"/>
  <c r="K110" i="6"/>
  <c r="L110" i="6"/>
  <c r="M110" i="6"/>
  <c r="N110" i="6"/>
  <c r="G111" i="6"/>
  <c r="H111" i="6"/>
  <c r="I111" i="6"/>
  <c r="J111" i="6"/>
  <c r="K111" i="6"/>
  <c r="L111" i="6"/>
  <c r="M111" i="6"/>
  <c r="N111" i="6"/>
  <c r="G112" i="6"/>
  <c r="H112" i="6"/>
  <c r="I112" i="6"/>
  <c r="J112" i="6"/>
  <c r="K112" i="6"/>
  <c r="L112" i="6"/>
  <c r="M112" i="6"/>
  <c r="N112" i="6"/>
  <c r="G113" i="6"/>
  <c r="H113" i="6"/>
  <c r="I113" i="6"/>
  <c r="J113" i="6"/>
  <c r="K113" i="6"/>
  <c r="L113" i="6"/>
  <c r="M113" i="6"/>
  <c r="N113" i="6"/>
  <c r="G114" i="6"/>
  <c r="H114" i="6"/>
  <c r="I114" i="6"/>
  <c r="J114" i="6"/>
  <c r="K114" i="6"/>
  <c r="L114" i="6"/>
  <c r="M114" i="6"/>
  <c r="N114" i="6"/>
  <c r="G115" i="6"/>
  <c r="H115" i="6"/>
  <c r="I115" i="6"/>
  <c r="J115" i="6"/>
  <c r="K115" i="6"/>
  <c r="L115" i="6"/>
  <c r="M115" i="6"/>
  <c r="N115" i="6"/>
  <c r="G116" i="6"/>
  <c r="H116" i="6"/>
  <c r="I116" i="6"/>
  <c r="J116" i="6"/>
  <c r="K116" i="6"/>
  <c r="L116" i="6"/>
  <c r="M116" i="6"/>
  <c r="N116" i="6"/>
  <c r="G117" i="6"/>
  <c r="H117" i="6"/>
  <c r="I117" i="6"/>
  <c r="J117" i="6"/>
  <c r="K117" i="6"/>
  <c r="L117" i="6"/>
  <c r="M117" i="6"/>
  <c r="N117" i="6"/>
  <c r="G118" i="6"/>
  <c r="H118" i="6"/>
  <c r="I118" i="6"/>
  <c r="J118" i="6"/>
  <c r="K118" i="6"/>
  <c r="L118" i="6"/>
  <c r="M118" i="6"/>
  <c r="N118" i="6"/>
  <c r="G119" i="6"/>
  <c r="H119" i="6"/>
  <c r="I119" i="6"/>
  <c r="J119" i="6"/>
  <c r="K119" i="6"/>
  <c r="L119" i="6"/>
  <c r="M119" i="6"/>
  <c r="N119" i="6"/>
  <c r="G120" i="6"/>
  <c r="H120" i="6"/>
  <c r="I120" i="6"/>
  <c r="J120" i="6"/>
  <c r="K120" i="6"/>
  <c r="L120" i="6"/>
  <c r="M120" i="6"/>
  <c r="N120" i="6"/>
  <c r="G121" i="6"/>
  <c r="H121" i="6"/>
  <c r="I121" i="6"/>
  <c r="J121" i="6"/>
  <c r="K121" i="6"/>
  <c r="L121" i="6"/>
  <c r="M121" i="6"/>
  <c r="N121" i="6"/>
  <c r="G122" i="6"/>
  <c r="H122" i="6"/>
  <c r="I122" i="6"/>
  <c r="J122" i="6"/>
  <c r="K122" i="6"/>
  <c r="L122" i="6"/>
  <c r="M122" i="6"/>
  <c r="N122" i="6"/>
  <c r="G123" i="6"/>
  <c r="H123" i="6"/>
  <c r="I123" i="6"/>
  <c r="J123" i="6"/>
  <c r="K123" i="6"/>
  <c r="L123" i="6"/>
  <c r="M123" i="6"/>
  <c r="N123" i="6"/>
  <c r="G124" i="6"/>
  <c r="H124" i="6"/>
  <c r="I124" i="6"/>
  <c r="J124" i="6"/>
  <c r="K124" i="6"/>
  <c r="L124" i="6"/>
  <c r="M124" i="6"/>
  <c r="N124" i="6"/>
  <c r="G125" i="6"/>
  <c r="H125" i="6"/>
  <c r="I125" i="6"/>
  <c r="J125" i="6"/>
  <c r="K125" i="6"/>
  <c r="L125" i="6"/>
  <c r="M125" i="6"/>
  <c r="N125" i="6"/>
  <c r="G126" i="6"/>
  <c r="H126" i="6"/>
  <c r="I126" i="6"/>
  <c r="J126" i="6"/>
  <c r="K126" i="6"/>
  <c r="L126" i="6"/>
  <c r="M126" i="6"/>
  <c r="N126" i="6"/>
  <c r="G127" i="6"/>
  <c r="H127" i="6"/>
  <c r="I127" i="6"/>
  <c r="J127" i="6"/>
  <c r="K127" i="6"/>
  <c r="L127" i="6"/>
  <c r="M127" i="6"/>
  <c r="N127" i="6"/>
  <c r="G128" i="6"/>
  <c r="H128" i="6"/>
  <c r="I128" i="6"/>
  <c r="J128" i="6"/>
  <c r="K128" i="6"/>
  <c r="L128" i="6"/>
  <c r="M128" i="6"/>
  <c r="N128" i="6"/>
  <c r="G129" i="6"/>
  <c r="H129" i="6"/>
  <c r="I129" i="6"/>
  <c r="J129" i="6"/>
  <c r="K129" i="6"/>
  <c r="L129" i="6"/>
  <c r="M129" i="6"/>
  <c r="N129" i="6"/>
  <c r="G130" i="6"/>
  <c r="H130" i="6"/>
  <c r="I130" i="6"/>
  <c r="J130" i="6"/>
  <c r="K130" i="6"/>
  <c r="L130" i="6"/>
  <c r="M130" i="6"/>
  <c r="N130" i="6"/>
  <c r="G131" i="6"/>
  <c r="H131" i="6"/>
  <c r="I131" i="6"/>
  <c r="J131" i="6"/>
  <c r="K131" i="6"/>
  <c r="L131" i="6"/>
  <c r="M131" i="6"/>
  <c r="N131" i="6"/>
  <c r="G132" i="6"/>
  <c r="H132" i="6"/>
  <c r="I132" i="6"/>
  <c r="J132" i="6"/>
  <c r="K132" i="6"/>
  <c r="L132" i="6"/>
  <c r="M132" i="6"/>
  <c r="N132" i="6"/>
  <c r="G133" i="6"/>
  <c r="H133" i="6"/>
  <c r="I133" i="6"/>
  <c r="J133" i="6"/>
  <c r="K133" i="6"/>
  <c r="L133" i="6"/>
  <c r="M133" i="6"/>
  <c r="N133" i="6"/>
  <c r="G134" i="6"/>
  <c r="H134" i="6"/>
  <c r="I134" i="6"/>
  <c r="J134" i="6"/>
  <c r="K134" i="6"/>
  <c r="L134" i="6"/>
  <c r="M134" i="6"/>
  <c r="N134" i="6"/>
  <c r="G135" i="6"/>
  <c r="H135" i="6"/>
  <c r="I135" i="6"/>
  <c r="J135" i="6"/>
  <c r="K135" i="6"/>
  <c r="L135" i="6"/>
  <c r="M135" i="6"/>
  <c r="N135" i="6"/>
  <c r="G136" i="6"/>
  <c r="H136" i="6"/>
  <c r="I136" i="6"/>
  <c r="J136" i="6"/>
  <c r="K136" i="6"/>
  <c r="L136" i="6"/>
  <c r="M136" i="6"/>
  <c r="N136" i="6"/>
  <c r="G137" i="6"/>
  <c r="H137" i="6"/>
  <c r="I137" i="6"/>
  <c r="J137" i="6"/>
  <c r="K137" i="6"/>
  <c r="L137" i="6"/>
  <c r="M137" i="6"/>
  <c r="N137" i="6"/>
  <c r="G138" i="6"/>
  <c r="H138" i="6"/>
  <c r="I138" i="6"/>
  <c r="J138" i="6"/>
  <c r="K138" i="6"/>
  <c r="L138" i="6"/>
  <c r="M138" i="6"/>
  <c r="N138" i="6"/>
  <c r="G139" i="6"/>
  <c r="H139" i="6"/>
  <c r="I139" i="6"/>
  <c r="J139" i="6"/>
  <c r="K139" i="6"/>
  <c r="L139" i="6"/>
  <c r="M139" i="6"/>
  <c r="N139" i="6"/>
  <c r="G140" i="6"/>
  <c r="H140" i="6"/>
  <c r="I140" i="6"/>
  <c r="J140" i="6"/>
  <c r="K140" i="6"/>
  <c r="L140" i="6"/>
  <c r="M140" i="6"/>
  <c r="N140" i="6"/>
  <c r="G141" i="6"/>
  <c r="H141" i="6"/>
  <c r="I141" i="6"/>
  <c r="J141" i="6"/>
  <c r="K141" i="6"/>
  <c r="L141" i="6"/>
  <c r="M141" i="6"/>
  <c r="N141" i="6"/>
  <c r="G142" i="6"/>
  <c r="H142" i="6"/>
  <c r="I142" i="6"/>
  <c r="J142" i="6"/>
  <c r="K142" i="6"/>
  <c r="L142" i="6"/>
  <c r="M142" i="6"/>
  <c r="N142" i="6"/>
  <c r="G143" i="6"/>
  <c r="H143" i="6"/>
  <c r="I143" i="6"/>
  <c r="J143" i="6"/>
  <c r="K143" i="6"/>
  <c r="L143" i="6"/>
  <c r="M143" i="6"/>
  <c r="N143" i="6"/>
  <c r="G144" i="6"/>
  <c r="H144" i="6"/>
  <c r="I144" i="6"/>
  <c r="J144" i="6"/>
  <c r="K144" i="6"/>
  <c r="L144" i="6"/>
  <c r="M144" i="6"/>
  <c r="N144" i="6"/>
  <c r="G145" i="6"/>
  <c r="H145" i="6"/>
  <c r="I145" i="6"/>
  <c r="J145" i="6"/>
  <c r="K145" i="6"/>
  <c r="L145" i="6"/>
  <c r="M145" i="6"/>
  <c r="N145" i="6"/>
  <c r="G146" i="6"/>
  <c r="H146" i="6"/>
  <c r="I146" i="6"/>
  <c r="J146" i="6"/>
  <c r="K146" i="6"/>
  <c r="L146" i="6"/>
  <c r="M146" i="6"/>
  <c r="N146" i="6"/>
  <c r="G147" i="6"/>
  <c r="H147" i="6"/>
  <c r="I147" i="6"/>
  <c r="J147" i="6"/>
  <c r="K147" i="6"/>
  <c r="L147" i="6"/>
  <c r="M147" i="6"/>
  <c r="N147" i="6"/>
  <c r="G148" i="6"/>
  <c r="H148" i="6"/>
  <c r="I148" i="6"/>
  <c r="J148" i="6"/>
  <c r="K148" i="6"/>
  <c r="L148" i="6"/>
  <c r="M148" i="6"/>
  <c r="N148" i="6"/>
  <c r="G149" i="6"/>
  <c r="H149" i="6"/>
  <c r="I149" i="6"/>
  <c r="J149" i="6"/>
  <c r="K149" i="6"/>
  <c r="L149" i="6"/>
  <c r="M149" i="6"/>
  <c r="N149" i="6"/>
  <c r="G150" i="6"/>
  <c r="H150" i="6"/>
  <c r="I150" i="6"/>
  <c r="J150" i="6"/>
  <c r="K150" i="6"/>
  <c r="L150" i="6"/>
  <c r="M150" i="6"/>
  <c r="N150" i="6"/>
  <c r="G151" i="6"/>
  <c r="H151" i="6"/>
  <c r="I151" i="6"/>
  <c r="J151" i="6"/>
  <c r="K151" i="6"/>
  <c r="L151" i="6"/>
  <c r="M151" i="6"/>
  <c r="N151" i="6"/>
  <c r="G152" i="6"/>
  <c r="H152" i="6"/>
  <c r="I152" i="6"/>
  <c r="J152" i="6"/>
  <c r="K152" i="6"/>
  <c r="L152" i="6"/>
  <c r="M152" i="6"/>
  <c r="N152" i="6"/>
  <c r="G153" i="6"/>
  <c r="H153" i="6"/>
  <c r="I153" i="6"/>
  <c r="J153" i="6"/>
  <c r="K153" i="6"/>
  <c r="L153" i="6"/>
  <c r="M153" i="6"/>
  <c r="N153" i="6"/>
  <c r="G154" i="6"/>
  <c r="H154" i="6"/>
  <c r="I154" i="6"/>
  <c r="J154" i="6"/>
  <c r="K154" i="6"/>
  <c r="L154" i="6"/>
  <c r="M154" i="6"/>
  <c r="N154" i="6"/>
  <c r="G155" i="6"/>
  <c r="H155" i="6"/>
  <c r="I155" i="6"/>
  <c r="J155" i="6"/>
  <c r="K155" i="6"/>
  <c r="L155" i="6"/>
  <c r="M155" i="6"/>
  <c r="N155" i="6"/>
  <c r="G156" i="6"/>
  <c r="H156" i="6"/>
  <c r="I156" i="6"/>
  <c r="J156" i="6"/>
  <c r="K156" i="6"/>
  <c r="L156" i="6"/>
  <c r="M156" i="6"/>
  <c r="N156" i="6"/>
  <c r="G157" i="6"/>
  <c r="H157" i="6"/>
  <c r="I157" i="6"/>
  <c r="J157" i="6"/>
  <c r="K157" i="6"/>
  <c r="L157" i="6"/>
  <c r="M157" i="6"/>
  <c r="N157" i="6"/>
  <c r="G158" i="6"/>
  <c r="H158" i="6"/>
  <c r="I158" i="6"/>
  <c r="J158" i="6"/>
  <c r="K158" i="6"/>
  <c r="L158" i="6"/>
  <c r="M158" i="6"/>
  <c r="N158" i="6"/>
  <c r="G159" i="6"/>
  <c r="H159" i="6"/>
  <c r="I159" i="6"/>
  <c r="J159" i="6"/>
  <c r="K159" i="6"/>
  <c r="L159" i="6"/>
  <c r="M159" i="6"/>
  <c r="N159" i="6"/>
  <c r="G160" i="6"/>
  <c r="H160" i="6"/>
  <c r="I160" i="6"/>
  <c r="J160" i="6"/>
  <c r="K160" i="6"/>
  <c r="L160" i="6"/>
  <c r="M160" i="6"/>
  <c r="N160" i="6"/>
  <c r="G161" i="6"/>
  <c r="H161" i="6"/>
  <c r="I161" i="6"/>
  <c r="J161" i="6"/>
  <c r="K161" i="6"/>
  <c r="L161" i="6"/>
  <c r="M161" i="6"/>
  <c r="N161" i="6"/>
  <c r="G162" i="6"/>
  <c r="H162" i="6"/>
  <c r="I162" i="6"/>
  <c r="J162" i="6"/>
  <c r="K162" i="6"/>
  <c r="L162" i="6"/>
  <c r="M162" i="6"/>
  <c r="N162" i="6"/>
  <c r="G163" i="6"/>
  <c r="H163" i="6"/>
  <c r="I163" i="6"/>
  <c r="J163" i="6"/>
  <c r="K163" i="6"/>
  <c r="L163" i="6"/>
  <c r="M163" i="6"/>
  <c r="N163" i="6"/>
  <c r="G164" i="6"/>
  <c r="H164" i="6"/>
  <c r="I164" i="6"/>
  <c r="J164" i="6"/>
  <c r="K164" i="6"/>
  <c r="L164" i="6"/>
  <c r="M164" i="6"/>
  <c r="N164" i="6"/>
  <c r="G165" i="6"/>
  <c r="H165" i="6"/>
  <c r="I165" i="6"/>
  <c r="J165" i="6"/>
  <c r="K165" i="6"/>
  <c r="L165" i="6"/>
  <c r="M165" i="6"/>
  <c r="N165" i="6"/>
  <c r="G166" i="6"/>
  <c r="H166" i="6"/>
  <c r="I166" i="6"/>
  <c r="J166" i="6"/>
  <c r="K166" i="6"/>
  <c r="L166" i="6"/>
  <c r="M166" i="6"/>
  <c r="N166" i="6"/>
  <c r="G167" i="6"/>
  <c r="H167" i="6"/>
  <c r="I167" i="6"/>
  <c r="J167" i="6"/>
  <c r="K167" i="6"/>
  <c r="L167" i="6"/>
  <c r="M167" i="6"/>
  <c r="N167" i="6"/>
  <c r="G168" i="6"/>
  <c r="H168" i="6"/>
  <c r="I168" i="6"/>
  <c r="J168" i="6"/>
  <c r="K168" i="6"/>
  <c r="L168" i="6"/>
  <c r="M168" i="6"/>
  <c r="N168" i="6"/>
  <c r="G169" i="6"/>
  <c r="H169" i="6"/>
  <c r="I169" i="6"/>
  <c r="J169" i="6"/>
  <c r="K169" i="6"/>
  <c r="L169" i="6"/>
  <c r="M169" i="6"/>
  <c r="N169" i="6"/>
  <c r="G170" i="6"/>
  <c r="H170" i="6"/>
  <c r="I170" i="6"/>
  <c r="J170" i="6"/>
  <c r="K170" i="6"/>
  <c r="L170" i="6"/>
  <c r="M170" i="6"/>
  <c r="N170" i="6"/>
  <c r="G171" i="6"/>
  <c r="H171" i="6"/>
  <c r="I171" i="6"/>
  <c r="J171" i="6"/>
  <c r="K171" i="6"/>
  <c r="L171" i="6"/>
  <c r="M171" i="6"/>
  <c r="N171" i="6"/>
  <c r="G172" i="6"/>
  <c r="H172" i="6"/>
  <c r="I172" i="6"/>
  <c r="J172" i="6"/>
  <c r="K172" i="6"/>
  <c r="L172" i="6"/>
  <c r="M172" i="6"/>
  <c r="N172" i="6"/>
  <c r="G173" i="6"/>
  <c r="H173" i="6"/>
  <c r="I173" i="6"/>
  <c r="J173" i="6"/>
  <c r="K173" i="6"/>
  <c r="L173" i="6"/>
  <c r="M173" i="6"/>
  <c r="N173" i="6"/>
  <c r="G174" i="6"/>
  <c r="H174" i="6"/>
  <c r="I174" i="6"/>
  <c r="J174" i="6"/>
  <c r="K174" i="6"/>
  <c r="L174" i="6"/>
  <c r="M174" i="6"/>
  <c r="N174" i="6"/>
  <c r="G175" i="6"/>
  <c r="H175" i="6"/>
  <c r="I175" i="6"/>
  <c r="J175" i="6"/>
  <c r="K175" i="6"/>
  <c r="L175" i="6"/>
  <c r="M175" i="6"/>
  <c r="N175" i="6"/>
  <c r="G176" i="6"/>
  <c r="H176" i="6"/>
  <c r="I176" i="6"/>
  <c r="J176" i="6"/>
  <c r="K176" i="6"/>
  <c r="L176" i="6"/>
  <c r="M176" i="6"/>
  <c r="N176" i="6"/>
  <c r="G177" i="6"/>
  <c r="H177" i="6"/>
  <c r="I177" i="6"/>
  <c r="J177" i="6"/>
  <c r="K177" i="6"/>
  <c r="L177" i="6"/>
  <c r="M177" i="6"/>
  <c r="N177" i="6"/>
  <c r="G178" i="6"/>
  <c r="H178" i="6"/>
  <c r="I178" i="6"/>
  <c r="J178" i="6"/>
  <c r="K178" i="6"/>
  <c r="L178" i="6"/>
  <c r="M178" i="6"/>
  <c r="N178" i="6"/>
  <c r="G179" i="6"/>
  <c r="H179" i="6"/>
  <c r="I179" i="6"/>
  <c r="J179" i="6"/>
  <c r="K179" i="6"/>
  <c r="L179" i="6"/>
  <c r="M179" i="6"/>
  <c r="N179" i="6"/>
  <c r="G180" i="6"/>
  <c r="H180" i="6"/>
  <c r="I180" i="6"/>
  <c r="J180" i="6"/>
  <c r="K180" i="6"/>
  <c r="L180" i="6"/>
  <c r="M180" i="6"/>
  <c r="N180" i="6"/>
  <c r="G181" i="6"/>
  <c r="H181" i="6"/>
  <c r="I181" i="6"/>
  <c r="J181" i="6"/>
  <c r="K181" i="6"/>
  <c r="L181" i="6"/>
  <c r="M181" i="6"/>
  <c r="N181" i="6"/>
  <c r="G182" i="6"/>
  <c r="H182" i="6"/>
  <c r="I182" i="6"/>
  <c r="J182" i="6"/>
  <c r="K182" i="6"/>
  <c r="L182" i="6"/>
  <c r="M182" i="6"/>
  <c r="N182" i="6"/>
  <c r="G183" i="6"/>
  <c r="H183" i="6"/>
  <c r="I183" i="6"/>
  <c r="J183" i="6"/>
  <c r="K183" i="6"/>
  <c r="L183" i="6"/>
  <c r="M183" i="6"/>
  <c r="N183" i="6"/>
  <c r="G184" i="6"/>
  <c r="H184" i="6"/>
  <c r="I184" i="6"/>
  <c r="J184" i="6"/>
  <c r="K184" i="6"/>
  <c r="L184" i="6"/>
  <c r="M184" i="6"/>
  <c r="N184" i="6"/>
  <c r="G185" i="6"/>
  <c r="H185" i="6"/>
  <c r="I185" i="6"/>
  <c r="J185" i="6"/>
  <c r="K185" i="6"/>
  <c r="L185" i="6"/>
  <c r="M185" i="6"/>
  <c r="N185" i="6"/>
  <c r="G186" i="6"/>
  <c r="H186" i="6"/>
  <c r="I186" i="6"/>
  <c r="J186" i="6"/>
  <c r="K186" i="6"/>
  <c r="L186" i="6"/>
  <c r="M186" i="6"/>
  <c r="N186" i="6"/>
  <c r="G187" i="6"/>
  <c r="H187" i="6"/>
  <c r="I187" i="6"/>
  <c r="J187" i="6"/>
  <c r="K187" i="6"/>
  <c r="L187" i="6"/>
  <c r="M187" i="6"/>
  <c r="N187" i="6"/>
  <c r="G188" i="6"/>
  <c r="H188" i="6"/>
  <c r="I188" i="6"/>
  <c r="J188" i="6"/>
  <c r="K188" i="6"/>
  <c r="L188" i="6"/>
  <c r="M188" i="6"/>
  <c r="N188" i="6"/>
  <c r="G189" i="6"/>
  <c r="H189" i="6"/>
  <c r="I189" i="6"/>
  <c r="J189" i="6"/>
  <c r="K189" i="6"/>
  <c r="L189" i="6"/>
  <c r="M189" i="6"/>
  <c r="N189" i="6"/>
  <c r="G190" i="6"/>
  <c r="H190" i="6"/>
  <c r="I190" i="6"/>
  <c r="J190" i="6"/>
  <c r="K190" i="6"/>
  <c r="L190" i="6"/>
  <c r="M190" i="6"/>
  <c r="N190" i="6"/>
  <c r="G191" i="6"/>
  <c r="H191" i="6"/>
  <c r="I191" i="6"/>
  <c r="J191" i="6"/>
  <c r="K191" i="6"/>
  <c r="L191" i="6"/>
  <c r="M191" i="6"/>
  <c r="N191" i="6"/>
  <c r="G192" i="6"/>
  <c r="H192" i="6"/>
  <c r="I192" i="6"/>
  <c r="J192" i="6"/>
  <c r="K192" i="6"/>
  <c r="L192" i="6"/>
  <c r="M192" i="6"/>
  <c r="N192" i="6"/>
  <c r="G193" i="6"/>
  <c r="H193" i="6"/>
  <c r="I193" i="6"/>
  <c r="J193" i="6"/>
  <c r="K193" i="6"/>
  <c r="L193" i="6"/>
  <c r="M193" i="6"/>
  <c r="N193" i="6"/>
  <c r="G194" i="6"/>
  <c r="H194" i="6"/>
  <c r="I194" i="6"/>
  <c r="J194" i="6"/>
  <c r="K194" i="6"/>
  <c r="L194" i="6"/>
  <c r="M194" i="6"/>
  <c r="N194" i="6"/>
  <c r="G195" i="6"/>
  <c r="H195" i="6"/>
  <c r="I195" i="6"/>
  <c r="J195" i="6"/>
  <c r="K195" i="6"/>
  <c r="L195" i="6"/>
  <c r="M195" i="6"/>
  <c r="N195" i="6"/>
  <c r="G196" i="6"/>
  <c r="H196" i="6"/>
  <c r="I196" i="6"/>
  <c r="J196" i="6"/>
  <c r="K196" i="6"/>
  <c r="L196" i="6"/>
  <c r="M196" i="6"/>
  <c r="N196" i="6"/>
  <c r="G197" i="6"/>
  <c r="H197" i="6"/>
  <c r="I197" i="6"/>
  <c r="J197" i="6"/>
  <c r="K197" i="6"/>
  <c r="L197" i="6"/>
  <c r="M197" i="6"/>
  <c r="N197" i="6"/>
  <c r="G198" i="6"/>
  <c r="H198" i="6"/>
  <c r="I198" i="6"/>
  <c r="J198" i="6"/>
  <c r="K198" i="6"/>
  <c r="L198" i="6"/>
  <c r="M198" i="6"/>
  <c r="N198" i="6"/>
  <c r="G199" i="6"/>
  <c r="H199" i="6"/>
  <c r="I199" i="6"/>
  <c r="J199" i="6"/>
  <c r="K199" i="6"/>
  <c r="L199" i="6"/>
  <c r="M199" i="6"/>
  <c r="N199" i="6"/>
  <c r="G200" i="6"/>
  <c r="H200" i="6"/>
  <c r="I200" i="6"/>
  <c r="J200" i="6"/>
  <c r="K200" i="6"/>
  <c r="L200" i="6"/>
  <c r="M200" i="6"/>
  <c r="N200" i="6"/>
  <c r="G201" i="6"/>
  <c r="H201" i="6"/>
  <c r="I201" i="6"/>
  <c r="J201" i="6"/>
  <c r="K201" i="6"/>
  <c r="L201" i="6"/>
  <c r="M201" i="6"/>
  <c r="N201" i="6"/>
  <c r="G202" i="6"/>
  <c r="H202" i="6"/>
  <c r="I202" i="6"/>
  <c r="J202" i="6"/>
  <c r="K202" i="6"/>
  <c r="L202" i="6"/>
  <c r="M202" i="6"/>
  <c r="N202" i="6"/>
  <c r="G203" i="6"/>
  <c r="H203" i="6"/>
  <c r="I203" i="6"/>
  <c r="J203" i="6"/>
  <c r="K203" i="6"/>
  <c r="L203" i="6"/>
  <c r="M203" i="6"/>
  <c r="N203" i="6"/>
  <c r="G204" i="6"/>
  <c r="H204" i="6"/>
  <c r="I204" i="6"/>
  <c r="J204" i="6"/>
  <c r="K204" i="6"/>
  <c r="L204" i="6"/>
  <c r="M204" i="6"/>
  <c r="N204" i="6"/>
  <c r="G205" i="6"/>
  <c r="H205" i="6"/>
  <c r="I205" i="6"/>
  <c r="J205" i="6"/>
  <c r="K205" i="6"/>
  <c r="L205" i="6"/>
  <c r="M205" i="6"/>
  <c r="N205" i="6"/>
  <c r="G206" i="6"/>
  <c r="H206" i="6"/>
  <c r="I206" i="6"/>
  <c r="J206" i="6"/>
  <c r="K206" i="6"/>
  <c r="L206" i="6"/>
  <c r="M206" i="6"/>
  <c r="N206" i="6"/>
  <c r="G207" i="6"/>
  <c r="H207" i="6"/>
  <c r="I207" i="6"/>
  <c r="J207" i="6"/>
  <c r="K207" i="6"/>
  <c r="L207" i="6"/>
  <c r="M207" i="6"/>
  <c r="N207" i="6"/>
  <c r="G208" i="6"/>
  <c r="H208" i="6"/>
  <c r="I208" i="6"/>
  <c r="J208" i="6"/>
  <c r="K208" i="6"/>
  <c r="L208" i="6"/>
  <c r="M208" i="6"/>
  <c r="N208" i="6"/>
  <c r="G209" i="6"/>
  <c r="H209" i="6"/>
  <c r="I209" i="6"/>
  <c r="J209" i="6"/>
  <c r="K209" i="6"/>
  <c r="L209" i="6"/>
  <c r="M209" i="6"/>
  <c r="N209" i="6"/>
  <c r="G210" i="6"/>
  <c r="H210" i="6"/>
  <c r="I210" i="6"/>
  <c r="J210" i="6"/>
  <c r="K210" i="6"/>
  <c r="L210" i="6"/>
  <c r="M210" i="6"/>
  <c r="N210" i="6"/>
  <c r="G211" i="6"/>
  <c r="H211" i="6"/>
  <c r="I211" i="6"/>
  <c r="J211" i="6"/>
  <c r="K211" i="6"/>
  <c r="L211" i="6"/>
  <c r="M211" i="6"/>
  <c r="N211" i="6"/>
  <c r="G212" i="6"/>
  <c r="H212" i="6"/>
  <c r="I212" i="6"/>
  <c r="J212" i="6"/>
  <c r="K212" i="6"/>
  <c r="L212" i="6"/>
  <c r="M212" i="6"/>
  <c r="N212" i="6"/>
  <c r="G213" i="6"/>
  <c r="H213" i="6"/>
  <c r="I213" i="6"/>
  <c r="J213" i="6"/>
  <c r="K213" i="6"/>
  <c r="L213" i="6"/>
  <c r="M213" i="6"/>
  <c r="N213" i="6"/>
  <c r="G214" i="6"/>
  <c r="H214" i="6"/>
  <c r="I214" i="6"/>
  <c r="J214" i="6"/>
  <c r="K214" i="6"/>
  <c r="L214" i="6"/>
  <c r="M214" i="6"/>
  <c r="N214" i="6"/>
  <c r="G215" i="6"/>
  <c r="H215" i="6"/>
  <c r="I215" i="6"/>
  <c r="J215" i="6"/>
  <c r="K215" i="6"/>
  <c r="L215" i="6"/>
  <c r="M215" i="6"/>
  <c r="N215" i="6"/>
  <c r="G216" i="6"/>
  <c r="H216" i="6"/>
  <c r="I216" i="6"/>
  <c r="J216" i="6"/>
  <c r="K216" i="6"/>
  <c r="L216" i="6"/>
  <c r="M216" i="6"/>
  <c r="N216" i="6"/>
  <c r="G217" i="6"/>
  <c r="H217" i="6"/>
  <c r="I217" i="6"/>
  <c r="J217" i="6"/>
  <c r="K217" i="6"/>
  <c r="L217" i="6"/>
  <c r="M217" i="6"/>
  <c r="N217" i="6"/>
  <c r="G218" i="6"/>
  <c r="H218" i="6"/>
  <c r="I218" i="6"/>
  <c r="J218" i="6"/>
  <c r="K218" i="6"/>
  <c r="L218" i="6"/>
  <c r="M218" i="6"/>
  <c r="N218" i="6"/>
  <c r="G219" i="6"/>
  <c r="H219" i="6"/>
  <c r="I219" i="6"/>
  <c r="J219" i="6"/>
  <c r="K219" i="6"/>
  <c r="L219" i="6"/>
  <c r="M219" i="6"/>
  <c r="N219" i="6"/>
  <c r="G220" i="6"/>
  <c r="H220" i="6"/>
  <c r="I220" i="6"/>
  <c r="J220" i="6"/>
  <c r="K220" i="6"/>
  <c r="L220" i="6"/>
  <c r="M220" i="6"/>
  <c r="N220" i="6"/>
  <c r="G221" i="6"/>
  <c r="H221" i="6"/>
  <c r="I221" i="6"/>
  <c r="J221" i="6"/>
  <c r="K221" i="6"/>
  <c r="L221" i="6"/>
  <c r="M221" i="6"/>
  <c r="N221" i="6"/>
  <c r="G222" i="6"/>
  <c r="H222" i="6"/>
  <c r="I222" i="6"/>
  <c r="J222" i="6"/>
  <c r="K222" i="6"/>
  <c r="L222" i="6"/>
  <c r="M222" i="6"/>
  <c r="N222" i="6"/>
  <c r="G223" i="6"/>
  <c r="H223" i="6"/>
  <c r="I223" i="6"/>
  <c r="J223" i="6"/>
  <c r="K223" i="6"/>
  <c r="L223" i="6"/>
  <c r="M223" i="6"/>
  <c r="N223" i="6"/>
  <c r="G224" i="6"/>
  <c r="H224" i="6"/>
  <c r="I224" i="6"/>
  <c r="J224" i="6"/>
  <c r="K224" i="6"/>
  <c r="L224" i="6"/>
  <c r="M224" i="6"/>
  <c r="N224" i="6"/>
  <c r="G225" i="6"/>
  <c r="H225" i="6"/>
  <c r="I225" i="6"/>
  <c r="J225" i="6"/>
  <c r="K225" i="6"/>
  <c r="L225" i="6"/>
  <c r="M225" i="6"/>
  <c r="N225" i="6"/>
  <c r="G226" i="6"/>
  <c r="H226" i="6"/>
  <c r="I226" i="6"/>
  <c r="J226" i="6"/>
  <c r="K226" i="6"/>
  <c r="L226" i="6"/>
  <c r="M226" i="6"/>
  <c r="N226" i="6"/>
  <c r="G227" i="6"/>
  <c r="H227" i="6"/>
  <c r="I227" i="6"/>
  <c r="J227" i="6"/>
  <c r="K227" i="6"/>
  <c r="L227" i="6"/>
  <c r="M227" i="6"/>
  <c r="N227" i="6"/>
  <c r="G228" i="6"/>
  <c r="H228" i="6"/>
  <c r="I228" i="6"/>
  <c r="J228" i="6"/>
  <c r="K228" i="6"/>
  <c r="L228" i="6"/>
  <c r="M228" i="6"/>
  <c r="N228" i="6"/>
  <c r="G229" i="6"/>
  <c r="H229" i="6"/>
  <c r="I229" i="6"/>
  <c r="J229" i="6"/>
  <c r="K229" i="6"/>
  <c r="L229" i="6"/>
  <c r="M229" i="6"/>
  <c r="N229" i="6"/>
  <c r="G230" i="6"/>
  <c r="H230" i="6"/>
  <c r="I230" i="6"/>
  <c r="J230" i="6"/>
  <c r="K230" i="6"/>
  <c r="L230" i="6"/>
  <c r="M230" i="6"/>
  <c r="N230" i="6"/>
  <c r="G231" i="6"/>
  <c r="H231" i="6"/>
  <c r="I231" i="6"/>
  <c r="J231" i="6"/>
  <c r="K231" i="6"/>
  <c r="L231" i="6"/>
  <c r="M231" i="6"/>
  <c r="N231" i="6"/>
  <c r="G232" i="6"/>
  <c r="H232" i="6"/>
  <c r="I232" i="6"/>
  <c r="J232" i="6"/>
  <c r="K232" i="6"/>
  <c r="L232" i="6"/>
  <c r="M232" i="6"/>
  <c r="N232" i="6"/>
  <c r="G233" i="6"/>
  <c r="H233" i="6"/>
  <c r="I233" i="6"/>
  <c r="J233" i="6"/>
  <c r="K233" i="6"/>
  <c r="L233" i="6"/>
  <c r="M233" i="6"/>
  <c r="N233" i="6"/>
  <c r="G234" i="6"/>
  <c r="H234" i="6"/>
  <c r="I234" i="6"/>
  <c r="J234" i="6"/>
  <c r="K234" i="6"/>
  <c r="L234" i="6"/>
  <c r="M234" i="6"/>
  <c r="N234" i="6"/>
  <c r="G235" i="6"/>
  <c r="H235" i="6"/>
  <c r="I235" i="6"/>
  <c r="J235" i="6"/>
  <c r="K235" i="6"/>
  <c r="L235" i="6"/>
  <c r="M235" i="6"/>
  <c r="N235" i="6"/>
  <c r="G236" i="6"/>
  <c r="H236" i="6"/>
  <c r="I236" i="6"/>
  <c r="J236" i="6"/>
  <c r="K236" i="6"/>
  <c r="L236" i="6"/>
  <c r="M236" i="6"/>
  <c r="N236" i="6"/>
  <c r="G237" i="6"/>
  <c r="H237" i="6"/>
  <c r="I237" i="6"/>
  <c r="J237" i="6"/>
  <c r="K237" i="6"/>
  <c r="L237" i="6"/>
  <c r="M237" i="6"/>
  <c r="N237" i="6"/>
  <c r="G4" i="6"/>
  <c r="H4" i="6"/>
  <c r="I4" i="6"/>
  <c r="J4" i="6"/>
  <c r="K4" i="6"/>
  <c r="L4" i="6"/>
  <c r="M4" i="6"/>
  <c r="N4" i="6"/>
  <c r="G5" i="6"/>
  <c r="H5" i="6"/>
  <c r="I5" i="6"/>
  <c r="J5" i="6"/>
  <c r="K5" i="6"/>
  <c r="L5" i="6"/>
  <c r="M5" i="6"/>
  <c r="N5" i="6"/>
  <c r="G6" i="6"/>
  <c r="H6" i="6"/>
  <c r="I6" i="6"/>
  <c r="J6" i="6"/>
  <c r="K6" i="6"/>
  <c r="L6" i="6"/>
  <c r="M6" i="6"/>
  <c r="N6" i="6"/>
  <c r="G7" i="6"/>
  <c r="H7" i="6"/>
  <c r="I7" i="6"/>
  <c r="J7" i="6"/>
  <c r="K7" i="6"/>
  <c r="L7" i="6"/>
  <c r="M7" i="6"/>
  <c r="N7" i="6"/>
  <c r="G8" i="6"/>
  <c r="H8" i="6"/>
  <c r="I8" i="6"/>
  <c r="J8" i="6"/>
  <c r="K8" i="6"/>
  <c r="L8" i="6"/>
  <c r="M8" i="6"/>
  <c r="N8" i="6"/>
  <c r="G9" i="6"/>
  <c r="I9" i="6"/>
  <c r="J9" i="6"/>
  <c r="K9" i="6"/>
  <c r="L9" i="6"/>
  <c r="M9" i="6"/>
  <c r="N9" i="6"/>
  <c r="G10" i="6"/>
  <c r="H10" i="6"/>
  <c r="I10" i="6"/>
  <c r="J10" i="6"/>
  <c r="K10" i="6"/>
  <c r="L10" i="6"/>
  <c r="M10" i="6"/>
  <c r="N10" i="6"/>
  <c r="G11" i="6"/>
  <c r="H11" i="6"/>
  <c r="I11" i="6"/>
  <c r="J11" i="6"/>
  <c r="K11" i="6"/>
  <c r="L11" i="6"/>
  <c r="M11" i="6"/>
  <c r="N11" i="6"/>
  <c r="G12" i="6"/>
  <c r="H12" i="6"/>
  <c r="I12" i="6"/>
  <c r="J12" i="6"/>
  <c r="K12" i="6"/>
  <c r="L12" i="6"/>
  <c r="M12" i="6"/>
  <c r="N12" i="6"/>
  <c r="G13" i="6"/>
  <c r="H13" i="6"/>
  <c r="I13" i="6"/>
  <c r="J13" i="6"/>
  <c r="K13" i="6"/>
  <c r="L13" i="6"/>
  <c r="M13" i="6"/>
  <c r="N13" i="6"/>
  <c r="G14" i="6"/>
  <c r="H14" i="6"/>
  <c r="I14" i="6"/>
  <c r="J14" i="6"/>
  <c r="K14" i="6"/>
  <c r="L14" i="6"/>
  <c r="M14" i="6"/>
  <c r="N14" i="6"/>
  <c r="G15" i="6"/>
  <c r="H15" i="6"/>
  <c r="I15" i="6"/>
  <c r="J15" i="6"/>
  <c r="K15" i="6"/>
  <c r="L15" i="6"/>
  <c r="M15" i="6"/>
  <c r="N15" i="6"/>
  <c r="G16" i="6"/>
  <c r="H16" i="6"/>
  <c r="I16" i="6"/>
  <c r="J16" i="6"/>
  <c r="K16" i="6"/>
  <c r="L16" i="6"/>
  <c r="M16" i="6"/>
  <c r="N16" i="6"/>
  <c r="G17" i="6"/>
  <c r="H17" i="6"/>
  <c r="I17" i="6"/>
  <c r="J17" i="6"/>
  <c r="K17" i="6"/>
  <c r="L17" i="6"/>
  <c r="M17" i="6"/>
  <c r="N17" i="6"/>
  <c r="G18" i="6"/>
  <c r="H18" i="6"/>
  <c r="I18" i="6"/>
  <c r="J18" i="6"/>
  <c r="K18" i="6"/>
  <c r="L18" i="6"/>
  <c r="M18" i="6"/>
  <c r="N18" i="6"/>
  <c r="G19" i="6"/>
  <c r="H19" i="6"/>
  <c r="I19" i="6"/>
  <c r="J19" i="6"/>
  <c r="K19" i="6"/>
  <c r="L19" i="6"/>
  <c r="M19" i="6"/>
  <c r="N19" i="6"/>
  <c r="G20" i="6"/>
  <c r="H20" i="6"/>
  <c r="I20" i="6"/>
  <c r="J20" i="6"/>
  <c r="K20" i="6"/>
  <c r="L20" i="6"/>
  <c r="M20" i="6"/>
  <c r="N20" i="6"/>
  <c r="G21" i="6"/>
  <c r="H21" i="6"/>
  <c r="I21" i="6"/>
  <c r="J21" i="6"/>
  <c r="K21" i="6"/>
  <c r="L21" i="6"/>
  <c r="M21" i="6"/>
  <c r="N21" i="6"/>
  <c r="G22" i="6"/>
  <c r="H22" i="6"/>
  <c r="I22" i="6"/>
  <c r="J22" i="6"/>
  <c r="K22" i="6"/>
  <c r="L22" i="6"/>
  <c r="M22" i="6"/>
  <c r="N22" i="6"/>
  <c r="G23" i="6"/>
  <c r="H23" i="6"/>
  <c r="I23" i="6"/>
  <c r="J23" i="6"/>
  <c r="K23" i="6"/>
  <c r="L23" i="6"/>
  <c r="M23" i="6"/>
  <c r="N23" i="6"/>
  <c r="G24" i="6"/>
  <c r="H24" i="6"/>
  <c r="I24" i="6"/>
  <c r="J24" i="6"/>
  <c r="K24" i="6"/>
  <c r="L24" i="6"/>
  <c r="M24" i="6"/>
  <c r="N24" i="6"/>
  <c r="G25" i="6"/>
  <c r="H25" i="6"/>
  <c r="I25" i="6"/>
  <c r="J25" i="6"/>
  <c r="K25" i="6"/>
  <c r="L25" i="6"/>
  <c r="M25" i="6"/>
  <c r="N25" i="6"/>
  <c r="G26" i="6"/>
  <c r="H26" i="6"/>
  <c r="I26" i="6"/>
  <c r="J26" i="6"/>
  <c r="K26" i="6"/>
  <c r="L26" i="6"/>
  <c r="M26" i="6"/>
  <c r="N26" i="6"/>
  <c r="G27" i="6"/>
  <c r="H27" i="6"/>
  <c r="I27" i="6"/>
  <c r="J27" i="6"/>
  <c r="K27" i="6"/>
  <c r="L27" i="6"/>
  <c r="M27" i="6"/>
  <c r="N27" i="6"/>
  <c r="G28" i="6"/>
  <c r="H28" i="6"/>
  <c r="I28" i="6"/>
  <c r="J28" i="6"/>
  <c r="K28" i="6"/>
  <c r="L28" i="6"/>
  <c r="M28" i="6"/>
  <c r="N28" i="6"/>
  <c r="G29" i="6"/>
  <c r="H29" i="6"/>
  <c r="I29" i="6"/>
  <c r="J29" i="6"/>
  <c r="K29" i="6"/>
  <c r="L29" i="6"/>
  <c r="M29" i="6"/>
  <c r="N29" i="6"/>
  <c r="G30" i="6"/>
  <c r="H30" i="6"/>
  <c r="I30" i="6"/>
  <c r="J30" i="6"/>
  <c r="K30" i="6"/>
  <c r="L30" i="6"/>
  <c r="M30" i="6"/>
  <c r="N30" i="6"/>
  <c r="G31" i="6"/>
  <c r="H31" i="6"/>
  <c r="I31" i="6"/>
  <c r="J31" i="6"/>
  <c r="K31" i="6"/>
  <c r="L31" i="6"/>
  <c r="M31" i="6"/>
  <c r="N31" i="6"/>
  <c r="G32" i="6"/>
  <c r="H32" i="6"/>
  <c r="I32" i="6"/>
  <c r="J32" i="6"/>
  <c r="K32" i="6"/>
  <c r="L32" i="6"/>
  <c r="M32" i="6"/>
  <c r="N32" i="6"/>
  <c r="G33" i="6"/>
  <c r="H33" i="6"/>
  <c r="I33" i="6"/>
  <c r="J33" i="6"/>
  <c r="K33" i="6"/>
  <c r="L33" i="6"/>
  <c r="M33" i="6"/>
  <c r="N33" i="6"/>
  <c r="G34" i="6"/>
  <c r="H34" i="6"/>
  <c r="I34" i="6"/>
  <c r="J34" i="6"/>
  <c r="K34" i="6"/>
  <c r="L34" i="6"/>
  <c r="M34" i="6"/>
  <c r="N34" i="6"/>
  <c r="G35" i="6"/>
  <c r="H35" i="6"/>
  <c r="I35" i="6"/>
  <c r="J35" i="6"/>
  <c r="K35" i="6"/>
  <c r="L35" i="6"/>
  <c r="M35" i="6"/>
  <c r="N35" i="6"/>
  <c r="G36" i="6"/>
  <c r="H36" i="6"/>
  <c r="I36" i="6"/>
  <c r="J36" i="6"/>
  <c r="K36" i="6"/>
  <c r="L36" i="6"/>
  <c r="M36" i="6"/>
  <c r="N36" i="6"/>
  <c r="G37" i="6"/>
  <c r="H37" i="6"/>
  <c r="I37" i="6"/>
  <c r="J37" i="6"/>
  <c r="K37" i="6"/>
  <c r="L37" i="6"/>
  <c r="M37" i="6"/>
  <c r="N37" i="6"/>
  <c r="G38" i="6"/>
  <c r="H38" i="6"/>
  <c r="I38" i="6"/>
  <c r="J38" i="6"/>
  <c r="K38" i="6"/>
  <c r="L38" i="6"/>
  <c r="M38" i="6"/>
  <c r="N38" i="6"/>
  <c r="G39" i="6"/>
  <c r="H39" i="6"/>
  <c r="I39" i="6"/>
  <c r="J39" i="6"/>
  <c r="K39" i="6"/>
  <c r="L39" i="6"/>
  <c r="M39" i="6"/>
  <c r="N39" i="6"/>
  <c r="G40" i="6"/>
  <c r="H40" i="6"/>
  <c r="I40" i="6"/>
  <c r="J40" i="6"/>
  <c r="K40" i="6"/>
  <c r="L40" i="6"/>
  <c r="M40" i="6"/>
  <c r="N40" i="6"/>
  <c r="G41" i="6"/>
  <c r="H41" i="6"/>
  <c r="I41" i="6"/>
  <c r="J41" i="6"/>
  <c r="K41" i="6"/>
  <c r="L41" i="6"/>
  <c r="M41" i="6"/>
  <c r="N41" i="6"/>
  <c r="G42" i="6"/>
  <c r="H42" i="6"/>
  <c r="I42" i="6"/>
  <c r="J42" i="6"/>
  <c r="K42" i="6"/>
  <c r="L42" i="6"/>
  <c r="M42" i="6"/>
  <c r="N42" i="6"/>
  <c r="G43" i="6"/>
  <c r="H43" i="6"/>
  <c r="I43" i="6"/>
  <c r="J43" i="6"/>
  <c r="K43" i="6"/>
  <c r="L43" i="6"/>
  <c r="M43" i="6"/>
  <c r="N43" i="6"/>
  <c r="G44" i="6"/>
  <c r="H44" i="6"/>
  <c r="I44" i="6"/>
  <c r="J44" i="6"/>
  <c r="K44" i="6"/>
  <c r="L44" i="6"/>
  <c r="M44" i="6"/>
  <c r="N44" i="6"/>
  <c r="G45" i="6"/>
  <c r="H45" i="6"/>
  <c r="I45" i="6"/>
  <c r="J45" i="6"/>
  <c r="K45" i="6"/>
  <c r="L45" i="6"/>
  <c r="M45" i="6"/>
  <c r="N45" i="6"/>
  <c r="G46" i="6"/>
  <c r="H46" i="6"/>
  <c r="I46" i="6"/>
  <c r="J46" i="6"/>
  <c r="K46" i="6"/>
  <c r="L46" i="6"/>
  <c r="M46" i="6"/>
  <c r="N46" i="6"/>
  <c r="G47" i="6"/>
  <c r="H47" i="6"/>
  <c r="I47" i="6"/>
  <c r="J47" i="6"/>
  <c r="K47" i="6"/>
  <c r="L47" i="6"/>
  <c r="M47" i="6"/>
  <c r="N47" i="6"/>
  <c r="G48" i="6"/>
  <c r="H48" i="6"/>
  <c r="I48" i="6"/>
  <c r="J48" i="6"/>
  <c r="K48" i="6"/>
  <c r="L48" i="6"/>
  <c r="M48" i="6"/>
  <c r="N48" i="6"/>
  <c r="G49" i="6"/>
  <c r="H49" i="6"/>
  <c r="I49" i="6"/>
  <c r="J49" i="6"/>
  <c r="K49" i="6"/>
  <c r="L49" i="6"/>
  <c r="M49" i="6"/>
  <c r="N49" i="6"/>
  <c r="G50" i="6"/>
  <c r="H50" i="6"/>
  <c r="I50" i="6"/>
  <c r="J50" i="6"/>
  <c r="K50" i="6"/>
  <c r="L50" i="6"/>
  <c r="M50" i="6"/>
  <c r="N50" i="6"/>
  <c r="G51" i="6"/>
  <c r="H51" i="6"/>
  <c r="I51" i="6"/>
  <c r="J51" i="6"/>
  <c r="K51" i="6"/>
  <c r="L51" i="6"/>
  <c r="M51" i="6"/>
  <c r="N51" i="6"/>
  <c r="G52" i="6"/>
  <c r="H52" i="6"/>
  <c r="I52" i="6"/>
  <c r="J52" i="6"/>
  <c r="K52" i="6"/>
  <c r="L52" i="6"/>
  <c r="M52" i="6"/>
  <c r="N52" i="6"/>
  <c r="G53" i="6"/>
  <c r="H53" i="6"/>
  <c r="I53" i="6"/>
  <c r="J53" i="6"/>
  <c r="K53" i="6"/>
  <c r="L53" i="6"/>
  <c r="M53" i="6"/>
  <c r="N53" i="6"/>
  <c r="G54" i="6"/>
  <c r="H54" i="6"/>
  <c r="I54" i="6"/>
  <c r="J54" i="6"/>
  <c r="K54" i="6"/>
  <c r="L54" i="6"/>
  <c r="M54" i="6"/>
  <c r="N54" i="6"/>
  <c r="G55" i="6"/>
  <c r="H55" i="6"/>
  <c r="I55" i="6"/>
  <c r="J55" i="6"/>
  <c r="K55" i="6"/>
  <c r="L55" i="6"/>
  <c r="M55" i="6"/>
  <c r="N55" i="6"/>
  <c r="G56" i="6"/>
  <c r="H56" i="6"/>
  <c r="I56" i="6"/>
  <c r="J56" i="6"/>
  <c r="K56" i="6"/>
  <c r="L56" i="6"/>
  <c r="M56" i="6"/>
  <c r="N56" i="6"/>
  <c r="G57" i="6"/>
  <c r="H57" i="6"/>
  <c r="I57" i="6"/>
  <c r="J57" i="6"/>
  <c r="K57" i="6"/>
  <c r="L57" i="6"/>
  <c r="M57" i="6"/>
  <c r="N57" i="6"/>
  <c r="G58" i="6"/>
  <c r="H58" i="6"/>
  <c r="I58" i="6"/>
  <c r="J58" i="6"/>
  <c r="K58" i="6"/>
  <c r="L58" i="6"/>
  <c r="M58" i="6"/>
  <c r="N58" i="6"/>
  <c r="G59" i="6"/>
  <c r="H59" i="6"/>
  <c r="I59" i="6"/>
  <c r="J59" i="6"/>
  <c r="K59" i="6"/>
  <c r="L59" i="6"/>
  <c r="M59" i="6"/>
  <c r="N59" i="6"/>
  <c r="G60" i="6"/>
  <c r="H60" i="6"/>
  <c r="I60" i="6"/>
  <c r="J60" i="6"/>
  <c r="K60" i="6"/>
  <c r="L60" i="6"/>
  <c r="M60" i="6"/>
  <c r="N60" i="6"/>
  <c r="N3" i="6"/>
  <c r="M3" i="6"/>
  <c r="L3" i="6"/>
  <c r="K3" i="6"/>
  <c r="J3" i="6"/>
  <c r="I3" i="6"/>
  <c r="H3" i="6"/>
  <c r="G3" i="6"/>
  <c r="G4" i="4"/>
  <c r="G5" i="4" s="1"/>
  <c r="H4" i="4"/>
  <c r="W3" i="6" l="1"/>
  <c r="AX3" i="6" s="1"/>
  <c r="Q3" i="6"/>
  <c r="AF3" i="6" s="1"/>
  <c r="S3" i="6"/>
  <c r="AJ3" i="6" s="1"/>
  <c r="Q9" i="6"/>
  <c r="AF9" i="6" s="1"/>
  <c r="W9" i="6"/>
  <c r="S9" i="6"/>
  <c r="AJ9" i="6" s="1"/>
  <c r="Q8" i="6"/>
  <c r="AF8" i="6" s="1"/>
  <c r="W8" i="6"/>
  <c r="S8" i="6"/>
  <c r="AJ8" i="6" s="1"/>
  <c r="Q7" i="6"/>
  <c r="AF7" i="6" s="1"/>
  <c r="W7" i="6"/>
  <c r="S7" i="6"/>
  <c r="AJ7" i="6" s="1"/>
  <c r="W6" i="6"/>
  <c r="Q6" i="6"/>
  <c r="AF6" i="6" s="1"/>
  <c r="S6" i="6"/>
  <c r="AJ6" i="6" s="1"/>
  <c r="Q5" i="6"/>
  <c r="AF5" i="6" s="1"/>
  <c r="W5" i="6"/>
  <c r="S5" i="6"/>
  <c r="AJ5" i="6" s="1"/>
  <c r="Q4" i="6"/>
  <c r="AF4" i="6" s="1"/>
  <c r="W4" i="6"/>
  <c r="S4" i="6"/>
  <c r="AJ4" i="6" s="1"/>
  <c r="Q237" i="6"/>
  <c r="S237" i="6"/>
  <c r="W236" i="6"/>
  <c r="Q236" i="6"/>
  <c r="S236" i="6"/>
  <c r="AJ236" i="6" s="1"/>
  <c r="W235" i="6"/>
  <c r="Q235" i="6"/>
  <c r="S235" i="6"/>
  <c r="AJ235" i="6" s="1"/>
  <c r="W234" i="6"/>
  <c r="Q234" i="6"/>
  <c r="S234" i="6"/>
  <c r="AJ234" i="6" s="1"/>
  <c r="W233" i="6"/>
  <c r="Q233" i="6"/>
  <c r="S233" i="6"/>
  <c r="AJ233" i="6" s="1"/>
  <c r="W232" i="6"/>
  <c r="Q232" i="6"/>
  <c r="S232" i="6"/>
  <c r="AJ232" i="6" s="1"/>
  <c r="W231" i="6"/>
  <c r="Q231" i="6"/>
  <c r="S231" i="6"/>
  <c r="AJ231" i="6" s="1"/>
  <c r="W230" i="6"/>
  <c r="Q230" i="6"/>
  <c r="S230" i="6"/>
  <c r="AJ230" i="6" s="1"/>
  <c r="W229" i="6"/>
  <c r="Q229" i="6"/>
  <c r="S229" i="6"/>
  <c r="AJ229" i="6" s="1"/>
  <c r="W228" i="6"/>
  <c r="Q228" i="6"/>
  <c r="S228" i="6"/>
  <c r="AJ228" i="6" s="1"/>
  <c r="W227" i="6"/>
  <c r="Q227" i="6"/>
  <c r="S227" i="6"/>
  <c r="AJ227" i="6" s="1"/>
  <c r="W226" i="6"/>
  <c r="Q226" i="6"/>
  <c r="S226" i="6"/>
  <c r="AJ226" i="6" s="1"/>
  <c r="W225" i="6"/>
  <c r="Q225" i="6"/>
  <c r="S225" i="6"/>
  <c r="AJ225" i="6" s="1"/>
  <c r="W224" i="6"/>
  <c r="Q224" i="6"/>
  <c r="S224" i="6"/>
  <c r="AJ224" i="6" s="1"/>
  <c r="W223" i="6"/>
  <c r="Q223" i="6"/>
  <c r="S223" i="6"/>
  <c r="AJ223" i="6" s="1"/>
  <c r="W222" i="6"/>
  <c r="Q222" i="6"/>
  <c r="S222" i="6"/>
  <c r="AJ222" i="6" s="1"/>
  <c r="W221" i="6"/>
  <c r="Q221" i="6"/>
  <c r="S221" i="6"/>
  <c r="AJ221" i="6" s="1"/>
  <c r="W220" i="6"/>
  <c r="Q220" i="6"/>
  <c r="S220" i="6"/>
  <c r="AJ220" i="6" s="1"/>
  <c r="W219" i="6"/>
  <c r="Q219" i="6"/>
  <c r="S219" i="6"/>
  <c r="AJ219" i="6" s="1"/>
  <c r="W218" i="6"/>
  <c r="Q218" i="6"/>
  <c r="S218" i="6"/>
  <c r="AJ218" i="6" s="1"/>
  <c r="W217" i="6"/>
  <c r="Q217" i="6"/>
  <c r="S217" i="6"/>
  <c r="AJ217" i="6" s="1"/>
  <c r="W216" i="6"/>
  <c r="Q216" i="6"/>
  <c r="S216" i="6"/>
  <c r="AJ216" i="6" s="1"/>
  <c r="W215" i="6"/>
  <c r="Q215" i="6"/>
  <c r="S215" i="6"/>
  <c r="AJ215" i="6" s="1"/>
  <c r="W214" i="6"/>
  <c r="Q214" i="6"/>
  <c r="S214" i="6"/>
  <c r="AJ214" i="6" s="1"/>
  <c r="W213" i="6"/>
  <c r="Q213" i="6"/>
  <c r="S213" i="6"/>
  <c r="AJ213" i="6" s="1"/>
  <c r="W212" i="6"/>
  <c r="Q212" i="6"/>
  <c r="S212" i="6"/>
  <c r="AJ212" i="6" s="1"/>
  <c r="W211" i="6"/>
  <c r="Q211" i="6"/>
  <c r="S211" i="6"/>
  <c r="AJ211" i="6" s="1"/>
  <c r="W210" i="6"/>
  <c r="Q210" i="6"/>
  <c r="S210" i="6"/>
  <c r="AJ210" i="6" s="1"/>
  <c r="W209" i="6"/>
  <c r="Q209" i="6"/>
  <c r="S209" i="6"/>
  <c r="AJ209" i="6" s="1"/>
  <c r="W208" i="6"/>
  <c r="Q208" i="6"/>
  <c r="S208" i="6"/>
  <c r="AJ208" i="6" s="1"/>
  <c r="W207" i="6"/>
  <c r="Q207" i="6"/>
  <c r="S207" i="6"/>
  <c r="AJ207" i="6" s="1"/>
  <c r="W206" i="6"/>
  <c r="Q206" i="6"/>
  <c r="S206" i="6"/>
  <c r="AJ206" i="6" s="1"/>
  <c r="W205" i="6"/>
  <c r="Q205" i="6"/>
  <c r="S205" i="6"/>
  <c r="AJ205" i="6" s="1"/>
  <c r="W204" i="6"/>
  <c r="Q204" i="6"/>
  <c r="S204" i="6"/>
  <c r="AJ204" i="6" s="1"/>
  <c r="W203" i="6"/>
  <c r="Q203" i="6"/>
  <c r="S203" i="6"/>
  <c r="AJ203" i="6" s="1"/>
  <c r="W202" i="6"/>
  <c r="Q202" i="6"/>
  <c r="S202" i="6"/>
  <c r="AJ202" i="6" s="1"/>
  <c r="W201" i="6"/>
  <c r="Q201" i="6"/>
  <c r="S201" i="6"/>
  <c r="AJ201" i="6" s="1"/>
  <c r="W200" i="6"/>
  <c r="Q200" i="6"/>
  <c r="S200" i="6"/>
  <c r="AJ200" i="6" s="1"/>
  <c r="W199" i="6"/>
  <c r="Q199" i="6"/>
  <c r="S199" i="6"/>
  <c r="AJ199" i="6" s="1"/>
  <c r="W198" i="6"/>
  <c r="Q198" i="6"/>
  <c r="S198" i="6"/>
  <c r="AJ198" i="6" s="1"/>
  <c r="W197" i="6"/>
  <c r="Q197" i="6"/>
  <c r="S197" i="6"/>
  <c r="AJ197" i="6" s="1"/>
  <c r="W196" i="6"/>
  <c r="Q196" i="6"/>
  <c r="S196" i="6"/>
  <c r="AJ196" i="6" s="1"/>
  <c r="W195" i="6"/>
  <c r="Q195" i="6"/>
  <c r="S195" i="6"/>
  <c r="AJ195" i="6" s="1"/>
  <c r="W194" i="6"/>
  <c r="Q194" i="6"/>
  <c r="S194" i="6"/>
  <c r="AJ194" i="6" s="1"/>
  <c r="W193" i="6"/>
  <c r="Q193" i="6"/>
  <c r="S193" i="6"/>
  <c r="AJ193" i="6" s="1"/>
  <c r="W192" i="6"/>
  <c r="Q192" i="6"/>
  <c r="S192" i="6"/>
  <c r="AJ192" i="6" s="1"/>
  <c r="W191" i="6"/>
  <c r="Q191" i="6"/>
  <c r="S191" i="6"/>
  <c r="AJ191" i="6" s="1"/>
  <c r="W190" i="6"/>
  <c r="Q190" i="6"/>
  <c r="S190" i="6"/>
  <c r="AJ190" i="6" s="1"/>
  <c r="W189" i="6"/>
  <c r="Q189" i="6"/>
  <c r="S189" i="6"/>
  <c r="AJ189" i="6" s="1"/>
  <c r="W188" i="6"/>
  <c r="Q188" i="6"/>
  <c r="S188" i="6"/>
  <c r="AJ188" i="6" s="1"/>
  <c r="W187" i="6"/>
  <c r="Q187" i="6"/>
  <c r="S187" i="6"/>
  <c r="AJ187" i="6" s="1"/>
  <c r="W186" i="6"/>
  <c r="Q186" i="6"/>
  <c r="S186" i="6"/>
  <c r="AJ186" i="6" s="1"/>
  <c r="W185" i="6"/>
  <c r="Q185" i="6"/>
  <c r="S185" i="6"/>
  <c r="AJ185" i="6" s="1"/>
  <c r="W184" i="6"/>
  <c r="Q184" i="6"/>
  <c r="S184" i="6"/>
  <c r="AJ184" i="6" s="1"/>
  <c r="W183" i="6"/>
  <c r="Q183" i="6"/>
  <c r="S183" i="6"/>
  <c r="AJ183" i="6" s="1"/>
  <c r="W182" i="6"/>
  <c r="S182" i="6"/>
  <c r="AJ182" i="6" s="1"/>
  <c r="Q182" i="6"/>
  <c r="W181" i="6"/>
  <c r="Q181" i="6"/>
  <c r="S181" i="6"/>
  <c r="AJ181" i="6" s="1"/>
  <c r="W180" i="6"/>
  <c r="Q180" i="6"/>
  <c r="S180" i="6"/>
  <c r="AJ180" i="6" s="1"/>
  <c r="W179" i="6"/>
  <c r="S179" i="6"/>
  <c r="AJ179" i="6" s="1"/>
  <c r="Q179" i="6"/>
  <c r="W178" i="6"/>
  <c r="S178" i="6"/>
  <c r="AJ178" i="6" s="1"/>
  <c r="Q178" i="6"/>
  <c r="W177" i="6"/>
  <c r="Q177" i="6"/>
  <c r="S177" i="6"/>
  <c r="AJ177" i="6" s="1"/>
  <c r="W176" i="6"/>
  <c r="Q176" i="6"/>
  <c r="S176" i="6"/>
  <c r="AJ176" i="6" s="1"/>
  <c r="W175" i="6"/>
  <c r="S175" i="6"/>
  <c r="AJ175" i="6" s="1"/>
  <c r="Q175" i="6"/>
  <c r="W174" i="6"/>
  <c r="S174" i="6"/>
  <c r="AJ174" i="6" s="1"/>
  <c r="Q174" i="6"/>
  <c r="W173" i="6"/>
  <c r="Q173" i="6"/>
  <c r="S173" i="6"/>
  <c r="AJ173" i="6" s="1"/>
  <c r="W172" i="6"/>
  <c r="Q172" i="6"/>
  <c r="S172" i="6"/>
  <c r="AJ172" i="6" s="1"/>
  <c r="W171" i="6"/>
  <c r="S171" i="6"/>
  <c r="AJ171" i="6" s="1"/>
  <c r="Q171" i="6"/>
  <c r="W170" i="6"/>
  <c r="S170" i="6"/>
  <c r="AJ170" i="6" s="1"/>
  <c r="Q170" i="6"/>
  <c r="W169" i="6"/>
  <c r="Q169" i="6"/>
  <c r="S169" i="6"/>
  <c r="AJ169" i="6" s="1"/>
  <c r="W168" i="6"/>
  <c r="Q168" i="6"/>
  <c r="S168" i="6"/>
  <c r="AJ168" i="6" s="1"/>
  <c r="W167" i="6"/>
  <c r="S167" i="6"/>
  <c r="AJ167" i="6" s="1"/>
  <c r="Q167" i="6"/>
  <c r="W166" i="6"/>
  <c r="S166" i="6"/>
  <c r="AJ166" i="6" s="1"/>
  <c r="Q166" i="6"/>
  <c r="W165" i="6"/>
  <c r="Q165" i="6"/>
  <c r="S165" i="6"/>
  <c r="AJ165" i="6" s="1"/>
  <c r="W164" i="6"/>
  <c r="Q164" i="6"/>
  <c r="S164" i="6"/>
  <c r="AJ164" i="6" s="1"/>
  <c r="W163" i="6"/>
  <c r="S163" i="6"/>
  <c r="AJ163" i="6" s="1"/>
  <c r="Q163" i="6"/>
  <c r="W162" i="6"/>
  <c r="S162" i="6"/>
  <c r="AJ162" i="6" s="1"/>
  <c r="Q162" i="6"/>
  <c r="W161" i="6"/>
  <c r="Q161" i="6"/>
  <c r="S161" i="6"/>
  <c r="AJ161" i="6" s="1"/>
  <c r="W160" i="6"/>
  <c r="Q160" i="6"/>
  <c r="S160" i="6"/>
  <c r="AJ160" i="6" s="1"/>
  <c r="W159" i="6"/>
  <c r="S159" i="6"/>
  <c r="AJ159" i="6" s="1"/>
  <c r="Q159" i="6"/>
  <c r="W158" i="6"/>
  <c r="S158" i="6"/>
  <c r="AJ158" i="6" s="1"/>
  <c r="Q158" i="6"/>
  <c r="W157" i="6"/>
  <c r="Q157" i="6"/>
  <c r="S157" i="6"/>
  <c r="AJ157" i="6" s="1"/>
  <c r="W156" i="6"/>
  <c r="Q156" i="6"/>
  <c r="S156" i="6"/>
  <c r="AJ156" i="6" s="1"/>
  <c r="W155" i="6"/>
  <c r="S155" i="6"/>
  <c r="AJ155" i="6" s="1"/>
  <c r="Q155" i="6"/>
  <c r="W154" i="6"/>
  <c r="S154" i="6"/>
  <c r="AJ154" i="6" s="1"/>
  <c r="Q154" i="6"/>
  <c r="W153" i="6"/>
  <c r="Q153" i="6"/>
  <c r="S153" i="6"/>
  <c r="AJ153" i="6" s="1"/>
  <c r="W152" i="6"/>
  <c r="Q152" i="6"/>
  <c r="S152" i="6"/>
  <c r="AJ152" i="6" s="1"/>
  <c r="W151" i="6"/>
  <c r="S151" i="6"/>
  <c r="AJ151" i="6" s="1"/>
  <c r="Q151" i="6"/>
  <c r="W150" i="6"/>
  <c r="S150" i="6"/>
  <c r="AJ150" i="6" s="1"/>
  <c r="Q150" i="6"/>
  <c r="W149" i="6"/>
  <c r="Q149" i="6"/>
  <c r="S149" i="6"/>
  <c r="AJ149" i="6" s="1"/>
  <c r="W148" i="6"/>
  <c r="Q148" i="6"/>
  <c r="S148" i="6"/>
  <c r="AJ148" i="6" s="1"/>
  <c r="W147" i="6"/>
  <c r="S147" i="6"/>
  <c r="AJ147" i="6" s="1"/>
  <c r="Q147" i="6"/>
  <c r="W146" i="6"/>
  <c r="S146" i="6"/>
  <c r="AJ146" i="6" s="1"/>
  <c r="Q146" i="6"/>
  <c r="W145" i="6"/>
  <c r="Q145" i="6"/>
  <c r="S145" i="6"/>
  <c r="AJ145" i="6" s="1"/>
  <c r="W144" i="6"/>
  <c r="Q144" i="6"/>
  <c r="S144" i="6"/>
  <c r="AJ144" i="6" s="1"/>
  <c r="W143" i="6"/>
  <c r="S143" i="6"/>
  <c r="AJ143" i="6" s="1"/>
  <c r="Q143" i="6"/>
  <c r="W142" i="6"/>
  <c r="S142" i="6"/>
  <c r="AJ142" i="6" s="1"/>
  <c r="Q142" i="6"/>
  <c r="W141" i="6"/>
  <c r="Q141" i="6"/>
  <c r="S141" i="6"/>
  <c r="AJ141" i="6" s="1"/>
  <c r="W140" i="6"/>
  <c r="Q140" i="6"/>
  <c r="S140" i="6"/>
  <c r="AJ140" i="6" s="1"/>
  <c r="W139" i="6"/>
  <c r="S139" i="6"/>
  <c r="AJ139" i="6" s="1"/>
  <c r="Q139" i="6"/>
  <c r="W138" i="6"/>
  <c r="S138" i="6"/>
  <c r="AJ138" i="6" s="1"/>
  <c r="Q138" i="6"/>
  <c r="W137" i="6"/>
  <c r="Q137" i="6"/>
  <c r="S137" i="6"/>
  <c r="AJ137" i="6" s="1"/>
  <c r="W136" i="6"/>
  <c r="Q136" i="6"/>
  <c r="S136" i="6"/>
  <c r="AJ136" i="6" s="1"/>
  <c r="W135" i="6"/>
  <c r="S135" i="6"/>
  <c r="AJ135" i="6" s="1"/>
  <c r="Q135" i="6"/>
  <c r="W134" i="6"/>
  <c r="S134" i="6"/>
  <c r="AJ134" i="6" s="1"/>
  <c r="Q134" i="6"/>
  <c r="W133" i="6"/>
  <c r="Q133" i="6"/>
  <c r="S133" i="6"/>
  <c r="AJ133" i="6" s="1"/>
  <c r="W132" i="6"/>
  <c r="Q132" i="6"/>
  <c r="S132" i="6"/>
  <c r="AJ132" i="6" s="1"/>
  <c r="W131" i="6"/>
  <c r="S131" i="6"/>
  <c r="AJ131" i="6" s="1"/>
  <c r="Q131" i="6"/>
  <c r="W130" i="6"/>
  <c r="S130" i="6"/>
  <c r="AJ130" i="6" s="1"/>
  <c r="Q130" i="6"/>
  <c r="W129" i="6"/>
  <c r="Q129" i="6"/>
  <c r="S129" i="6"/>
  <c r="AJ129" i="6" s="1"/>
  <c r="W128" i="6"/>
  <c r="Q128" i="6"/>
  <c r="S128" i="6"/>
  <c r="AJ128" i="6" s="1"/>
  <c r="W127" i="6"/>
  <c r="S127" i="6"/>
  <c r="AJ127" i="6" s="1"/>
  <c r="Q127" i="6"/>
  <c r="W126" i="6"/>
  <c r="S126" i="6"/>
  <c r="AJ126" i="6" s="1"/>
  <c r="Q126" i="6"/>
  <c r="W125" i="6"/>
  <c r="Q125" i="6"/>
  <c r="S125" i="6"/>
  <c r="AJ125" i="6" s="1"/>
  <c r="W124" i="6"/>
  <c r="Q124" i="6"/>
  <c r="S124" i="6"/>
  <c r="AJ124" i="6" s="1"/>
  <c r="W123" i="6"/>
  <c r="S123" i="6"/>
  <c r="AJ123" i="6" s="1"/>
  <c r="Q123" i="6"/>
  <c r="W122" i="6"/>
  <c r="S122" i="6"/>
  <c r="AJ122" i="6" s="1"/>
  <c r="Q122" i="6"/>
  <c r="W121" i="6"/>
  <c r="Q121" i="6"/>
  <c r="S121" i="6"/>
  <c r="AJ121" i="6" s="1"/>
  <c r="W120" i="6"/>
  <c r="Q120" i="6"/>
  <c r="S120" i="6"/>
  <c r="AJ120" i="6" s="1"/>
  <c r="W119" i="6"/>
  <c r="S119" i="6"/>
  <c r="AJ119" i="6" s="1"/>
  <c r="Q119" i="6"/>
  <c r="W118" i="6"/>
  <c r="S118" i="6"/>
  <c r="AJ118" i="6" s="1"/>
  <c r="Q118" i="6"/>
  <c r="W117" i="6"/>
  <c r="Q117" i="6"/>
  <c r="S117" i="6"/>
  <c r="AJ117" i="6" s="1"/>
  <c r="W116" i="6"/>
  <c r="Q116" i="6"/>
  <c r="S116" i="6"/>
  <c r="AJ116" i="6" s="1"/>
  <c r="W115" i="6"/>
  <c r="S115" i="6"/>
  <c r="AJ115" i="6" s="1"/>
  <c r="Q115" i="6"/>
  <c r="W114" i="6"/>
  <c r="S114" i="6"/>
  <c r="AJ114" i="6" s="1"/>
  <c r="Q114" i="6"/>
  <c r="W113" i="6"/>
  <c r="Q113" i="6"/>
  <c r="S113" i="6"/>
  <c r="AJ113" i="6" s="1"/>
  <c r="W112" i="6"/>
  <c r="Q112" i="6"/>
  <c r="S112" i="6"/>
  <c r="AJ112" i="6" s="1"/>
  <c r="W111" i="6"/>
  <c r="S111" i="6"/>
  <c r="AJ111" i="6" s="1"/>
  <c r="Q111" i="6"/>
  <c r="W110" i="6"/>
  <c r="S110" i="6"/>
  <c r="AJ110" i="6" s="1"/>
  <c r="Q110" i="6"/>
  <c r="W109" i="6"/>
  <c r="Q109" i="6"/>
  <c r="S109" i="6"/>
  <c r="AJ109" i="6" s="1"/>
  <c r="W108" i="6"/>
  <c r="Q108" i="6"/>
  <c r="S108" i="6"/>
  <c r="AJ108" i="6" s="1"/>
  <c r="W107" i="6"/>
  <c r="S107" i="6"/>
  <c r="AJ107" i="6" s="1"/>
  <c r="Q107" i="6"/>
  <c r="W106" i="6"/>
  <c r="S106" i="6"/>
  <c r="AJ106" i="6" s="1"/>
  <c r="Q106" i="6"/>
  <c r="W105" i="6"/>
  <c r="Q105" i="6"/>
  <c r="S105" i="6"/>
  <c r="AJ105" i="6" s="1"/>
  <c r="W104" i="6"/>
  <c r="Q104" i="6"/>
  <c r="S104" i="6"/>
  <c r="AJ104" i="6" s="1"/>
  <c r="W103" i="6"/>
  <c r="S103" i="6"/>
  <c r="AJ103" i="6" s="1"/>
  <c r="Q103" i="6"/>
  <c r="W102" i="6"/>
  <c r="Q102" i="6"/>
  <c r="S102" i="6"/>
  <c r="AJ102" i="6" s="1"/>
  <c r="W101" i="6"/>
  <c r="Q101" i="6"/>
  <c r="S101" i="6"/>
  <c r="AJ101" i="6" s="1"/>
  <c r="Q100" i="6"/>
  <c r="W100" i="6"/>
  <c r="S100" i="6"/>
  <c r="AJ100" i="6" s="1"/>
  <c r="Q99" i="6"/>
  <c r="W99" i="6"/>
  <c r="S99" i="6"/>
  <c r="AJ99" i="6" s="1"/>
  <c r="W98" i="6"/>
  <c r="Q98" i="6"/>
  <c r="S98" i="6"/>
  <c r="AJ98" i="6" s="1"/>
  <c r="W97" i="6"/>
  <c r="Q97" i="6"/>
  <c r="S97" i="6"/>
  <c r="AJ97" i="6" s="1"/>
  <c r="Q96" i="6"/>
  <c r="W96" i="6"/>
  <c r="S96" i="6"/>
  <c r="AJ96" i="6" s="1"/>
  <c r="Q95" i="6"/>
  <c r="W95" i="6"/>
  <c r="S95" i="6"/>
  <c r="AJ95" i="6" s="1"/>
  <c r="W94" i="6"/>
  <c r="Q94" i="6"/>
  <c r="S94" i="6"/>
  <c r="AJ94" i="6" s="1"/>
  <c r="W93" i="6"/>
  <c r="Q93" i="6"/>
  <c r="S93" i="6"/>
  <c r="AJ93" i="6" s="1"/>
  <c r="Q92" i="6"/>
  <c r="W92" i="6"/>
  <c r="S92" i="6"/>
  <c r="AJ92" i="6" s="1"/>
  <c r="Q91" i="6"/>
  <c r="W91" i="6"/>
  <c r="S91" i="6"/>
  <c r="AJ91" i="6" s="1"/>
  <c r="W90" i="6"/>
  <c r="Q90" i="6"/>
  <c r="S90" i="6"/>
  <c r="AJ90" i="6" s="1"/>
  <c r="W89" i="6"/>
  <c r="Q89" i="6"/>
  <c r="S89" i="6"/>
  <c r="AJ89" i="6" s="1"/>
  <c r="Q88" i="6"/>
  <c r="W88" i="6"/>
  <c r="S88" i="6"/>
  <c r="AJ88" i="6" s="1"/>
  <c r="Q87" i="6"/>
  <c r="W87" i="6"/>
  <c r="S87" i="6"/>
  <c r="AJ87" i="6" s="1"/>
  <c r="W86" i="6"/>
  <c r="Q86" i="6"/>
  <c r="S86" i="6"/>
  <c r="AJ86" i="6" s="1"/>
  <c r="W85" i="6"/>
  <c r="Q85" i="6"/>
  <c r="S85" i="6"/>
  <c r="AJ85" i="6" s="1"/>
  <c r="Q84" i="6"/>
  <c r="W84" i="6"/>
  <c r="S84" i="6"/>
  <c r="AJ84" i="6" s="1"/>
  <c r="Q83" i="6"/>
  <c r="W83" i="6"/>
  <c r="S83" i="6"/>
  <c r="AJ83" i="6" s="1"/>
  <c r="W82" i="6"/>
  <c r="Q82" i="6"/>
  <c r="S82" i="6"/>
  <c r="AJ82" i="6" s="1"/>
  <c r="W81" i="6"/>
  <c r="Q81" i="6"/>
  <c r="S81" i="6"/>
  <c r="AJ81" i="6" s="1"/>
  <c r="Q80" i="6"/>
  <c r="W80" i="6"/>
  <c r="S80" i="6"/>
  <c r="AJ80" i="6" s="1"/>
  <c r="Q79" i="6"/>
  <c r="W79" i="6"/>
  <c r="S79" i="6"/>
  <c r="AJ79" i="6" s="1"/>
  <c r="W78" i="6"/>
  <c r="Q78" i="6"/>
  <c r="S78" i="6"/>
  <c r="AJ78" i="6" s="1"/>
  <c r="W77" i="6"/>
  <c r="Q77" i="6"/>
  <c r="S77" i="6"/>
  <c r="AJ77" i="6" s="1"/>
  <c r="Q76" i="6"/>
  <c r="W76" i="6"/>
  <c r="S76" i="6"/>
  <c r="AJ76" i="6" s="1"/>
  <c r="Q75" i="6"/>
  <c r="W75" i="6"/>
  <c r="S75" i="6"/>
  <c r="AJ75" i="6" s="1"/>
  <c r="W74" i="6"/>
  <c r="Q74" i="6"/>
  <c r="S74" i="6"/>
  <c r="AJ74" i="6" s="1"/>
  <c r="W73" i="6"/>
  <c r="Q73" i="6"/>
  <c r="S73" i="6"/>
  <c r="AJ73" i="6" s="1"/>
  <c r="Q72" i="6"/>
  <c r="W72" i="6"/>
  <c r="S72" i="6"/>
  <c r="AJ72" i="6" s="1"/>
  <c r="Q71" i="6"/>
  <c r="W71" i="6"/>
  <c r="S71" i="6"/>
  <c r="AJ71" i="6" s="1"/>
  <c r="W70" i="6"/>
  <c r="Q70" i="6"/>
  <c r="S70" i="6"/>
  <c r="AJ70" i="6" s="1"/>
  <c r="W69" i="6"/>
  <c r="Q69" i="6"/>
  <c r="S69" i="6"/>
  <c r="AJ69" i="6" s="1"/>
  <c r="Q68" i="6"/>
  <c r="W68" i="6"/>
  <c r="S68" i="6"/>
  <c r="AJ68" i="6" s="1"/>
  <c r="Q67" i="6"/>
  <c r="W67" i="6"/>
  <c r="S67" i="6"/>
  <c r="AJ67" i="6" s="1"/>
  <c r="W66" i="6"/>
  <c r="Q66" i="6"/>
  <c r="S66" i="6"/>
  <c r="AJ66" i="6" s="1"/>
  <c r="W65" i="6"/>
  <c r="Q65" i="6"/>
  <c r="S65" i="6"/>
  <c r="AJ65" i="6" s="1"/>
  <c r="Q64" i="6"/>
  <c r="W64" i="6"/>
  <c r="S64" i="6"/>
  <c r="AJ64" i="6" s="1"/>
  <c r="Q63" i="6"/>
  <c r="W63" i="6"/>
  <c r="S63" i="6"/>
  <c r="AJ63" i="6" s="1"/>
  <c r="W62" i="6"/>
  <c r="Q62" i="6"/>
  <c r="S62" i="6"/>
  <c r="AJ62" i="6" s="1"/>
  <c r="W61" i="6"/>
  <c r="Q61" i="6"/>
  <c r="S61" i="6"/>
  <c r="AJ61" i="6" s="1"/>
  <c r="Q60" i="6"/>
  <c r="W60" i="6"/>
  <c r="S60" i="6"/>
  <c r="AJ60" i="6" s="1"/>
  <c r="Q59" i="6"/>
  <c r="W59" i="6"/>
  <c r="S59" i="6"/>
  <c r="AJ59" i="6" s="1"/>
  <c r="W58" i="6"/>
  <c r="Q58" i="6"/>
  <c r="S58" i="6"/>
  <c r="AJ58" i="6" s="1"/>
  <c r="W57" i="6"/>
  <c r="Q57" i="6"/>
  <c r="S57" i="6"/>
  <c r="AJ57" i="6" s="1"/>
  <c r="Q56" i="6"/>
  <c r="W56" i="6"/>
  <c r="S56" i="6"/>
  <c r="AJ56" i="6" s="1"/>
  <c r="Q55" i="6"/>
  <c r="W55" i="6"/>
  <c r="S55" i="6"/>
  <c r="AJ55" i="6" s="1"/>
  <c r="W54" i="6"/>
  <c r="Q54" i="6"/>
  <c r="S54" i="6"/>
  <c r="AJ54" i="6" s="1"/>
  <c r="W53" i="6"/>
  <c r="Q53" i="6"/>
  <c r="S53" i="6"/>
  <c r="AJ53" i="6" s="1"/>
  <c r="Q52" i="6"/>
  <c r="W52" i="6"/>
  <c r="S52" i="6"/>
  <c r="AJ52" i="6" s="1"/>
  <c r="Q51" i="6"/>
  <c r="W51" i="6"/>
  <c r="S51" i="6"/>
  <c r="AJ51" i="6" s="1"/>
  <c r="W50" i="6"/>
  <c r="Q50" i="6"/>
  <c r="S50" i="6"/>
  <c r="AJ50" i="6" s="1"/>
  <c r="W49" i="6"/>
  <c r="Q49" i="6"/>
  <c r="S49" i="6"/>
  <c r="AJ49" i="6" s="1"/>
  <c r="Q48" i="6"/>
  <c r="W48" i="6"/>
  <c r="S48" i="6"/>
  <c r="AJ48" i="6" s="1"/>
  <c r="Q47" i="6"/>
  <c r="W47" i="6"/>
  <c r="S47" i="6"/>
  <c r="AJ47" i="6" s="1"/>
  <c r="W46" i="6"/>
  <c r="Q46" i="6"/>
  <c r="S46" i="6"/>
  <c r="AJ46" i="6" s="1"/>
  <c r="W45" i="6"/>
  <c r="Q45" i="6"/>
  <c r="S45" i="6"/>
  <c r="AJ45" i="6" s="1"/>
  <c r="Q44" i="6"/>
  <c r="W44" i="6"/>
  <c r="S44" i="6"/>
  <c r="AJ44" i="6" s="1"/>
  <c r="Q43" i="6"/>
  <c r="W43" i="6"/>
  <c r="S43" i="6"/>
  <c r="AJ43" i="6" s="1"/>
  <c r="W42" i="6"/>
  <c r="Q42" i="6"/>
  <c r="S42" i="6"/>
  <c r="AJ42" i="6" s="1"/>
  <c r="W41" i="6"/>
  <c r="Q41" i="6"/>
  <c r="S41" i="6"/>
  <c r="AJ41" i="6" s="1"/>
  <c r="Q40" i="6"/>
  <c r="W40" i="6"/>
  <c r="S40" i="6"/>
  <c r="AJ40" i="6" s="1"/>
  <c r="Q39" i="6"/>
  <c r="W39" i="6"/>
  <c r="S39" i="6"/>
  <c r="AJ39" i="6" s="1"/>
  <c r="W38" i="6"/>
  <c r="Q38" i="6"/>
  <c r="S38" i="6"/>
  <c r="AJ38" i="6" s="1"/>
  <c r="W37" i="6"/>
  <c r="Q37" i="6"/>
  <c r="S37" i="6"/>
  <c r="AJ37" i="6" s="1"/>
  <c r="Q36" i="6"/>
  <c r="W36" i="6"/>
  <c r="S36" i="6"/>
  <c r="AJ36" i="6" s="1"/>
  <c r="Q35" i="6"/>
  <c r="W35" i="6"/>
  <c r="S35" i="6"/>
  <c r="AJ35" i="6" s="1"/>
  <c r="W34" i="6"/>
  <c r="Q34" i="6"/>
  <c r="S34" i="6"/>
  <c r="AJ34" i="6" s="1"/>
  <c r="W33" i="6"/>
  <c r="Q33" i="6"/>
  <c r="S33" i="6"/>
  <c r="AJ33" i="6" s="1"/>
  <c r="Q32" i="6"/>
  <c r="W32" i="6"/>
  <c r="S32" i="6"/>
  <c r="AJ32" i="6" s="1"/>
  <c r="Q31" i="6"/>
  <c r="W31" i="6"/>
  <c r="S31" i="6"/>
  <c r="AJ31" i="6" s="1"/>
  <c r="W30" i="6"/>
  <c r="Q30" i="6"/>
  <c r="S30" i="6"/>
  <c r="AJ30" i="6" s="1"/>
  <c r="W29" i="6"/>
  <c r="Q29" i="6"/>
  <c r="S29" i="6"/>
  <c r="AJ29" i="6" s="1"/>
  <c r="Q28" i="6"/>
  <c r="W28" i="6"/>
  <c r="S28" i="6"/>
  <c r="AJ28" i="6" s="1"/>
  <c r="Q27" i="6"/>
  <c r="W27" i="6"/>
  <c r="S27" i="6"/>
  <c r="AJ27" i="6" s="1"/>
  <c r="W26" i="6"/>
  <c r="Q26" i="6"/>
  <c r="S26" i="6"/>
  <c r="AJ26" i="6" s="1"/>
  <c r="Q25" i="6"/>
  <c r="W25" i="6"/>
  <c r="S25" i="6"/>
  <c r="AJ25" i="6" s="1"/>
  <c r="Q24" i="6"/>
  <c r="W24" i="6"/>
  <c r="S24" i="6"/>
  <c r="AJ24" i="6" s="1"/>
  <c r="Q23" i="6"/>
  <c r="W23" i="6"/>
  <c r="S23" i="6"/>
  <c r="AJ23" i="6" s="1"/>
  <c r="W22" i="6"/>
  <c r="Q22" i="6"/>
  <c r="S22" i="6"/>
  <c r="AJ22" i="6" s="1"/>
  <c r="Q21" i="6"/>
  <c r="W21" i="6"/>
  <c r="S21" i="6"/>
  <c r="AJ21" i="6" s="1"/>
  <c r="Q20" i="6"/>
  <c r="W20" i="6"/>
  <c r="S20" i="6"/>
  <c r="AJ20" i="6" s="1"/>
  <c r="Q19" i="6"/>
  <c r="W19" i="6"/>
  <c r="S19" i="6"/>
  <c r="AJ19" i="6" s="1"/>
  <c r="W18" i="6"/>
  <c r="Q18" i="6"/>
  <c r="S18" i="6"/>
  <c r="AJ18" i="6" s="1"/>
  <c r="Q17" i="6"/>
  <c r="W17" i="6"/>
  <c r="S17" i="6"/>
  <c r="AJ17" i="6" s="1"/>
  <c r="Q16" i="6"/>
  <c r="W16" i="6"/>
  <c r="S16" i="6"/>
  <c r="AJ16" i="6" s="1"/>
  <c r="Q15" i="6"/>
  <c r="W15" i="6"/>
  <c r="S15" i="6"/>
  <c r="AJ15" i="6" s="1"/>
  <c r="W14" i="6"/>
  <c r="Q14" i="6"/>
  <c r="S14" i="6"/>
  <c r="AJ14" i="6" s="1"/>
  <c r="Q13" i="6"/>
  <c r="W13" i="6"/>
  <c r="S13" i="6"/>
  <c r="AJ13" i="6" s="1"/>
  <c r="Q12" i="6"/>
  <c r="W12" i="6"/>
  <c r="S12" i="6"/>
  <c r="AJ12" i="6" s="1"/>
  <c r="Q11" i="6"/>
  <c r="AF11" i="6" s="1"/>
  <c r="W11" i="6"/>
  <c r="S11" i="6"/>
  <c r="AJ11" i="6" s="1"/>
  <c r="W10" i="6"/>
  <c r="Q10" i="6"/>
  <c r="AF10" i="6" s="1"/>
  <c r="S10" i="6"/>
  <c r="AJ10" i="6" s="1"/>
  <c r="P9" i="6"/>
  <c r="P8" i="6"/>
  <c r="P7" i="6"/>
  <c r="P6" i="6"/>
  <c r="P5" i="6"/>
  <c r="P4" i="6"/>
  <c r="P237" i="6"/>
  <c r="C10" i="20" s="1"/>
  <c r="P236" i="6"/>
  <c r="P235" i="6"/>
  <c r="P234" i="6"/>
  <c r="P233" i="6"/>
  <c r="P232" i="6"/>
  <c r="P231" i="6"/>
  <c r="AB231" i="6" s="1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AB215" i="6" s="1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AB199" i="6" s="1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AB183" i="6" s="1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AL30" i="6"/>
  <c r="P30" i="6"/>
  <c r="P29" i="6"/>
  <c r="T28" i="6"/>
  <c r="AM28" i="6" s="1"/>
  <c r="P28" i="6"/>
  <c r="P27" i="6"/>
  <c r="AL26" i="6"/>
  <c r="P26" i="6"/>
  <c r="P25" i="6"/>
  <c r="T24" i="6"/>
  <c r="AM24" i="6" s="1"/>
  <c r="P24" i="6"/>
  <c r="P23" i="6"/>
  <c r="AK22" i="6"/>
  <c r="P22" i="6"/>
  <c r="P21" i="6"/>
  <c r="T20" i="6"/>
  <c r="AM20" i="6" s="1"/>
  <c r="P20" i="6"/>
  <c r="P19" i="6"/>
  <c r="AK18" i="6"/>
  <c r="P18" i="6"/>
  <c r="P17" i="6"/>
  <c r="T16" i="6"/>
  <c r="AM16" i="6" s="1"/>
  <c r="P16" i="6"/>
  <c r="P15" i="6"/>
  <c r="AL14" i="6"/>
  <c r="P14" i="6"/>
  <c r="P13" i="6"/>
  <c r="T12" i="6"/>
  <c r="AN12" i="6" s="1"/>
  <c r="P12" i="6"/>
  <c r="P11" i="6"/>
  <c r="AL10" i="6"/>
  <c r="P10" i="6"/>
  <c r="T60" i="6"/>
  <c r="P60" i="6"/>
  <c r="P59" i="6"/>
  <c r="AL58" i="6"/>
  <c r="P58" i="6"/>
  <c r="P57" i="6"/>
  <c r="T56" i="6"/>
  <c r="AO56" i="6" s="1"/>
  <c r="P56" i="6"/>
  <c r="P55" i="6"/>
  <c r="P54" i="6"/>
  <c r="P53" i="6"/>
  <c r="T52" i="6"/>
  <c r="AN52" i="6" s="1"/>
  <c r="P52" i="6"/>
  <c r="P51" i="6"/>
  <c r="P50" i="6"/>
  <c r="P49" i="6"/>
  <c r="T48" i="6"/>
  <c r="AO48" i="6" s="1"/>
  <c r="P48" i="6"/>
  <c r="P47" i="6"/>
  <c r="P46" i="6"/>
  <c r="P45" i="6"/>
  <c r="T44" i="6"/>
  <c r="AM44" i="6" s="1"/>
  <c r="P44" i="6"/>
  <c r="P43" i="6"/>
  <c r="AL42" i="6"/>
  <c r="P42" i="6"/>
  <c r="P41" i="6"/>
  <c r="T40" i="6"/>
  <c r="AM40" i="6" s="1"/>
  <c r="P40" i="6"/>
  <c r="P39" i="6"/>
  <c r="P38" i="6"/>
  <c r="P37" i="6"/>
  <c r="T36" i="6"/>
  <c r="AO36" i="6" s="1"/>
  <c r="P36" i="6"/>
  <c r="P35" i="6"/>
  <c r="P34" i="6"/>
  <c r="P33" i="6"/>
  <c r="T32" i="6"/>
  <c r="AM32" i="6" s="1"/>
  <c r="P32" i="6"/>
  <c r="P31" i="6"/>
  <c r="V3" i="6"/>
  <c r="U3" i="6"/>
  <c r="AR3" i="6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J236" i="4" s="1"/>
  <c r="D230" i="7"/>
  <c r="D222" i="7"/>
  <c r="D206" i="7"/>
  <c r="D194" i="7"/>
  <c r="D180" i="7"/>
  <c r="D113" i="7"/>
  <c r="D65" i="7"/>
  <c r="D17" i="7"/>
  <c r="D13" i="7"/>
  <c r="D225" i="7"/>
  <c r="D209" i="7"/>
  <c r="D193" i="7"/>
  <c r="D189" i="7"/>
  <c r="D177" i="7"/>
  <c r="D173" i="7"/>
  <c r="D121" i="7"/>
  <c r="E193" i="7"/>
  <c r="F193" i="7" s="1"/>
  <c r="M258" i="7" s="1"/>
  <c r="D186" i="7"/>
  <c r="D174" i="7"/>
  <c r="D154" i="7"/>
  <c r="D142" i="7"/>
  <c r="D130" i="7"/>
  <c r="D110" i="7"/>
  <c r="D98" i="7"/>
  <c r="D86" i="7"/>
  <c r="D70" i="7"/>
  <c r="D54" i="7"/>
  <c r="D38" i="7"/>
  <c r="D22" i="7"/>
  <c r="D218" i="7"/>
  <c r="D172" i="7"/>
  <c r="D12" i="7"/>
  <c r="D229" i="7"/>
  <c r="D221" i="7"/>
  <c r="E221" i="7" s="1"/>
  <c r="F221" i="7" s="1"/>
  <c r="E261" i="7" s="1"/>
  <c r="D217" i="7"/>
  <c r="D213" i="7"/>
  <c r="D205" i="7"/>
  <c r="D201" i="7"/>
  <c r="D197" i="7"/>
  <c r="D185" i="7"/>
  <c r="D169" i="7"/>
  <c r="D157" i="7"/>
  <c r="D141" i="7"/>
  <c r="D125" i="7"/>
  <c r="D109" i="7"/>
  <c r="D93" i="7"/>
  <c r="D77" i="7"/>
  <c r="D61" i="7"/>
  <c r="D45" i="7"/>
  <c r="D29" i="7"/>
  <c r="D190" i="7"/>
  <c r="D178" i="7"/>
  <c r="D166" i="7"/>
  <c r="D158" i="7"/>
  <c r="D146" i="7"/>
  <c r="D134" i="7"/>
  <c r="D126" i="7"/>
  <c r="D114" i="7"/>
  <c r="D102" i="7"/>
  <c r="D90" i="7"/>
  <c r="D82" i="7"/>
  <c r="D74" i="7"/>
  <c r="D62" i="7"/>
  <c r="D50" i="7"/>
  <c r="D42" i="7"/>
  <c r="D30" i="7"/>
  <c r="D18" i="7"/>
  <c r="E17" i="7" s="1"/>
  <c r="F17" i="7" s="1"/>
  <c r="E244" i="7" s="1"/>
  <c r="D210" i="7"/>
  <c r="D198" i="7"/>
  <c r="D145" i="7"/>
  <c r="D81" i="7"/>
  <c r="D49" i="7"/>
  <c r="D164" i="7"/>
  <c r="D160" i="7"/>
  <c r="D156" i="7"/>
  <c r="D152" i="7"/>
  <c r="D148" i="7"/>
  <c r="D144" i="7"/>
  <c r="D140" i="7"/>
  <c r="E140" i="7" s="1"/>
  <c r="F140" i="7" s="1"/>
  <c r="H254" i="7" s="1"/>
  <c r="D136" i="7"/>
  <c r="D132" i="7"/>
  <c r="D128" i="7"/>
  <c r="D124" i="7"/>
  <c r="D120" i="7"/>
  <c r="E120" i="7" s="1"/>
  <c r="F120" i="7" s="1"/>
  <c r="L252" i="7" s="1"/>
  <c r="D116" i="7"/>
  <c r="D112" i="7"/>
  <c r="E112" i="7" s="1"/>
  <c r="F112" i="7" s="1"/>
  <c r="D252" i="7" s="1"/>
  <c r="D108" i="7"/>
  <c r="D104" i="7"/>
  <c r="D100" i="7"/>
  <c r="D96" i="7"/>
  <c r="D92" i="7"/>
  <c r="D88" i="7"/>
  <c r="D84" i="7"/>
  <c r="D80" i="7"/>
  <c r="D76" i="7"/>
  <c r="E76" i="7" s="1"/>
  <c r="F76" i="7" s="1"/>
  <c r="D249" i="7" s="1"/>
  <c r="D72" i="7"/>
  <c r="D68" i="7"/>
  <c r="D64" i="7"/>
  <c r="D60" i="7"/>
  <c r="D56" i="7"/>
  <c r="D52" i="7"/>
  <c r="D48" i="7"/>
  <c r="D44" i="7"/>
  <c r="D40" i="7"/>
  <c r="D36" i="7"/>
  <c r="D32" i="7"/>
  <c r="D28" i="7"/>
  <c r="D24" i="7"/>
  <c r="D20" i="7"/>
  <c r="D16" i="7"/>
  <c r="E16" i="7" s="1"/>
  <c r="F16" i="7" s="1"/>
  <c r="D244" i="7" s="1"/>
  <c r="D10" i="7"/>
  <c r="D11" i="7"/>
  <c r="D228" i="7"/>
  <c r="E228" i="7" s="1"/>
  <c r="F228" i="7" s="1"/>
  <c r="L261" i="7" s="1"/>
  <c r="D224" i="7"/>
  <c r="D220" i="7"/>
  <c r="D216" i="7"/>
  <c r="D212" i="7"/>
  <c r="D208" i="7"/>
  <c r="D204" i="7"/>
  <c r="D200" i="7"/>
  <c r="D196" i="7"/>
  <c r="D192" i="7"/>
  <c r="E192" i="7" s="1"/>
  <c r="F192" i="7" s="1"/>
  <c r="L258" i="7" s="1"/>
  <c r="D184" i="7"/>
  <c r="E184" i="7" s="1"/>
  <c r="F184" i="7" s="1"/>
  <c r="D258" i="7" s="1"/>
  <c r="D176" i="7"/>
  <c r="D168" i="7"/>
  <c r="E168" i="7" s="1"/>
  <c r="F168" i="7" s="1"/>
  <c r="L256" i="7" s="1"/>
  <c r="D153" i="7"/>
  <c r="E153" i="7" s="1"/>
  <c r="F153" i="7" s="1"/>
  <c r="I255" i="7" s="1"/>
  <c r="D137" i="7"/>
  <c r="D105" i="7"/>
  <c r="D89" i="7"/>
  <c r="D73" i="7"/>
  <c r="D57" i="7"/>
  <c r="D41" i="7"/>
  <c r="E41" i="7" s="1"/>
  <c r="D25" i="7"/>
  <c r="D182" i="7"/>
  <c r="D170" i="7"/>
  <c r="D162" i="7"/>
  <c r="D150" i="7"/>
  <c r="D138" i="7"/>
  <c r="D122" i="7"/>
  <c r="D118" i="7"/>
  <c r="D106" i="7"/>
  <c r="D94" i="7"/>
  <c r="D78" i="7"/>
  <c r="D66" i="7"/>
  <c r="D58" i="7"/>
  <c r="D46" i="7"/>
  <c r="D34" i="7"/>
  <c r="D26" i="7"/>
  <c r="D226" i="7"/>
  <c r="D214" i="7"/>
  <c r="D202" i="7"/>
  <c r="D188" i="7"/>
  <c r="D161" i="7"/>
  <c r="D129" i="7"/>
  <c r="D97" i="7"/>
  <c r="E97" i="7" s="1"/>
  <c r="F97" i="7" s="1"/>
  <c r="M250" i="7" s="1"/>
  <c r="D33" i="7"/>
  <c r="D191" i="7"/>
  <c r="D187" i="7"/>
  <c r="D183" i="7"/>
  <c r="D179" i="7"/>
  <c r="D175" i="7"/>
  <c r="E175" i="7" s="1"/>
  <c r="F175" i="7" s="1"/>
  <c r="G257" i="7" s="1"/>
  <c r="D171" i="7"/>
  <c r="D167" i="7"/>
  <c r="D163" i="7"/>
  <c r="D159" i="7"/>
  <c r="D155" i="7"/>
  <c r="D151" i="7"/>
  <c r="D147" i="7"/>
  <c r="D143" i="7"/>
  <c r="D139" i="7"/>
  <c r="D135" i="7"/>
  <c r="D131" i="7"/>
  <c r="D127" i="7"/>
  <c r="D123" i="7"/>
  <c r="D119" i="7"/>
  <c r="D115" i="7"/>
  <c r="D111" i="7"/>
  <c r="D107" i="7"/>
  <c r="D103" i="7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F41" i="7"/>
  <c r="E246" i="7" s="1"/>
  <c r="D47" i="7"/>
  <c r="D43" i="7"/>
  <c r="D39" i="7"/>
  <c r="D35" i="7"/>
  <c r="E35" i="7" s="1"/>
  <c r="F35" i="7" s="1"/>
  <c r="K245" i="7" s="1"/>
  <c r="D31" i="7"/>
  <c r="D27" i="7"/>
  <c r="D23" i="7"/>
  <c r="D19" i="7"/>
  <c r="D231" i="7"/>
  <c r="D227" i="7"/>
  <c r="D223" i="7"/>
  <c r="D219" i="7"/>
  <c r="D215" i="7"/>
  <c r="D211" i="7"/>
  <c r="D207" i="7"/>
  <c r="D203" i="7"/>
  <c r="D199" i="7"/>
  <c r="D195" i="7"/>
  <c r="D181" i="7"/>
  <c r="E180" i="7" s="1"/>
  <c r="F180" i="7" s="1"/>
  <c r="L257" i="7" s="1"/>
  <c r="D165" i="7"/>
  <c r="D149" i="7"/>
  <c r="D133" i="7"/>
  <c r="D117" i="7"/>
  <c r="D101" i="7"/>
  <c r="D85" i="7"/>
  <c r="D69" i="7"/>
  <c r="D53" i="7"/>
  <c r="D37" i="7"/>
  <c r="E37" i="7" s="1"/>
  <c r="F37" i="7" s="1"/>
  <c r="M245" i="7" s="1"/>
  <c r="AN48" i="6"/>
  <c r="AL54" i="6"/>
  <c r="AM52" i="6"/>
  <c r="AL50" i="6"/>
  <c r="AK50" i="6"/>
  <c r="AL46" i="6"/>
  <c r="AK46" i="6"/>
  <c r="AN44" i="6"/>
  <c r="AL38" i="6"/>
  <c r="AM36" i="6"/>
  <c r="AL34" i="6"/>
  <c r="AK34" i="6"/>
  <c r="AN60" i="6"/>
  <c r="AM60" i="6"/>
  <c r="AO60" i="6"/>
  <c r="AN56" i="6"/>
  <c r="AN40" i="6"/>
  <c r="AK58" i="6"/>
  <c r="AK38" i="6"/>
  <c r="AK42" i="6"/>
  <c r="AK54" i="6"/>
  <c r="L5" i="4"/>
  <c r="AC57" i="6"/>
  <c r="AB57" i="6"/>
  <c r="AA57" i="6"/>
  <c r="AC53" i="6"/>
  <c r="AB53" i="6"/>
  <c r="AA53" i="6"/>
  <c r="AC49" i="6"/>
  <c r="AB49" i="6"/>
  <c r="AA49" i="6"/>
  <c r="AC45" i="6"/>
  <c r="AB45" i="6"/>
  <c r="AA45" i="6"/>
  <c r="AC41" i="6"/>
  <c r="AB41" i="6"/>
  <c r="AA41" i="6"/>
  <c r="AC37" i="6"/>
  <c r="AB37" i="6"/>
  <c r="AA37" i="6"/>
  <c r="AC33" i="6"/>
  <c r="AB33" i="6"/>
  <c r="AA33" i="6"/>
  <c r="AC29" i="6"/>
  <c r="AB29" i="6"/>
  <c r="AA29" i="6"/>
  <c r="AC25" i="6"/>
  <c r="AB25" i="6"/>
  <c r="AA25" i="6"/>
  <c r="AC21" i="6"/>
  <c r="AB21" i="6"/>
  <c r="AA21" i="6"/>
  <c r="AC17" i="6"/>
  <c r="AB17" i="6"/>
  <c r="AA17" i="6"/>
  <c r="AC13" i="6"/>
  <c r="AB13" i="6"/>
  <c r="AA13" i="6"/>
  <c r="T3" i="6"/>
  <c r="R3" i="6"/>
  <c r="AI3" i="6" s="1"/>
  <c r="U9" i="6"/>
  <c r="AR9" i="6" s="1"/>
  <c r="V9" i="6"/>
  <c r="V8" i="6"/>
  <c r="U8" i="6"/>
  <c r="AR8" i="6" s="1"/>
  <c r="U7" i="6"/>
  <c r="AR7" i="6" s="1"/>
  <c r="V7" i="6"/>
  <c r="U6" i="6"/>
  <c r="AR6" i="6" s="1"/>
  <c r="V6" i="6"/>
  <c r="U5" i="6"/>
  <c r="AR5" i="6" s="1"/>
  <c r="V5" i="6"/>
  <c r="V4" i="6"/>
  <c r="U4" i="6"/>
  <c r="AR4" i="6" s="1"/>
  <c r="V237" i="6"/>
  <c r="C16" i="20" s="1"/>
  <c r="C11" i="20"/>
  <c r="W237" i="6"/>
  <c r="C17" i="20" s="1"/>
  <c r="V236" i="6"/>
  <c r="AF236" i="6"/>
  <c r="V235" i="6"/>
  <c r="AF235" i="6"/>
  <c r="V234" i="6"/>
  <c r="AF234" i="6"/>
  <c r="V233" i="6"/>
  <c r="AF233" i="6"/>
  <c r="V232" i="6"/>
  <c r="AF232" i="6"/>
  <c r="V231" i="6"/>
  <c r="AF231" i="6"/>
  <c r="V230" i="6"/>
  <c r="AF230" i="6"/>
  <c r="V229" i="6"/>
  <c r="AF229" i="6"/>
  <c r="V228" i="6"/>
  <c r="AF228" i="6"/>
  <c r="V227" i="6"/>
  <c r="AF227" i="6"/>
  <c r="V226" i="6"/>
  <c r="AF226" i="6"/>
  <c r="V225" i="6"/>
  <c r="AF225" i="6"/>
  <c r="V224" i="6"/>
  <c r="AF224" i="6"/>
  <c r="V223" i="6"/>
  <c r="AF223" i="6"/>
  <c r="V222" i="6"/>
  <c r="AF222" i="6"/>
  <c r="V221" i="6"/>
  <c r="AF221" i="6"/>
  <c r="V220" i="6"/>
  <c r="AF220" i="6"/>
  <c r="V219" i="6"/>
  <c r="AF219" i="6"/>
  <c r="V218" i="6"/>
  <c r="AF218" i="6"/>
  <c r="V217" i="6"/>
  <c r="AF217" i="6"/>
  <c r="V216" i="6"/>
  <c r="AF216" i="6"/>
  <c r="V215" i="6"/>
  <c r="AF215" i="6"/>
  <c r="V214" i="6"/>
  <c r="AF214" i="6"/>
  <c r="V213" i="6"/>
  <c r="AF213" i="6"/>
  <c r="V212" i="6"/>
  <c r="AF212" i="6"/>
  <c r="V211" i="6"/>
  <c r="AF211" i="6"/>
  <c r="V210" i="6"/>
  <c r="AF210" i="6"/>
  <c r="V209" i="6"/>
  <c r="AF209" i="6"/>
  <c r="V208" i="6"/>
  <c r="AF208" i="6"/>
  <c r="V207" i="6"/>
  <c r="AF207" i="6"/>
  <c r="V206" i="6"/>
  <c r="AF206" i="6"/>
  <c r="V205" i="6"/>
  <c r="AF205" i="6"/>
  <c r="V204" i="6"/>
  <c r="AF204" i="6"/>
  <c r="V203" i="6"/>
  <c r="AF203" i="6"/>
  <c r="V202" i="6"/>
  <c r="AF202" i="6"/>
  <c r="V201" i="6"/>
  <c r="AF201" i="6"/>
  <c r="V200" i="6"/>
  <c r="AF200" i="6"/>
  <c r="V199" i="6"/>
  <c r="AF199" i="6"/>
  <c r="V198" i="6"/>
  <c r="AF198" i="6"/>
  <c r="V197" i="6"/>
  <c r="AF197" i="6"/>
  <c r="V196" i="6"/>
  <c r="AF196" i="6"/>
  <c r="V195" i="6"/>
  <c r="AF195" i="6"/>
  <c r="V194" i="6"/>
  <c r="AF194" i="6"/>
  <c r="V193" i="6"/>
  <c r="AF193" i="6"/>
  <c r="V192" i="6"/>
  <c r="AF192" i="6"/>
  <c r="V191" i="6"/>
  <c r="AF191" i="6"/>
  <c r="V190" i="6"/>
  <c r="AF190" i="6"/>
  <c r="V189" i="6"/>
  <c r="AF189" i="6"/>
  <c r="V188" i="6"/>
  <c r="AF188" i="6"/>
  <c r="V187" i="6"/>
  <c r="AF187" i="6"/>
  <c r="V186" i="6"/>
  <c r="AF186" i="6"/>
  <c r="V185" i="6"/>
  <c r="AF185" i="6"/>
  <c r="V184" i="6"/>
  <c r="AF184" i="6"/>
  <c r="V183" i="6"/>
  <c r="AF183" i="6"/>
  <c r="V182" i="6"/>
  <c r="AF182" i="6"/>
  <c r="V181" i="6"/>
  <c r="AF181" i="6"/>
  <c r="V180" i="6"/>
  <c r="AF180" i="6"/>
  <c r="V179" i="6"/>
  <c r="AF179" i="6"/>
  <c r="V178" i="6"/>
  <c r="AF178" i="6"/>
  <c r="V177" i="6"/>
  <c r="AF177" i="6"/>
  <c r="V176" i="6"/>
  <c r="AF176" i="6"/>
  <c r="V175" i="6"/>
  <c r="AF175" i="6"/>
  <c r="V174" i="6"/>
  <c r="AF174" i="6"/>
  <c r="V173" i="6"/>
  <c r="AF173" i="6"/>
  <c r="V172" i="6"/>
  <c r="AF172" i="6"/>
  <c r="V171" i="6"/>
  <c r="AF171" i="6"/>
  <c r="V170" i="6"/>
  <c r="AF170" i="6"/>
  <c r="V169" i="6"/>
  <c r="AF169" i="6"/>
  <c r="V168" i="6"/>
  <c r="AF168" i="6"/>
  <c r="V167" i="6"/>
  <c r="AF167" i="6"/>
  <c r="V166" i="6"/>
  <c r="AF166" i="6"/>
  <c r="V165" i="6"/>
  <c r="AF165" i="6"/>
  <c r="V164" i="6"/>
  <c r="AF164" i="6"/>
  <c r="V163" i="6"/>
  <c r="AF163" i="6"/>
  <c r="V162" i="6"/>
  <c r="AF162" i="6"/>
  <c r="V161" i="6"/>
  <c r="AF161" i="6"/>
  <c r="V160" i="6"/>
  <c r="AF160" i="6"/>
  <c r="V159" i="6"/>
  <c r="AF159" i="6"/>
  <c r="V158" i="6"/>
  <c r="AF158" i="6"/>
  <c r="V157" i="6"/>
  <c r="AF157" i="6"/>
  <c r="V156" i="6"/>
  <c r="AF156" i="6"/>
  <c r="V155" i="6"/>
  <c r="AF155" i="6"/>
  <c r="V154" i="6"/>
  <c r="AF154" i="6"/>
  <c r="V153" i="6"/>
  <c r="AF153" i="6"/>
  <c r="V152" i="6"/>
  <c r="AF152" i="6"/>
  <c r="V151" i="6"/>
  <c r="AF151" i="6"/>
  <c r="V150" i="6"/>
  <c r="AF150" i="6"/>
  <c r="V149" i="6"/>
  <c r="AF149" i="6"/>
  <c r="V148" i="6"/>
  <c r="AF148" i="6"/>
  <c r="V147" i="6"/>
  <c r="AF147" i="6"/>
  <c r="V146" i="6"/>
  <c r="AF146" i="6"/>
  <c r="V145" i="6"/>
  <c r="AF145" i="6"/>
  <c r="V144" i="6"/>
  <c r="AF144" i="6"/>
  <c r="V143" i="6"/>
  <c r="AF143" i="6"/>
  <c r="V142" i="6"/>
  <c r="AF142" i="6"/>
  <c r="V141" i="6"/>
  <c r="AF141" i="6"/>
  <c r="V140" i="6"/>
  <c r="AF140" i="6"/>
  <c r="V139" i="6"/>
  <c r="AF139" i="6"/>
  <c r="V138" i="6"/>
  <c r="AF138" i="6"/>
  <c r="V137" i="6"/>
  <c r="AF137" i="6"/>
  <c r="V136" i="6"/>
  <c r="AF136" i="6"/>
  <c r="V135" i="6"/>
  <c r="AF135" i="6"/>
  <c r="V134" i="6"/>
  <c r="AF134" i="6"/>
  <c r="V133" i="6"/>
  <c r="AF133" i="6"/>
  <c r="V132" i="6"/>
  <c r="AF132" i="6"/>
  <c r="V131" i="6"/>
  <c r="AF131" i="6"/>
  <c r="V130" i="6"/>
  <c r="AF130" i="6"/>
  <c r="V129" i="6"/>
  <c r="AF129" i="6"/>
  <c r="V128" i="6"/>
  <c r="AF128" i="6"/>
  <c r="V127" i="6"/>
  <c r="AF127" i="6"/>
  <c r="V126" i="6"/>
  <c r="AF126" i="6"/>
  <c r="V125" i="6"/>
  <c r="AF125" i="6"/>
  <c r="V124" i="6"/>
  <c r="AF124" i="6"/>
  <c r="V123" i="6"/>
  <c r="AF123" i="6"/>
  <c r="V122" i="6"/>
  <c r="AF122" i="6"/>
  <c r="V121" i="6"/>
  <c r="AF121" i="6"/>
  <c r="V120" i="6"/>
  <c r="AF120" i="6"/>
  <c r="V119" i="6"/>
  <c r="AF119" i="6"/>
  <c r="V118" i="6"/>
  <c r="AF118" i="6"/>
  <c r="V117" i="6"/>
  <c r="AF117" i="6"/>
  <c r="V116" i="6"/>
  <c r="AF116" i="6"/>
  <c r="V115" i="6"/>
  <c r="AF115" i="6"/>
  <c r="V114" i="6"/>
  <c r="AF114" i="6"/>
  <c r="V113" i="6"/>
  <c r="AF113" i="6"/>
  <c r="V112" i="6"/>
  <c r="AF112" i="6"/>
  <c r="V111" i="6"/>
  <c r="AF111" i="6"/>
  <c r="V110" i="6"/>
  <c r="AF110" i="6"/>
  <c r="V109" i="6"/>
  <c r="AF109" i="6"/>
  <c r="V108" i="6"/>
  <c r="AF108" i="6"/>
  <c r="V107" i="6"/>
  <c r="AF107" i="6"/>
  <c r="V106" i="6"/>
  <c r="AF106" i="6"/>
  <c r="V105" i="6"/>
  <c r="AF105" i="6"/>
  <c r="V104" i="6"/>
  <c r="AF104" i="6"/>
  <c r="V103" i="6"/>
  <c r="AF103" i="6"/>
  <c r="V102" i="6"/>
  <c r="AF102" i="6"/>
  <c r="V101" i="6"/>
  <c r="AF101" i="6"/>
  <c r="V100" i="6"/>
  <c r="AF100" i="6"/>
  <c r="V99" i="6"/>
  <c r="AF99" i="6"/>
  <c r="V98" i="6"/>
  <c r="AF98" i="6"/>
  <c r="V97" i="6"/>
  <c r="AF97" i="6"/>
  <c r="V96" i="6"/>
  <c r="AF96" i="6"/>
  <c r="V95" i="6"/>
  <c r="AF95" i="6"/>
  <c r="V94" i="6"/>
  <c r="AF94" i="6"/>
  <c r="V93" i="6"/>
  <c r="AF93" i="6"/>
  <c r="V92" i="6"/>
  <c r="AF92" i="6"/>
  <c r="V91" i="6"/>
  <c r="AF91" i="6"/>
  <c r="V90" i="6"/>
  <c r="AF90" i="6"/>
  <c r="V89" i="6"/>
  <c r="AF89" i="6"/>
  <c r="V88" i="6"/>
  <c r="AF88" i="6"/>
  <c r="V87" i="6"/>
  <c r="AF87" i="6"/>
  <c r="V86" i="6"/>
  <c r="AF86" i="6"/>
  <c r="V85" i="6"/>
  <c r="AF85" i="6"/>
  <c r="V84" i="6"/>
  <c r="AF84" i="6"/>
  <c r="U84" i="6"/>
  <c r="AR84" i="6" s="1"/>
  <c r="U83" i="6"/>
  <c r="AR83" i="6" s="1"/>
  <c r="V83" i="6"/>
  <c r="AF83" i="6"/>
  <c r="U82" i="6"/>
  <c r="AR82" i="6" s="1"/>
  <c r="V82" i="6"/>
  <c r="AF82" i="6"/>
  <c r="U81" i="6"/>
  <c r="AR81" i="6" s="1"/>
  <c r="V81" i="6"/>
  <c r="AF81" i="6"/>
  <c r="V80" i="6"/>
  <c r="AF80" i="6"/>
  <c r="U80" i="6"/>
  <c r="AR80" i="6" s="1"/>
  <c r="U79" i="6"/>
  <c r="AR79" i="6" s="1"/>
  <c r="V79" i="6"/>
  <c r="AF79" i="6"/>
  <c r="U78" i="6"/>
  <c r="AR78" i="6" s="1"/>
  <c r="V78" i="6"/>
  <c r="AF78" i="6"/>
  <c r="U77" i="6"/>
  <c r="AR77" i="6" s="1"/>
  <c r="V77" i="6"/>
  <c r="AF77" i="6"/>
  <c r="V76" i="6"/>
  <c r="AF76" i="6"/>
  <c r="U76" i="6"/>
  <c r="AR76" i="6" s="1"/>
  <c r="U75" i="6"/>
  <c r="AR75" i="6" s="1"/>
  <c r="V75" i="6"/>
  <c r="AF75" i="6"/>
  <c r="U74" i="6"/>
  <c r="AR74" i="6" s="1"/>
  <c r="V74" i="6"/>
  <c r="AF74" i="6"/>
  <c r="U73" i="6"/>
  <c r="AR73" i="6" s="1"/>
  <c r="V73" i="6"/>
  <c r="AF73" i="6"/>
  <c r="V72" i="6"/>
  <c r="AF72" i="6"/>
  <c r="U72" i="6"/>
  <c r="AR72" i="6" s="1"/>
  <c r="U71" i="6"/>
  <c r="AR71" i="6" s="1"/>
  <c r="V71" i="6"/>
  <c r="AF71" i="6"/>
  <c r="U70" i="6"/>
  <c r="AR70" i="6" s="1"/>
  <c r="V70" i="6"/>
  <c r="AF70" i="6"/>
  <c r="U69" i="6"/>
  <c r="AR69" i="6" s="1"/>
  <c r="V69" i="6"/>
  <c r="AF69" i="6"/>
  <c r="V68" i="6"/>
  <c r="AF68" i="6"/>
  <c r="U68" i="6"/>
  <c r="AR68" i="6" s="1"/>
  <c r="U67" i="6"/>
  <c r="AR67" i="6" s="1"/>
  <c r="V67" i="6"/>
  <c r="AF67" i="6"/>
  <c r="U66" i="6"/>
  <c r="AR66" i="6" s="1"/>
  <c r="V66" i="6"/>
  <c r="AF66" i="6"/>
  <c r="U65" i="6"/>
  <c r="AR65" i="6" s="1"/>
  <c r="V65" i="6"/>
  <c r="AF65" i="6"/>
  <c r="V64" i="6"/>
  <c r="AF64" i="6"/>
  <c r="U64" i="6"/>
  <c r="AR64" i="6" s="1"/>
  <c r="U63" i="6"/>
  <c r="AR63" i="6" s="1"/>
  <c r="V63" i="6"/>
  <c r="AF63" i="6"/>
  <c r="U62" i="6"/>
  <c r="AR62" i="6" s="1"/>
  <c r="V62" i="6"/>
  <c r="AF62" i="6"/>
  <c r="U61" i="6"/>
  <c r="AR61" i="6" s="1"/>
  <c r="V61" i="6"/>
  <c r="AF61" i="6"/>
  <c r="Z234" i="6"/>
  <c r="Y234" i="6"/>
  <c r="X234" i="6"/>
  <c r="Z230" i="6"/>
  <c r="Y230" i="6"/>
  <c r="X230" i="6"/>
  <c r="Z226" i="6"/>
  <c r="Y226" i="6"/>
  <c r="X226" i="6"/>
  <c r="Z222" i="6"/>
  <c r="Y222" i="6"/>
  <c r="X222" i="6"/>
  <c r="Z218" i="6"/>
  <c r="Y218" i="6"/>
  <c r="X218" i="6"/>
  <c r="Z214" i="6"/>
  <c r="Y214" i="6"/>
  <c r="X214" i="6"/>
  <c r="Z210" i="6"/>
  <c r="Y210" i="6"/>
  <c r="X210" i="6"/>
  <c r="Z206" i="6"/>
  <c r="Y206" i="6"/>
  <c r="X206" i="6"/>
  <c r="Z202" i="6"/>
  <c r="Y202" i="6"/>
  <c r="X202" i="6"/>
  <c r="Z198" i="6"/>
  <c r="Y198" i="6"/>
  <c r="X198" i="6"/>
  <c r="Z194" i="6"/>
  <c r="Y194" i="6"/>
  <c r="X194" i="6"/>
  <c r="Z190" i="6"/>
  <c r="Y190" i="6"/>
  <c r="X190" i="6"/>
  <c r="Z186" i="6"/>
  <c r="Y186" i="6"/>
  <c r="X186" i="6"/>
  <c r="Z182" i="6"/>
  <c r="Y182" i="6"/>
  <c r="X182" i="6"/>
  <c r="Z178" i="6"/>
  <c r="Y178" i="6"/>
  <c r="X178" i="6"/>
  <c r="Z174" i="6"/>
  <c r="Y174" i="6"/>
  <c r="X174" i="6"/>
  <c r="Z170" i="6"/>
  <c r="Y170" i="6"/>
  <c r="X170" i="6"/>
  <c r="Z166" i="6"/>
  <c r="Y166" i="6"/>
  <c r="X166" i="6"/>
  <c r="Z162" i="6"/>
  <c r="Y162" i="6"/>
  <c r="X162" i="6"/>
  <c r="Z158" i="6"/>
  <c r="Y158" i="6"/>
  <c r="X158" i="6"/>
  <c r="Z154" i="6"/>
  <c r="Y154" i="6"/>
  <c r="X154" i="6"/>
  <c r="Z150" i="6"/>
  <c r="Y150" i="6"/>
  <c r="X150" i="6"/>
  <c r="Z146" i="6"/>
  <c r="Y146" i="6"/>
  <c r="X146" i="6"/>
  <c r="Z142" i="6"/>
  <c r="Y142" i="6"/>
  <c r="X142" i="6"/>
  <c r="Z138" i="6"/>
  <c r="Y138" i="6"/>
  <c r="X138" i="6"/>
  <c r="Z134" i="6"/>
  <c r="Y134" i="6"/>
  <c r="X134" i="6"/>
  <c r="Z130" i="6"/>
  <c r="Y130" i="6"/>
  <c r="X130" i="6"/>
  <c r="Z126" i="6"/>
  <c r="Y126" i="6"/>
  <c r="X126" i="6"/>
  <c r="Z122" i="6"/>
  <c r="Y122" i="6"/>
  <c r="X122" i="6"/>
  <c r="Z118" i="6"/>
  <c r="Y118" i="6"/>
  <c r="X118" i="6"/>
  <c r="Z114" i="6"/>
  <c r="Y114" i="6"/>
  <c r="X114" i="6"/>
  <c r="Z110" i="6"/>
  <c r="Y110" i="6"/>
  <c r="X110" i="6"/>
  <c r="Z106" i="6"/>
  <c r="Y106" i="6"/>
  <c r="X106" i="6"/>
  <c r="Z102" i="6"/>
  <c r="Y102" i="6"/>
  <c r="X102" i="6"/>
  <c r="Z98" i="6"/>
  <c r="Y98" i="6"/>
  <c r="X98" i="6"/>
  <c r="Z94" i="6"/>
  <c r="Y94" i="6"/>
  <c r="X94" i="6"/>
  <c r="Z90" i="6"/>
  <c r="Y90" i="6"/>
  <c r="X90" i="6"/>
  <c r="Z86" i="6"/>
  <c r="Y86" i="6"/>
  <c r="X86" i="6"/>
  <c r="Z82" i="6"/>
  <c r="Y82" i="6"/>
  <c r="X82" i="6"/>
  <c r="Z78" i="6"/>
  <c r="Y78" i="6"/>
  <c r="X78" i="6"/>
  <c r="Z74" i="6"/>
  <c r="Y74" i="6"/>
  <c r="X74" i="6"/>
  <c r="Z70" i="6"/>
  <c r="Y70" i="6"/>
  <c r="X70" i="6"/>
  <c r="Z66" i="6"/>
  <c r="Y66" i="6"/>
  <c r="X66" i="6"/>
  <c r="Z62" i="6"/>
  <c r="Y62" i="6"/>
  <c r="X62" i="6"/>
  <c r="Z58" i="6"/>
  <c r="Y58" i="6"/>
  <c r="X58" i="6"/>
  <c r="Z54" i="6"/>
  <c r="Y54" i="6"/>
  <c r="X54" i="6"/>
  <c r="Z50" i="6"/>
  <c r="Y50" i="6"/>
  <c r="X50" i="6"/>
  <c r="Z46" i="6"/>
  <c r="Y46" i="6"/>
  <c r="X46" i="6"/>
  <c r="Z42" i="6"/>
  <c r="Y42" i="6"/>
  <c r="X42" i="6"/>
  <c r="Z38" i="6"/>
  <c r="Y38" i="6"/>
  <c r="X38" i="6"/>
  <c r="Z34" i="6"/>
  <c r="Y34" i="6"/>
  <c r="X34" i="6"/>
  <c r="Z30" i="6"/>
  <c r="Y30" i="6"/>
  <c r="X30" i="6"/>
  <c r="Z26" i="6"/>
  <c r="Y26" i="6"/>
  <c r="X26" i="6"/>
  <c r="Z22" i="6"/>
  <c r="Y22" i="6"/>
  <c r="X22" i="6"/>
  <c r="Z18" i="6"/>
  <c r="Y18" i="6"/>
  <c r="X18" i="6"/>
  <c r="Z14" i="6"/>
  <c r="Y14" i="6"/>
  <c r="X14" i="6"/>
  <c r="Z10" i="6"/>
  <c r="Y10" i="6"/>
  <c r="X10" i="6"/>
  <c r="Z6" i="6"/>
  <c r="Y6" i="6"/>
  <c r="X6" i="6"/>
  <c r="R236" i="6"/>
  <c r="R232" i="6"/>
  <c r="R228" i="6"/>
  <c r="R224" i="6"/>
  <c r="R220" i="6"/>
  <c r="R216" i="6"/>
  <c r="R212" i="6"/>
  <c r="R208" i="6"/>
  <c r="R204" i="6"/>
  <c r="R200" i="6"/>
  <c r="R196" i="6"/>
  <c r="R192" i="6"/>
  <c r="R188" i="6"/>
  <c r="R184" i="6"/>
  <c r="R180" i="6"/>
  <c r="R176" i="6"/>
  <c r="R172" i="6"/>
  <c r="R168" i="6"/>
  <c r="R164" i="6"/>
  <c r="R160" i="6"/>
  <c r="R156" i="6"/>
  <c r="R152" i="6"/>
  <c r="R148" i="6"/>
  <c r="R144" i="6"/>
  <c r="R140" i="6"/>
  <c r="R136" i="6"/>
  <c r="R132" i="6"/>
  <c r="R128" i="6"/>
  <c r="R124" i="6"/>
  <c r="R120" i="6"/>
  <c r="R116" i="6"/>
  <c r="R112" i="6"/>
  <c r="R108" i="6"/>
  <c r="R104" i="6"/>
  <c r="R100" i="6"/>
  <c r="R96" i="6"/>
  <c r="R92" i="6"/>
  <c r="R88" i="6"/>
  <c r="R84" i="6"/>
  <c r="R80" i="6"/>
  <c r="R76" i="6"/>
  <c r="R72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R12" i="6"/>
  <c r="R8" i="6"/>
  <c r="R4" i="6"/>
  <c r="T236" i="6"/>
  <c r="T232" i="6"/>
  <c r="T228" i="6"/>
  <c r="T224" i="6"/>
  <c r="T220" i="6"/>
  <c r="T216" i="6"/>
  <c r="T212" i="6"/>
  <c r="T208" i="6"/>
  <c r="T204" i="6"/>
  <c r="T200" i="6"/>
  <c r="T196" i="6"/>
  <c r="T192" i="6"/>
  <c r="T188" i="6"/>
  <c r="T184" i="6"/>
  <c r="T180" i="6"/>
  <c r="T176" i="6"/>
  <c r="T172" i="6"/>
  <c r="T168" i="6"/>
  <c r="T164" i="6"/>
  <c r="T160" i="6"/>
  <c r="T156" i="6"/>
  <c r="T152" i="6"/>
  <c r="T148" i="6"/>
  <c r="T144" i="6"/>
  <c r="T140" i="6"/>
  <c r="T136" i="6"/>
  <c r="T132" i="6"/>
  <c r="T128" i="6"/>
  <c r="T124" i="6"/>
  <c r="T120" i="6"/>
  <c r="T116" i="6"/>
  <c r="T112" i="6"/>
  <c r="T108" i="6"/>
  <c r="T104" i="6"/>
  <c r="T100" i="6"/>
  <c r="T96" i="6"/>
  <c r="T92" i="6"/>
  <c r="T88" i="6"/>
  <c r="T84" i="6"/>
  <c r="T80" i="6"/>
  <c r="T76" i="6"/>
  <c r="T72" i="6"/>
  <c r="T68" i="6"/>
  <c r="T64" i="6"/>
  <c r="T8" i="6"/>
  <c r="T4" i="6"/>
  <c r="U234" i="6"/>
  <c r="AR234" i="6" s="1"/>
  <c r="U230" i="6"/>
  <c r="AR230" i="6" s="1"/>
  <c r="U226" i="6"/>
  <c r="AR226" i="6" s="1"/>
  <c r="U222" i="6"/>
  <c r="AR222" i="6" s="1"/>
  <c r="U218" i="6"/>
  <c r="AR218" i="6" s="1"/>
  <c r="U214" i="6"/>
  <c r="AR214" i="6" s="1"/>
  <c r="U210" i="6"/>
  <c r="AR210" i="6" s="1"/>
  <c r="U206" i="6"/>
  <c r="AR206" i="6" s="1"/>
  <c r="U202" i="6"/>
  <c r="AR202" i="6" s="1"/>
  <c r="U198" i="6"/>
  <c r="AR198" i="6" s="1"/>
  <c r="U194" i="6"/>
  <c r="AR194" i="6" s="1"/>
  <c r="U190" i="6"/>
  <c r="AR190" i="6" s="1"/>
  <c r="U186" i="6"/>
  <c r="AR186" i="6" s="1"/>
  <c r="U182" i="6"/>
  <c r="AR182" i="6" s="1"/>
  <c r="U178" i="6"/>
  <c r="AR178" i="6" s="1"/>
  <c r="U174" i="6"/>
  <c r="AR174" i="6" s="1"/>
  <c r="U170" i="6"/>
  <c r="AR170" i="6" s="1"/>
  <c r="U166" i="6"/>
  <c r="AR166" i="6" s="1"/>
  <c r="U162" i="6"/>
  <c r="AR162" i="6" s="1"/>
  <c r="U158" i="6"/>
  <c r="AR158" i="6" s="1"/>
  <c r="U154" i="6"/>
  <c r="AR154" i="6" s="1"/>
  <c r="U150" i="6"/>
  <c r="AR150" i="6" s="1"/>
  <c r="U146" i="6"/>
  <c r="AR146" i="6" s="1"/>
  <c r="U142" i="6"/>
  <c r="AR142" i="6" s="1"/>
  <c r="U138" i="6"/>
  <c r="AR138" i="6" s="1"/>
  <c r="U134" i="6"/>
  <c r="AR134" i="6" s="1"/>
  <c r="U130" i="6"/>
  <c r="AR130" i="6" s="1"/>
  <c r="U126" i="6"/>
  <c r="AR126" i="6" s="1"/>
  <c r="U122" i="6"/>
  <c r="AR122" i="6" s="1"/>
  <c r="U118" i="6"/>
  <c r="AR118" i="6" s="1"/>
  <c r="U114" i="6"/>
  <c r="AR114" i="6" s="1"/>
  <c r="U110" i="6"/>
  <c r="AR110" i="6" s="1"/>
  <c r="U106" i="6"/>
  <c r="AR106" i="6" s="1"/>
  <c r="U102" i="6"/>
  <c r="AR102" i="6" s="1"/>
  <c r="U98" i="6"/>
  <c r="AR98" i="6" s="1"/>
  <c r="U94" i="6"/>
  <c r="AR94" i="6" s="1"/>
  <c r="U90" i="6"/>
  <c r="AR90" i="6" s="1"/>
  <c r="U86" i="6"/>
  <c r="AR86" i="6" s="1"/>
  <c r="V60" i="6"/>
  <c r="AF60" i="6"/>
  <c r="U60" i="6"/>
  <c r="AR60" i="6" s="1"/>
  <c r="U59" i="6"/>
  <c r="AR59" i="6" s="1"/>
  <c r="V59" i="6"/>
  <c r="AF59" i="6"/>
  <c r="U58" i="6"/>
  <c r="AR58" i="6" s="1"/>
  <c r="V58" i="6"/>
  <c r="AF58" i="6"/>
  <c r="U57" i="6"/>
  <c r="AR57" i="6" s="1"/>
  <c r="V57" i="6"/>
  <c r="AF57" i="6"/>
  <c r="V56" i="6"/>
  <c r="AF56" i="6"/>
  <c r="U56" i="6"/>
  <c r="AR56" i="6" s="1"/>
  <c r="U55" i="6"/>
  <c r="AR55" i="6" s="1"/>
  <c r="V55" i="6"/>
  <c r="AF55" i="6"/>
  <c r="U54" i="6"/>
  <c r="AR54" i="6" s="1"/>
  <c r="V54" i="6"/>
  <c r="AF54" i="6"/>
  <c r="U53" i="6"/>
  <c r="AR53" i="6" s="1"/>
  <c r="V53" i="6"/>
  <c r="AF53" i="6"/>
  <c r="V52" i="6"/>
  <c r="AF52" i="6"/>
  <c r="U52" i="6"/>
  <c r="AR52" i="6" s="1"/>
  <c r="U51" i="6"/>
  <c r="AR51" i="6" s="1"/>
  <c r="V51" i="6"/>
  <c r="AF51" i="6"/>
  <c r="U50" i="6"/>
  <c r="AR50" i="6" s="1"/>
  <c r="V50" i="6"/>
  <c r="AF50" i="6"/>
  <c r="U49" i="6"/>
  <c r="AR49" i="6" s="1"/>
  <c r="V49" i="6"/>
  <c r="AF49" i="6"/>
  <c r="V48" i="6"/>
  <c r="AF48" i="6"/>
  <c r="U48" i="6"/>
  <c r="AR48" i="6" s="1"/>
  <c r="U47" i="6"/>
  <c r="AR47" i="6" s="1"/>
  <c r="V47" i="6"/>
  <c r="AF47" i="6"/>
  <c r="U46" i="6"/>
  <c r="AR46" i="6" s="1"/>
  <c r="V46" i="6"/>
  <c r="AF46" i="6"/>
  <c r="U45" i="6"/>
  <c r="AR45" i="6" s="1"/>
  <c r="V45" i="6"/>
  <c r="AF45" i="6"/>
  <c r="V44" i="6"/>
  <c r="AF44" i="6"/>
  <c r="U44" i="6"/>
  <c r="AR44" i="6" s="1"/>
  <c r="U43" i="6"/>
  <c r="AR43" i="6" s="1"/>
  <c r="V43" i="6"/>
  <c r="AF43" i="6"/>
  <c r="U42" i="6"/>
  <c r="AR42" i="6" s="1"/>
  <c r="V42" i="6"/>
  <c r="AF42" i="6"/>
  <c r="U41" i="6"/>
  <c r="AR41" i="6" s="1"/>
  <c r="V41" i="6"/>
  <c r="AF41" i="6"/>
  <c r="V40" i="6"/>
  <c r="AF40" i="6"/>
  <c r="U40" i="6"/>
  <c r="AR40" i="6" s="1"/>
  <c r="U39" i="6"/>
  <c r="AR39" i="6" s="1"/>
  <c r="V39" i="6"/>
  <c r="AF39" i="6"/>
  <c r="U38" i="6"/>
  <c r="AR38" i="6" s="1"/>
  <c r="V38" i="6"/>
  <c r="AF38" i="6"/>
  <c r="U37" i="6"/>
  <c r="AR37" i="6" s="1"/>
  <c r="V37" i="6"/>
  <c r="AF37" i="6"/>
  <c r="V36" i="6"/>
  <c r="AF36" i="6"/>
  <c r="U36" i="6"/>
  <c r="AR36" i="6" s="1"/>
  <c r="U35" i="6"/>
  <c r="AR35" i="6" s="1"/>
  <c r="V35" i="6"/>
  <c r="AF35" i="6"/>
  <c r="U34" i="6"/>
  <c r="AR34" i="6" s="1"/>
  <c r="V34" i="6"/>
  <c r="AF34" i="6"/>
  <c r="U33" i="6"/>
  <c r="AR33" i="6" s="1"/>
  <c r="V33" i="6"/>
  <c r="AF33" i="6"/>
  <c r="V32" i="6"/>
  <c r="AF32" i="6"/>
  <c r="U32" i="6"/>
  <c r="AR32" i="6" s="1"/>
  <c r="U31" i="6"/>
  <c r="AR31" i="6" s="1"/>
  <c r="V31" i="6"/>
  <c r="AF31" i="6"/>
  <c r="U30" i="6"/>
  <c r="AR30" i="6" s="1"/>
  <c r="V30" i="6"/>
  <c r="AF30" i="6"/>
  <c r="U29" i="6"/>
  <c r="AR29" i="6" s="1"/>
  <c r="V29" i="6"/>
  <c r="AF29" i="6"/>
  <c r="V28" i="6"/>
  <c r="AF28" i="6"/>
  <c r="U28" i="6"/>
  <c r="AR28" i="6" s="1"/>
  <c r="U27" i="6"/>
  <c r="AR27" i="6" s="1"/>
  <c r="V27" i="6"/>
  <c r="AF27" i="6"/>
  <c r="U26" i="6"/>
  <c r="AR26" i="6" s="1"/>
  <c r="V26" i="6"/>
  <c r="AF26" i="6"/>
  <c r="U25" i="6"/>
  <c r="AR25" i="6" s="1"/>
  <c r="V25" i="6"/>
  <c r="AF25" i="6"/>
  <c r="V24" i="6"/>
  <c r="AF24" i="6"/>
  <c r="U24" i="6"/>
  <c r="AR24" i="6" s="1"/>
  <c r="U23" i="6"/>
  <c r="AR23" i="6" s="1"/>
  <c r="V23" i="6"/>
  <c r="AF23" i="6"/>
  <c r="U22" i="6"/>
  <c r="AR22" i="6" s="1"/>
  <c r="V22" i="6"/>
  <c r="AF22" i="6"/>
  <c r="U21" i="6"/>
  <c r="AR21" i="6" s="1"/>
  <c r="V21" i="6"/>
  <c r="AF21" i="6"/>
  <c r="V20" i="6"/>
  <c r="AF20" i="6"/>
  <c r="U20" i="6"/>
  <c r="AR20" i="6" s="1"/>
  <c r="U19" i="6"/>
  <c r="AR19" i="6" s="1"/>
  <c r="V19" i="6"/>
  <c r="AF19" i="6"/>
  <c r="U18" i="6"/>
  <c r="AR18" i="6" s="1"/>
  <c r="V18" i="6"/>
  <c r="AF18" i="6"/>
  <c r="U17" i="6"/>
  <c r="AR17" i="6" s="1"/>
  <c r="V17" i="6"/>
  <c r="AF17" i="6"/>
  <c r="V16" i="6"/>
  <c r="AF16" i="6"/>
  <c r="U16" i="6"/>
  <c r="AR16" i="6" s="1"/>
  <c r="U15" i="6"/>
  <c r="AR15" i="6" s="1"/>
  <c r="V15" i="6"/>
  <c r="AF15" i="6"/>
  <c r="U14" i="6"/>
  <c r="AR14" i="6" s="1"/>
  <c r="V14" i="6"/>
  <c r="AF14" i="6"/>
  <c r="U13" i="6"/>
  <c r="AR13" i="6" s="1"/>
  <c r="V13" i="6"/>
  <c r="AF13" i="6"/>
  <c r="V12" i="6"/>
  <c r="AF12" i="6"/>
  <c r="U12" i="6"/>
  <c r="AR12" i="6" s="1"/>
  <c r="U11" i="6"/>
  <c r="AR11" i="6" s="1"/>
  <c r="V11" i="6"/>
  <c r="U10" i="6"/>
  <c r="AR10" i="6" s="1"/>
  <c r="V10" i="6"/>
  <c r="Z233" i="6"/>
  <c r="Y233" i="6"/>
  <c r="X233" i="6"/>
  <c r="Z229" i="6"/>
  <c r="Y229" i="6"/>
  <c r="X229" i="6"/>
  <c r="Z225" i="6"/>
  <c r="Y225" i="6"/>
  <c r="X225" i="6"/>
  <c r="Z221" i="6"/>
  <c r="Y221" i="6"/>
  <c r="X221" i="6"/>
  <c r="Z217" i="6"/>
  <c r="Y217" i="6"/>
  <c r="X217" i="6"/>
  <c r="Z213" i="6"/>
  <c r="Y213" i="6"/>
  <c r="X213" i="6"/>
  <c r="Z209" i="6"/>
  <c r="Y209" i="6"/>
  <c r="X209" i="6"/>
  <c r="Z205" i="6"/>
  <c r="Y205" i="6"/>
  <c r="X205" i="6"/>
  <c r="Z201" i="6"/>
  <c r="Y201" i="6"/>
  <c r="X201" i="6"/>
  <c r="Z197" i="6"/>
  <c r="Y197" i="6"/>
  <c r="X197" i="6"/>
  <c r="Z193" i="6"/>
  <c r="Y193" i="6"/>
  <c r="X193" i="6"/>
  <c r="Z189" i="6"/>
  <c r="Y189" i="6"/>
  <c r="X189" i="6"/>
  <c r="Z185" i="6"/>
  <c r="Y185" i="6"/>
  <c r="X185" i="6"/>
  <c r="Z181" i="6"/>
  <c r="Y181" i="6"/>
  <c r="X181" i="6"/>
  <c r="Z177" i="6"/>
  <c r="Y177" i="6"/>
  <c r="X177" i="6"/>
  <c r="Z173" i="6"/>
  <c r="Y173" i="6"/>
  <c r="X173" i="6"/>
  <c r="Z169" i="6"/>
  <c r="Y169" i="6"/>
  <c r="X169" i="6"/>
  <c r="Z165" i="6"/>
  <c r="Y165" i="6"/>
  <c r="X165" i="6"/>
  <c r="Z161" i="6"/>
  <c r="Y161" i="6"/>
  <c r="X161" i="6"/>
  <c r="Z157" i="6"/>
  <c r="Y157" i="6"/>
  <c r="X157" i="6"/>
  <c r="Z153" i="6"/>
  <c r="Y153" i="6"/>
  <c r="X153" i="6"/>
  <c r="Z149" i="6"/>
  <c r="Y149" i="6"/>
  <c r="X149" i="6"/>
  <c r="Z145" i="6"/>
  <c r="Y145" i="6"/>
  <c r="X145" i="6"/>
  <c r="Y141" i="6"/>
  <c r="X141" i="6"/>
  <c r="Z141" i="6"/>
  <c r="Z137" i="6"/>
  <c r="Y137" i="6"/>
  <c r="X137" i="6"/>
  <c r="Z133" i="6"/>
  <c r="Y133" i="6"/>
  <c r="X133" i="6"/>
  <c r="Z129" i="6"/>
  <c r="Y129" i="6"/>
  <c r="X129" i="6"/>
  <c r="Z125" i="6"/>
  <c r="Y125" i="6"/>
  <c r="X125" i="6"/>
  <c r="Z121" i="6"/>
  <c r="Y121" i="6"/>
  <c r="X121" i="6"/>
  <c r="Z117" i="6"/>
  <c r="Y117" i="6"/>
  <c r="X117" i="6"/>
  <c r="Z113" i="6"/>
  <c r="Y113" i="6"/>
  <c r="X113" i="6"/>
  <c r="Z109" i="6"/>
  <c r="Y109" i="6"/>
  <c r="X109" i="6"/>
  <c r="Z105" i="6"/>
  <c r="Y105" i="6"/>
  <c r="X105" i="6"/>
  <c r="Z101" i="6"/>
  <c r="Y101" i="6"/>
  <c r="X101" i="6"/>
  <c r="Z97" i="6"/>
  <c r="Y97" i="6"/>
  <c r="X97" i="6"/>
  <c r="Z93" i="6"/>
  <c r="Y93" i="6"/>
  <c r="X93" i="6"/>
  <c r="Z89" i="6"/>
  <c r="Y89" i="6"/>
  <c r="X89" i="6"/>
  <c r="Z85" i="6"/>
  <c r="Y85" i="6"/>
  <c r="X85" i="6"/>
  <c r="Z81" i="6"/>
  <c r="Y81" i="6"/>
  <c r="X81" i="6"/>
  <c r="Z77" i="6"/>
  <c r="Y77" i="6"/>
  <c r="X77" i="6"/>
  <c r="Z73" i="6"/>
  <c r="Y73" i="6"/>
  <c r="X73" i="6"/>
  <c r="Z69" i="6"/>
  <c r="Y69" i="6"/>
  <c r="X69" i="6"/>
  <c r="Z65" i="6"/>
  <c r="Y65" i="6"/>
  <c r="X65" i="6"/>
  <c r="Z61" i="6"/>
  <c r="Y61" i="6"/>
  <c r="X61" i="6"/>
  <c r="Z57" i="6"/>
  <c r="Y57" i="6"/>
  <c r="X57" i="6"/>
  <c r="Z53" i="6"/>
  <c r="Y53" i="6"/>
  <c r="X53" i="6"/>
  <c r="Z49" i="6"/>
  <c r="Y49" i="6"/>
  <c r="X49" i="6"/>
  <c r="Z45" i="6"/>
  <c r="Y45" i="6"/>
  <c r="X45" i="6"/>
  <c r="Z41" i="6"/>
  <c r="Y41" i="6"/>
  <c r="X41" i="6"/>
  <c r="Z37" i="6"/>
  <c r="Y37" i="6"/>
  <c r="X37" i="6"/>
  <c r="Z33" i="6"/>
  <c r="Y33" i="6"/>
  <c r="X33" i="6"/>
  <c r="Z29" i="6"/>
  <c r="Y29" i="6"/>
  <c r="X29" i="6"/>
  <c r="Z25" i="6"/>
  <c r="Y25" i="6"/>
  <c r="X25" i="6"/>
  <c r="Z21" i="6"/>
  <c r="Y21" i="6"/>
  <c r="X21" i="6"/>
  <c r="Z17" i="6"/>
  <c r="Y17" i="6"/>
  <c r="X17" i="6"/>
  <c r="Z13" i="6"/>
  <c r="Y13" i="6"/>
  <c r="X13" i="6"/>
  <c r="Z9" i="6"/>
  <c r="Y9" i="6"/>
  <c r="X9" i="6"/>
  <c r="Z5" i="6"/>
  <c r="Y5" i="6"/>
  <c r="X5" i="6"/>
  <c r="R235" i="6"/>
  <c r="R231" i="6"/>
  <c r="R227" i="6"/>
  <c r="R223" i="6"/>
  <c r="R219" i="6"/>
  <c r="R215" i="6"/>
  <c r="R211" i="6"/>
  <c r="R207" i="6"/>
  <c r="R203" i="6"/>
  <c r="R199" i="6"/>
  <c r="R195" i="6"/>
  <c r="R191" i="6"/>
  <c r="R187" i="6"/>
  <c r="R183" i="6"/>
  <c r="R179" i="6"/>
  <c r="R175" i="6"/>
  <c r="R171" i="6"/>
  <c r="R167" i="6"/>
  <c r="R163" i="6"/>
  <c r="R159" i="6"/>
  <c r="R155" i="6"/>
  <c r="R151" i="6"/>
  <c r="R147" i="6"/>
  <c r="R143" i="6"/>
  <c r="R139" i="6"/>
  <c r="R135" i="6"/>
  <c r="R131" i="6"/>
  <c r="R127" i="6"/>
  <c r="R123" i="6"/>
  <c r="R119" i="6"/>
  <c r="R115" i="6"/>
  <c r="R111" i="6"/>
  <c r="R107" i="6"/>
  <c r="R103" i="6"/>
  <c r="R99" i="6"/>
  <c r="R95" i="6"/>
  <c r="R91" i="6"/>
  <c r="R87" i="6"/>
  <c r="R83" i="6"/>
  <c r="R79" i="6"/>
  <c r="R75" i="6"/>
  <c r="R71" i="6"/>
  <c r="R67" i="6"/>
  <c r="R63" i="6"/>
  <c r="R59" i="6"/>
  <c r="R55" i="6"/>
  <c r="R51" i="6"/>
  <c r="R47" i="6"/>
  <c r="R43" i="6"/>
  <c r="R39" i="6"/>
  <c r="R35" i="6"/>
  <c r="R31" i="6"/>
  <c r="R27" i="6"/>
  <c r="R23" i="6"/>
  <c r="R19" i="6"/>
  <c r="R15" i="6"/>
  <c r="R11" i="6"/>
  <c r="R7" i="6"/>
  <c r="C13" i="20"/>
  <c r="T235" i="6"/>
  <c r="T231" i="6"/>
  <c r="T227" i="6"/>
  <c r="T223" i="6"/>
  <c r="T219" i="6"/>
  <c r="T215" i="6"/>
  <c r="T211" i="6"/>
  <c r="T207" i="6"/>
  <c r="T203" i="6"/>
  <c r="T199" i="6"/>
  <c r="T195" i="6"/>
  <c r="T191" i="6"/>
  <c r="T187" i="6"/>
  <c r="T183" i="6"/>
  <c r="T179" i="6"/>
  <c r="T175" i="6"/>
  <c r="T171" i="6"/>
  <c r="T167" i="6"/>
  <c r="T163" i="6"/>
  <c r="T159" i="6"/>
  <c r="T155" i="6"/>
  <c r="T151" i="6"/>
  <c r="T147" i="6"/>
  <c r="T143" i="6"/>
  <c r="T139" i="6"/>
  <c r="T135" i="6"/>
  <c r="T131" i="6"/>
  <c r="T127" i="6"/>
  <c r="T123" i="6"/>
  <c r="T119" i="6"/>
  <c r="T115" i="6"/>
  <c r="T111" i="6"/>
  <c r="T107" i="6"/>
  <c r="T103" i="6"/>
  <c r="T99" i="6"/>
  <c r="T95" i="6"/>
  <c r="T91" i="6"/>
  <c r="T87" i="6"/>
  <c r="T83" i="6"/>
  <c r="T79" i="6"/>
  <c r="T75" i="6"/>
  <c r="T71" i="6"/>
  <c r="T67" i="6"/>
  <c r="T63" i="6"/>
  <c r="T59" i="6"/>
  <c r="T55" i="6"/>
  <c r="T51" i="6"/>
  <c r="T47" i="6"/>
  <c r="T43" i="6"/>
  <c r="T39" i="6"/>
  <c r="T35" i="6"/>
  <c r="T31" i="6"/>
  <c r="T27" i="6"/>
  <c r="T23" i="6"/>
  <c r="T19" i="6"/>
  <c r="T15" i="6"/>
  <c r="T11" i="6"/>
  <c r="T7" i="6"/>
  <c r="U237" i="6"/>
  <c r="C15" i="20" s="1"/>
  <c r="U233" i="6"/>
  <c r="AR233" i="6" s="1"/>
  <c r="U229" i="6"/>
  <c r="AR229" i="6" s="1"/>
  <c r="U225" i="6"/>
  <c r="AR225" i="6" s="1"/>
  <c r="U221" i="6"/>
  <c r="AR221" i="6" s="1"/>
  <c r="U217" i="6"/>
  <c r="AR217" i="6" s="1"/>
  <c r="U213" i="6"/>
  <c r="AR213" i="6" s="1"/>
  <c r="U209" i="6"/>
  <c r="AR209" i="6" s="1"/>
  <c r="U205" i="6"/>
  <c r="AR205" i="6" s="1"/>
  <c r="U201" i="6"/>
  <c r="AR201" i="6" s="1"/>
  <c r="U197" i="6"/>
  <c r="AR197" i="6" s="1"/>
  <c r="U193" i="6"/>
  <c r="AR193" i="6" s="1"/>
  <c r="U189" i="6"/>
  <c r="AR189" i="6" s="1"/>
  <c r="U185" i="6"/>
  <c r="AR185" i="6" s="1"/>
  <c r="U181" i="6"/>
  <c r="AR181" i="6" s="1"/>
  <c r="U177" i="6"/>
  <c r="AR177" i="6" s="1"/>
  <c r="U173" i="6"/>
  <c r="AR173" i="6" s="1"/>
  <c r="U169" i="6"/>
  <c r="AR169" i="6" s="1"/>
  <c r="U165" i="6"/>
  <c r="AR165" i="6" s="1"/>
  <c r="U161" i="6"/>
  <c r="AR161" i="6" s="1"/>
  <c r="U157" i="6"/>
  <c r="AR157" i="6" s="1"/>
  <c r="U153" i="6"/>
  <c r="AR153" i="6" s="1"/>
  <c r="U149" i="6"/>
  <c r="AR149" i="6" s="1"/>
  <c r="U145" i="6"/>
  <c r="AR145" i="6" s="1"/>
  <c r="U141" i="6"/>
  <c r="AR141" i="6" s="1"/>
  <c r="U137" i="6"/>
  <c r="AR137" i="6" s="1"/>
  <c r="U133" i="6"/>
  <c r="AR133" i="6" s="1"/>
  <c r="U129" i="6"/>
  <c r="AR129" i="6" s="1"/>
  <c r="U125" i="6"/>
  <c r="AR125" i="6" s="1"/>
  <c r="U121" i="6"/>
  <c r="AR121" i="6" s="1"/>
  <c r="U117" i="6"/>
  <c r="AR117" i="6" s="1"/>
  <c r="U113" i="6"/>
  <c r="AR113" i="6" s="1"/>
  <c r="U109" i="6"/>
  <c r="AR109" i="6" s="1"/>
  <c r="U105" i="6"/>
  <c r="AR105" i="6" s="1"/>
  <c r="U101" i="6"/>
  <c r="AR101" i="6" s="1"/>
  <c r="U97" i="6"/>
  <c r="AR97" i="6" s="1"/>
  <c r="U93" i="6"/>
  <c r="AR93" i="6" s="1"/>
  <c r="U89" i="6"/>
  <c r="AR89" i="6" s="1"/>
  <c r="U85" i="6"/>
  <c r="AR85" i="6" s="1"/>
  <c r="Z236" i="6"/>
  <c r="Y236" i="6"/>
  <c r="X236" i="6"/>
  <c r="Z232" i="6"/>
  <c r="Y232" i="6"/>
  <c r="X232" i="6"/>
  <c r="Z228" i="6"/>
  <c r="Y228" i="6"/>
  <c r="X228" i="6"/>
  <c r="Z224" i="6"/>
  <c r="Y224" i="6"/>
  <c r="X224" i="6"/>
  <c r="Z220" i="6"/>
  <c r="Y220" i="6"/>
  <c r="X220" i="6"/>
  <c r="Z216" i="6"/>
  <c r="Y216" i="6"/>
  <c r="X216" i="6"/>
  <c r="Z212" i="6"/>
  <c r="Y212" i="6"/>
  <c r="X212" i="6"/>
  <c r="Z208" i="6"/>
  <c r="Y208" i="6"/>
  <c r="X208" i="6"/>
  <c r="Z204" i="6"/>
  <c r="Y204" i="6"/>
  <c r="X204" i="6"/>
  <c r="Z200" i="6"/>
  <c r="Y200" i="6"/>
  <c r="X200" i="6"/>
  <c r="Z196" i="6"/>
  <c r="Y196" i="6"/>
  <c r="X196" i="6"/>
  <c r="Z192" i="6"/>
  <c r="Y192" i="6"/>
  <c r="X192" i="6"/>
  <c r="Z188" i="6"/>
  <c r="Y188" i="6"/>
  <c r="X188" i="6"/>
  <c r="Z184" i="6"/>
  <c r="Y184" i="6"/>
  <c r="X184" i="6"/>
  <c r="Z180" i="6"/>
  <c r="Y180" i="6"/>
  <c r="X180" i="6"/>
  <c r="Z176" i="6"/>
  <c r="Y176" i="6"/>
  <c r="X176" i="6"/>
  <c r="Z172" i="6"/>
  <c r="Y172" i="6"/>
  <c r="X172" i="6"/>
  <c r="Z168" i="6"/>
  <c r="Y168" i="6"/>
  <c r="X168" i="6"/>
  <c r="Z164" i="6"/>
  <c r="Y164" i="6"/>
  <c r="X164" i="6"/>
  <c r="Z160" i="6"/>
  <c r="Y160" i="6"/>
  <c r="X160" i="6"/>
  <c r="Z156" i="6"/>
  <c r="Y156" i="6"/>
  <c r="X156" i="6"/>
  <c r="Z152" i="6"/>
  <c r="Y152" i="6"/>
  <c r="X152" i="6"/>
  <c r="Z148" i="6"/>
  <c r="Y148" i="6"/>
  <c r="X148" i="6"/>
  <c r="Z144" i="6"/>
  <c r="Y144" i="6"/>
  <c r="X144" i="6"/>
  <c r="Y140" i="6"/>
  <c r="X140" i="6"/>
  <c r="Z140" i="6"/>
  <c r="Z136" i="6"/>
  <c r="Y136" i="6"/>
  <c r="X136" i="6"/>
  <c r="Y132" i="6"/>
  <c r="X132" i="6"/>
  <c r="Z132" i="6"/>
  <c r="Z128" i="6"/>
  <c r="Y128" i="6"/>
  <c r="X128" i="6"/>
  <c r="Z124" i="6"/>
  <c r="Y124" i="6"/>
  <c r="X124" i="6"/>
  <c r="Z120" i="6"/>
  <c r="Y120" i="6"/>
  <c r="X120" i="6"/>
  <c r="Z116" i="6"/>
  <c r="Y116" i="6"/>
  <c r="X116" i="6"/>
  <c r="Z112" i="6"/>
  <c r="Y112" i="6"/>
  <c r="X112" i="6"/>
  <c r="Z108" i="6"/>
  <c r="Y108" i="6"/>
  <c r="X108" i="6"/>
  <c r="Z104" i="6"/>
  <c r="Y104" i="6"/>
  <c r="X104" i="6"/>
  <c r="Z100" i="6"/>
  <c r="Y100" i="6"/>
  <c r="X100" i="6"/>
  <c r="Z96" i="6"/>
  <c r="Y96" i="6"/>
  <c r="X96" i="6"/>
  <c r="Z92" i="6"/>
  <c r="Y92" i="6"/>
  <c r="X92" i="6"/>
  <c r="Z88" i="6"/>
  <c r="Y88" i="6"/>
  <c r="X88" i="6"/>
  <c r="Z84" i="6"/>
  <c r="Y84" i="6"/>
  <c r="X84" i="6"/>
  <c r="Z80" i="6"/>
  <c r="Y80" i="6"/>
  <c r="X80" i="6"/>
  <c r="Z76" i="6"/>
  <c r="Y76" i="6"/>
  <c r="X76" i="6"/>
  <c r="Z72" i="6"/>
  <c r="Y72" i="6"/>
  <c r="X72" i="6"/>
  <c r="Z68" i="6"/>
  <c r="Y68" i="6"/>
  <c r="X68" i="6"/>
  <c r="Z64" i="6"/>
  <c r="Y64" i="6"/>
  <c r="X64" i="6"/>
  <c r="Z60" i="6"/>
  <c r="Y60" i="6"/>
  <c r="X60" i="6"/>
  <c r="Z56" i="6"/>
  <c r="Y56" i="6"/>
  <c r="X56" i="6"/>
  <c r="Z52" i="6"/>
  <c r="Y52" i="6"/>
  <c r="X52" i="6"/>
  <c r="Z48" i="6"/>
  <c r="Y48" i="6"/>
  <c r="X48" i="6"/>
  <c r="Z44" i="6"/>
  <c r="Y44" i="6"/>
  <c r="X44" i="6"/>
  <c r="Z40" i="6"/>
  <c r="Y40" i="6"/>
  <c r="X40" i="6"/>
  <c r="Z36" i="6"/>
  <c r="Y36" i="6"/>
  <c r="X36" i="6"/>
  <c r="Z32" i="6"/>
  <c r="Y32" i="6"/>
  <c r="X32" i="6"/>
  <c r="Z28" i="6"/>
  <c r="Y28" i="6"/>
  <c r="X28" i="6"/>
  <c r="Z24" i="6"/>
  <c r="Y24" i="6"/>
  <c r="X24" i="6"/>
  <c r="Z20" i="6"/>
  <c r="Y20" i="6"/>
  <c r="X20" i="6"/>
  <c r="Z16" i="6"/>
  <c r="Y16" i="6"/>
  <c r="X16" i="6"/>
  <c r="Z12" i="6"/>
  <c r="Y12" i="6"/>
  <c r="X12" i="6"/>
  <c r="Z8" i="6"/>
  <c r="Y8" i="6"/>
  <c r="X8" i="6"/>
  <c r="Z4" i="6"/>
  <c r="Y4" i="6"/>
  <c r="X4" i="6"/>
  <c r="AC235" i="6"/>
  <c r="AB235" i="6"/>
  <c r="AA235" i="6"/>
  <c r="AC231" i="6"/>
  <c r="AC227" i="6"/>
  <c r="AB227" i="6"/>
  <c r="AA227" i="6"/>
  <c r="AC223" i="6"/>
  <c r="AB223" i="6"/>
  <c r="AA223" i="6"/>
  <c r="AC219" i="6"/>
  <c r="AB219" i="6"/>
  <c r="AA219" i="6"/>
  <c r="AC215" i="6"/>
  <c r="AC211" i="6"/>
  <c r="AB211" i="6"/>
  <c r="AA211" i="6"/>
  <c r="AC207" i="6"/>
  <c r="AB207" i="6"/>
  <c r="AA207" i="6"/>
  <c r="AC203" i="6"/>
  <c r="AB203" i="6"/>
  <c r="AA203" i="6"/>
  <c r="AC199" i="6"/>
  <c r="AC195" i="6"/>
  <c r="AB195" i="6"/>
  <c r="AA195" i="6"/>
  <c r="AC191" i="6"/>
  <c r="AB191" i="6"/>
  <c r="AA191" i="6"/>
  <c r="AC187" i="6"/>
  <c r="AB187" i="6"/>
  <c r="AA187" i="6"/>
  <c r="AC183" i="6"/>
  <c r="AC179" i="6"/>
  <c r="AB179" i="6"/>
  <c r="AA179" i="6"/>
  <c r="AC175" i="6"/>
  <c r="AB175" i="6"/>
  <c r="AA175" i="6"/>
  <c r="AC171" i="6"/>
  <c r="AB171" i="6"/>
  <c r="AA171" i="6"/>
  <c r="AC167" i="6"/>
  <c r="AB167" i="6"/>
  <c r="AA167" i="6"/>
  <c r="AC163" i="6"/>
  <c r="AB163" i="6"/>
  <c r="AA163" i="6"/>
  <c r="AC159" i="6"/>
  <c r="AB159" i="6"/>
  <c r="AA159" i="6"/>
  <c r="AC155" i="6"/>
  <c r="AB155" i="6"/>
  <c r="AA155" i="6"/>
  <c r="AC151" i="6"/>
  <c r="AB151" i="6"/>
  <c r="AA151" i="6"/>
  <c r="AC147" i="6"/>
  <c r="AB147" i="6"/>
  <c r="AA147" i="6"/>
  <c r="AC143" i="6"/>
  <c r="AB143" i="6"/>
  <c r="AA143" i="6"/>
  <c r="AC139" i="6"/>
  <c r="AB139" i="6"/>
  <c r="AA139" i="6"/>
  <c r="R234" i="6"/>
  <c r="R230" i="6"/>
  <c r="R226" i="6"/>
  <c r="R222" i="6"/>
  <c r="R218" i="6"/>
  <c r="R214" i="6"/>
  <c r="R210" i="6"/>
  <c r="R206" i="6"/>
  <c r="R202" i="6"/>
  <c r="R198" i="6"/>
  <c r="R194" i="6"/>
  <c r="R190" i="6"/>
  <c r="R186" i="6"/>
  <c r="R182" i="6"/>
  <c r="R178" i="6"/>
  <c r="R174" i="6"/>
  <c r="R170" i="6"/>
  <c r="R166" i="6"/>
  <c r="R162" i="6"/>
  <c r="R158" i="6"/>
  <c r="R154" i="6"/>
  <c r="R150" i="6"/>
  <c r="R146" i="6"/>
  <c r="R142" i="6"/>
  <c r="R138" i="6"/>
  <c r="R134" i="6"/>
  <c r="R130" i="6"/>
  <c r="R126" i="6"/>
  <c r="R122" i="6"/>
  <c r="R118" i="6"/>
  <c r="R114" i="6"/>
  <c r="R110" i="6"/>
  <c r="R106" i="6"/>
  <c r="R102" i="6"/>
  <c r="R98" i="6"/>
  <c r="R94" i="6"/>
  <c r="R90" i="6"/>
  <c r="R86" i="6"/>
  <c r="R82" i="6"/>
  <c r="R78" i="6"/>
  <c r="R74" i="6"/>
  <c r="R70" i="6"/>
  <c r="R66" i="6"/>
  <c r="R62" i="6"/>
  <c r="R58" i="6"/>
  <c r="R54" i="6"/>
  <c r="R50" i="6"/>
  <c r="R46" i="6"/>
  <c r="R42" i="6"/>
  <c r="R38" i="6"/>
  <c r="R34" i="6"/>
  <c r="R30" i="6"/>
  <c r="R26" i="6"/>
  <c r="R22" i="6"/>
  <c r="R18" i="6"/>
  <c r="R14" i="6"/>
  <c r="R10" i="6"/>
  <c r="R6" i="6"/>
  <c r="T234" i="6"/>
  <c r="T230" i="6"/>
  <c r="T226" i="6"/>
  <c r="T222" i="6"/>
  <c r="T218" i="6"/>
  <c r="T214" i="6"/>
  <c r="T210" i="6"/>
  <c r="T206" i="6"/>
  <c r="T202" i="6"/>
  <c r="T198" i="6"/>
  <c r="T194" i="6"/>
  <c r="T190" i="6"/>
  <c r="T186" i="6"/>
  <c r="T182" i="6"/>
  <c r="T178" i="6"/>
  <c r="T174" i="6"/>
  <c r="T170" i="6"/>
  <c r="T166" i="6"/>
  <c r="T162" i="6"/>
  <c r="T158" i="6"/>
  <c r="T154" i="6"/>
  <c r="T150" i="6"/>
  <c r="T146" i="6"/>
  <c r="T142" i="6"/>
  <c r="T138" i="6"/>
  <c r="T134" i="6"/>
  <c r="T130" i="6"/>
  <c r="T126" i="6"/>
  <c r="T122" i="6"/>
  <c r="T118" i="6"/>
  <c r="T114" i="6"/>
  <c r="T110" i="6"/>
  <c r="T106" i="6"/>
  <c r="T102" i="6"/>
  <c r="T98" i="6"/>
  <c r="T94" i="6"/>
  <c r="T90" i="6"/>
  <c r="T86" i="6"/>
  <c r="T82" i="6"/>
  <c r="T78" i="6"/>
  <c r="T74" i="6"/>
  <c r="T70" i="6"/>
  <c r="T66" i="6"/>
  <c r="T62" i="6"/>
  <c r="T58" i="6"/>
  <c r="T54" i="6"/>
  <c r="T50" i="6"/>
  <c r="T46" i="6"/>
  <c r="T42" i="6"/>
  <c r="T38" i="6"/>
  <c r="T34" i="6"/>
  <c r="T30" i="6"/>
  <c r="T26" i="6"/>
  <c r="T22" i="6"/>
  <c r="T18" i="6"/>
  <c r="T14" i="6"/>
  <c r="T10" i="6"/>
  <c r="T6" i="6"/>
  <c r="U236" i="6"/>
  <c r="AR236" i="6" s="1"/>
  <c r="U232" i="6"/>
  <c r="AR232" i="6" s="1"/>
  <c r="U228" i="6"/>
  <c r="AR228" i="6" s="1"/>
  <c r="U224" i="6"/>
  <c r="AR224" i="6" s="1"/>
  <c r="U220" i="6"/>
  <c r="AR220" i="6" s="1"/>
  <c r="U216" i="6"/>
  <c r="AR216" i="6" s="1"/>
  <c r="U212" i="6"/>
  <c r="AR212" i="6" s="1"/>
  <c r="U208" i="6"/>
  <c r="AR208" i="6" s="1"/>
  <c r="U204" i="6"/>
  <c r="AR204" i="6" s="1"/>
  <c r="U200" i="6"/>
  <c r="AR200" i="6" s="1"/>
  <c r="U196" i="6"/>
  <c r="AR196" i="6" s="1"/>
  <c r="U192" i="6"/>
  <c r="AR192" i="6" s="1"/>
  <c r="U188" i="6"/>
  <c r="AR188" i="6" s="1"/>
  <c r="U184" i="6"/>
  <c r="AR184" i="6" s="1"/>
  <c r="U180" i="6"/>
  <c r="AR180" i="6" s="1"/>
  <c r="U176" i="6"/>
  <c r="AR176" i="6" s="1"/>
  <c r="U172" i="6"/>
  <c r="AR172" i="6" s="1"/>
  <c r="U168" i="6"/>
  <c r="AR168" i="6" s="1"/>
  <c r="U164" i="6"/>
  <c r="AR164" i="6" s="1"/>
  <c r="U160" i="6"/>
  <c r="AR160" i="6" s="1"/>
  <c r="U156" i="6"/>
  <c r="AR156" i="6" s="1"/>
  <c r="U152" i="6"/>
  <c r="AR152" i="6" s="1"/>
  <c r="U148" i="6"/>
  <c r="AR148" i="6" s="1"/>
  <c r="U144" i="6"/>
  <c r="AR144" i="6" s="1"/>
  <c r="U140" i="6"/>
  <c r="AR140" i="6" s="1"/>
  <c r="U136" i="6"/>
  <c r="AR136" i="6" s="1"/>
  <c r="U132" i="6"/>
  <c r="AR132" i="6" s="1"/>
  <c r="U128" i="6"/>
  <c r="AR128" i="6" s="1"/>
  <c r="U124" i="6"/>
  <c r="AR124" i="6" s="1"/>
  <c r="U120" i="6"/>
  <c r="AR120" i="6" s="1"/>
  <c r="U116" i="6"/>
  <c r="AR116" i="6" s="1"/>
  <c r="U112" i="6"/>
  <c r="AR112" i="6" s="1"/>
  <c r="U108" i="6"/>
  <c r="AR108" i="6" s="1"/>
  <c r="U104" i="6"/>
  <c r="AR104" i="6" s="1"/>
  <c r="U100" i="6"/>
  <c r="AR100" i="6" s="1"/>
  <c r="U96" i="6"/>
  <c r="AR96" i="6" s="1"/>
  <c r="U92" i="6"/>
  <c r="AR92" i="6" s="1"/>
  <c r="U88" i="6"/>
  <c r="AR88" i="6" s="1"/>
  <c r="Z235" i="6"/>
  <c r="Y235" i="6"/>
  <c r="X235" i="6"/>
  <c r="Z231" i="6"/>
  <c r="Y231" i="6"/>
  <c r="X231" i="6"/>
  <c r="Z227" i="6"/>
  <c r="Y227" i="6"/>
  <c r="X227" i="6"/>
  <c r="Z223" i="6"/>
  <c r="Y223" i="6"/>
  <c r="X223" i="6"/>
  <c r="Z219" i="6"/>
  <c r="Y219" i="6"/>
  <c r="X219" i="6"/>
  <c r="Z215" i="6"/>
  <c r="Y215" i="6"/>
  <c r="X215" i="6"/>
  <c r="Z211" i="6"/>
  <c r="Y211" i="6"/>
  <c r="X211" i="6"/>
  <c r="Z207" i="6"/>
  <c r="Y207" i="6"/>
  <c r="X207" i="6"/>
  <c r="Z203" i="6"/>
  <c r="Y203" i="6"/>
  <c r="X203" i="6"/>
  <c r="Z199" i="6"/>
  <c r="Y199" i="6"/>
  <c r="X199" i="6"/>
  <c r="Z195" i="6"/>
  <c r="Y195" i="6"/>
  <c r="X195" i="6"/>
  <c r="Z191" i="6"/>
  <c r="Y191" i="6"/>
  <c r="X191" i="6"/>
  <c r="Z187" i="6"/>
  <c r="Y187" i="6"/>
  <c r="X187" i="6"/>
  <c r="Z183" i="6"/>
  <c r="Y183" i="6"/>
  <c r="X183" i="6"/>
  <c r="Z179" i="6"/>
  <c r="Y179" i="6"/>
  <c r="X179" i="6"/>
  <c r="Z175" i="6"/>
  <c r="Y175" i="6"/>
  <c r="X175" i="6"/>
  <c r="Z171" i="6"/>
  <c r="Y171" i="6"/>
  <c r="X171" i="6"/>
  <c r="Z167" i="6"/>
  <c r="Y167" i="6"/>
  <c r="X167" i="6"/>
  <c r="Z163" i="6"/>
  <c r="Y163" i="6"/>
  <c r="X163" i="6"/>
  <c r="Z159" i="6"/>
  <c r="Y159" i="6"/>
  <c r="X159" i="6"/>
  <c r="Z155" i="6"/>
  <c r="Y155" i="6"/>
  <c r="X155" i="6"/>
  <c r="Z151" i="6"/>
  <c r="Y151" i="6"/>
  <c r="X151" i="6"/>
  <c r="Z147" i="6"/>
  <c r="Y147" i="6"/>
  <c r="X147" i="6"/>
  <c r="Z143" i="6"/>
  <c r="Y143" i="6"/>
  <c r="X143" i="6"/>
  <c r="Y139" i="6"/>
  <c r="X139" i="6"/>
  <c r="Z139" i="6"/>
  <c r="Y135" i="6"/>
  <c r="X135" i="6"/>
  <c r="Z135" i="6"/>
  <c r="Y131" i="6"/>
  <c r="X131" i="6"/>
  <c r="Z131" i="6"/>
  <c r="Z127" i="6"/>
  <c r="Y127" i="6"/>
  <c r="X127" i="6"/>
  <c r="Y123" i="6"/>
  <c r="X123" i="6"/>
  <c r="Z123" i="6"/>
  <c r="Y119" i="6"/>
  <c r="X119" i="6"/>
  <c r="Z119" i="6"/>
  <c r="Z115" i="6"/>
  <c r="Y115" i="6"/>
  <c r="X115" i="6"/>
  <c r="Z111" i="6"/>
  <c r="Y111" i="6"/>
  <c r="X111" i="6"/>
  <c r="Z107" i="6"/>
  <c r="Y107" i="6"/>
  <c r="X107" i="6"/>
  <c r="Z103" i="6"/>
  <c r="Y103" i="6"/>
  <c r="X103" i="6"/>
  <c r="Z99" i="6"/>
  <c r="Y99" i="6"/>
  <c r="X99" i="6"/>
  <c r="Z95" i="6"/>
  <c r="Y95" i="6"/>
  <c r="X95" i="6"/>
  <c r="Z91" i="6"/>
  <c r="Y91" i="6"/>
  <c r="X91" i="6"/>
  <c r="Z87" i="6"/>
  <c r="Y87" i="6"/>
  <c r="X87" i="6"/>
  <c r="Z83" i="6"/>
  <c r="Y83" i="6"/>
  <c r="X83" i="6"/>
  <c r="Z79" i="6"/>
  <c r="Y79" i="6"/>
  <c r="X79" i="6"/>
  <c r="Z75" i="6"/>
  <c r="Y75" i="6"/>
  <c r="X75" i="6"/>
  <c r="Z71" i="6"/>
  <c r="Y71" i="6"/>
  <c r="X71" i="6"/>
  <c r="Z67" i="6"/>
  <c r="Y67" i="6"/>
  <c r="X67" i="6"/>
  <c r="Z63" i="6"/>
  <c r="Y63" i="6"/>
  <c r="X63" i="6"/>
  <c r="Z59" i="6"/>
  <c r="Y59" i="6"/>
  <c r="X59" i="6"/>
  <c r="Z55" i="6"/>
  <c r="Y55" i="6"/>
  <c r="X55" i="6"/>
  <c r="Z51" i="6"/>
  <c r="Y51" i="6"/>
  <c r="X51" i="6"/>
  <c r="Z47" i="6"/>
  <c r="Y47" i="6"/>
  <c r="X47" i="6"/>
  <c r="Z43" i="6"/>
  <c r="Y43" i="6"/>
  <c r="X43" i="6"/>
  <c r="Z39" i="6"/>
  <c r="Y39" i="6"/>
  <c r="X39" i="6"/>
  <c r="Z35" i="6"/>
  <c r="Y35" i="6"/>
  <c r="X35" i="6"/>
  <c r="Z31" i="6"/>
  <c r="Y31" i="6"/>
  <c r="X31" i="6"/>
  <c r="Z27" i="6"/>
  <c r="Y27" i="6"/>
  <c r="X27" i="6"/>
  <c r="Z23" i="6"/>
  <c r="Y23" i="6"/>
  <c r="X23" i="6"/>
  <c r="Z19" i="6"/>
  <c r="Y19" i="6"/>
  <c r="X19" i="6"/>
  <c r="Z15" i="6"/>
  <c r="Y15" i="6"/>
  <c r="X15" i="6"/>
  <c r="Z11" i="6"/>
  <c r="Y11" i="6"/>
  <c r="X11" i="6"/>
  <c r="Z7" i="6"/>
  <c r="Y7" i="6"/>
  <c r="X7" i="6"/>
  <c r="R237" i="6"/>
  <c r="C12" i="20" s="1"/>
  <c r="R233" i="6"/>
  <c r="R229" i="6"/>
  <c r="R225" i="6"/>
  <c r="R221" i="6"/>
  <c r="R217" i="6"/>
  <c r="R213" i="6"/>
  <c r="R209" i="6"/>
  <c r="R205" i="6"/>
  <c r="R201" i="6"/>
  <c r="R197" i="6"/>
  <c r="R193" i="6"/>
  <c r="R189" i="6"/>
  <c r="R185" i="6"/>
  <c r="R181" i="6"/>
  <c r="R177" i="6"/>
  <c r="R173" i="6"/>
  <c r="R169" i="6"/>
  <c r="R165" i="6"/>
  <c r="R161" i="6"/>
  <c r="R157" i="6"/>
  <c r="R153" i="6"/>
  <c r="R149" i="6"/>
  <c r="R145" i="6"/>
  <c r="R141" i="6"/>
  <c r="R137" i="6"/>
  <c r="R133" i="6"/>
  <c r="R129" i="6"/>
  <c r="R125" i="6"/>
  <c r="R121" i="6"/>
  <c r="R117" i="6"/>
  <c r="R113" i="6"/>
  <c r="R109" i="6"/>
  <c r="R105" i="6"/>
  <c r="R101" i="6"/>
  <c r="R97" i="6"/>
  <c r="R93" i="6"/>
  <c r="R89" i="6"/>
  <c r="R85" i="6"/>
  <c r="R81" i="6"/>
  <c r="R77" i="6"/>
  <c r="R73" i="6"/>
  <c r="R69" i="6"/>
  <c r="R65" i="6"/>
  <c r="R61" i="6"/>
  <c r="R57" i="6"/>
  <c r="R53" i="6"/>
  <c r="R49" i="6"/>
  <c r="R45" i="6"/>
  <c r="R41" i="6"/>
  <c r="R37" i="6"/>
  <c r="R33" i="6"/>
  <c r="R29" i="6"/>
  <c r="R25" i="6"/>
  <c r="R21" i="6"/>
  <c r="R17" i="6"/>
  <c r="R13" i="6"/>
  <c r="R9" i="6"/>
  <c r="R5" i="6"/>
  <c r="T237" i="6"/>
  <c r="C14" i="20" s="1"/>
  <c r="T233" i="6"/>
  <c r="T229" i="6"/>
  <c r="T225" i="6"/>
  <c r="T221" i="6"/>
  <c r="T217" i="6"/>
  <c r="T213" i="6"/>
  <c r="T209" i="6"/>
  <c r="T205" i="6"/>
  <c r="T201" i="6"/>
  <c r="T197" i="6"/>
  <c r="T193" i="6"/>
  <c r="T189" i="6"/>
  <c r="T185" i="6"/>
  <c r="T181" i="6"/>
  <c r="T177" i="6"/>
  <c r="T173" i="6"/>
  <c r="T169" i="6"/>
  <c r="T165" i="6"/>
  <c r="T161" i="6"/>
  <c r="T157" i="6"/>
  <c r="T153" i="6"/>
  <c r="T149" i="6"/>
  <c r="T145" i="6"/>
  <c r="T141" i="6"/>
  <c r="T137" i="6"/>
  <c r="T133" i="6"/>
  <c r="T129" i="6"/>
  <c r="T125" i="6"/>
  <c r="T121" i="6"/>
  <c r="T117" i="6"/>
  <c r="T113" i="6"/>
  <c r="T109" i="6"/>
  <c r="T105" i="6"/>
  <c r="T101" i="6"/>
  <c r="T97" i="6"/>
  <c r="T93" i="6"/>
  <c r="T89" i="6"/>
  <c r="T85" i="6"/>
  <c r="T81" i="6"/>
  <c r="T77" i="6"/>
  <c r="T73" i="6"/>
  <c r="T69" i="6"/>
  <c r="T65" i="6"/>
  <c r="T61" i="6"/>
  <c r="T57" i="6"/>
  <c r="T53" i="6"/>
  <c r="T49" i="6"/>
  <c r="T45" i="6"/>
  <c r="T41" i="6"/>
  <c r="T37" i="6"/>
  <c r="T33" i="6"/>
  <c r="T29" i="6"/>
  <c r="T25" i="6"/>
  <c r="T21" i="6"/>
  <c r="T17" i="6"/>
  <c r="T13" i="6"/>
  <c r="T9" i="6"/>
  <c r="T5" i="6"/>
  <c r="U235" i="6"/>
  <c r="AR235" i="6" s="1"/>
  <c r="U231" i="6"/>
  <c r="AR231" i="6" s="1"/>
  <c r="U227" i="6"/>
  <c r="AR227" i="6" s="1"/>
  <c r="U223" i="6"/>
  <c r="AR223" i="6" s="1"/>
  <c r="U219" i="6"/>
  <c r="AR219" i="6" s="1"/>
  <c r="U215" i="6"/>
  <c r="AR215" i="6" s="1"/>
  <c r="U211" i="6"/>
  <c r="AR211" i="6" s="1"/>
  <c r="U207" i="6"/>
  <c r="AR207" i="6" s="1"/>
  <c r="U203" i="6"/>
  <c r="AR203" i="6" s="1"/>
  <c r="U199" i="6"/>
  <c r="AR199" i="6" s="1"/>
  <c r="U195" i="6"/>
  <c r="AR195" i="6" s="1"/>
  <c r="U191" i="6"/>
  <c r="AR191" i="6" s="1"/>
  <c r="U187" i="6"/>
  <c r="AR187" i="6" s="1"/>
  <c r="U183" i="6"/>
  <c r="AR183" i="6" s="1"/>
  <c r="U179" i="6"/>
  <c r="AR179" i="6" s="1"/>
  <c r="U175" i="6"/>
  <c r="AR175" i="6" s="1"/>
  <c r="U171" i="6"/>
  <c r="AR171" i="6" s="1"/>
  <c r="U167" i="6"/>
  <c r="AR167" i="6" s="1"/>
  <c r="U163" i="6"/>
  <c r="AR163" i="6" s="1"/>
  <c r="U159" i="6"/>
  <c r="AR159" i="6" s="1"/>
  <c r="U155" i="6"/>
  <c r="AR155" i="6" s="1"/>
  <c r="U151" i="6"/>
  <c r="AR151" i="6" s="1"/>
  <c r="U147" i="6"/>
  <c r="AR147" i="6" s="1"/>
  <c r="U143" i="6"/>
  <c r="AR143" i="6" s="1"/>
  <c r="U139" i="6"/>
  <c r="AR139" i="6" s="1"/>
  <c r="U135" i="6"/>
  <c r="AR135" i="6" s="1"/>
  <c r="U131" i="6"/>
  <c r="AR131" i="6" s="1"/>
  <c r="U127" i="6"/>
  <c r="AR127" i="6" s="1"/>
  <c r="U123" i="6"/>
  <c r="AR123" i="6" s="1"/>
  <c r="U119" i="6"/>
  <c r="AR119" i="6" s="1"/>
  <c r="U115" i="6"/>
  <c r="AR115" i="6" s="1"/>
  <c r="U111" i="6"/>
  <c r="AR111" i="6" s="1"/>
  <c r="U107" i="6"/>
  <c r="AR107" i="6" s="1"/>
  <c r="U103" i="6"/>
  <c r="AR103" i="6" s="1"/>
  <c r="U99" i="6"/>
  <c r="AR99" i="6" s="1"/>
  <c r="U95" i="6"/>
  <c r="AR95" i="6" s="1"/>
  <c r="U91" i="6"/>
  <c r="AR91" i="6" s="1"/>
  <c r="U87" i="6"/>
  <c r="AR87" i="6" s="1"/>
  <c r="X3" i="6"/>
  <c r="Y3" i="6"/>
  <c r="Z3" i="6"/>
  <c r="J4" i="4"/>
  <c r="H5" i="4"/>
  <c r="Q4" i="4"/>
  <c r="O4" i="4"/>
  <c r="P4" i="4"/>
  <c r="N5" i="4"/>
  <c r="G6" i="4"/>
  <c r="N4" i="4"/>
  <c r="L4" i="4"/>
  <c r="M4" i="4"/>
  <c r="E101" i="7" l="1"/>
  <c r="F101" i="7" s="1"/>
  <c r="E251" i="7" s="1"/>
  <c r="E229" i="7"/>
  <c r="F229" i="7" s="1"/>
  <c r="M261" i="7" s="1"/>
  <c r="E230" i="7"/>
  <c r="F230" i="7" s="1"/>
  <c r="E75" i="7"/>
  <c r="F75" i="7" s="1"/>
  <c r="C249" i="7" s="1"/>
  <c r="E139" i="7"/>
  <c r="F139" i="7" s="1"/>
  <c r="G254" i="7" s="1"/>
  <c r="E155" i="7"/>
  <c r="F155" i="7" s="1"/>
  <c r="K255" i="7" s="1"/>
  <c r="E171" i="7"/>
  <c r="F171" i="7" s="1"/>
  <c r="C257" i="7" s="1"/>
  <c r="AF237" i="6"/>
  <c r="AR237" i="6"/>
  <c r="AO28" i="6"/>
  <c r="AM12" i="6"/>
  <c r="AO40" i="6"/>
  <c r="AM56" i="6"/>
  <c r="AN36" i="6"/>
  <c r="AO44" i="6"/>
  <c r="AO52" i="6"/>
  <c r="AM48" i="6"/>
  <c r="AO32" i="6"/>
  <c r="AN32" i="6"/>
  <c r="AO24" i="6"/>
  <c r="AN28" i="6"/>
  <c r="AO16" i="6"/>
  <c r="AN20" i="6"/>
  <c r="AO20" i="6"/>
  <c r="AN24" i="6"/>
  <c r="AO12" i="6"/>
  <c r="AN16" i="6"/>
  <c r="AL18" i="6"/>
  <c r="AL22" i="6"/>
  <c r="AK10" i="6"/>
  <c r="AK14" i="6"/>
  <c r="AK30" i="6"/>
  <c r="AK26" i="6"/>
  <c r="AA183" i="6"/>
  <c r="AA199" i="6"/>
  <c r="AA215" i="6"/>
  <c r="AA231" i="6"/>
  <c r="Z237" i="6"/>
  <c r="F9" i="20" s="1"/>
  <c r="Y237" i="6"/>
  <c r="E9" i="20" s="1"/>
  <c r="X237" i="6"/>
  <c r="X239" i="6" s="1"/>
  <c r="D9" i="20" s="1"/>
  <c r="M5" i="4"/>
  <c r="E165" i="7"/>
  <c r="F165" i="7" s="1"/>
  <c r="I256" i="7" s="1"/>
  <c r="E149" i="7"/>
  <c r="F149" i="7" s="1"/>
  <c r="E255" i="7" s="1"/>
  <c r="E79" i="7"/>
  <c r="F79" i="7" s="1"/>
  <c r="G249" i="7" s="1"/>
  <c r="E111" i="7"/>
  <c r="F111" i="7" s="1"/>
  <c r="C252" i="7" s="1"/>
  <c r="E143" i="7"/>
  <c r="F143" i="7" s="1"/>
  <c r="K254" i="7" s="1"/>
  <c r="E159" i="7"/>
  <c r="F159" i="7" s="1"/>
  <c r="C256" i="7" s="1"/>
  <c r="E176" i="7"/>
  <c r="F176" i="7" s="1"/>
  <c r="H257" i="7" s="1"/>
  <c r="E69" i="7"/>
  <c r="F69" i="7" s="1"/>
  <c r="I248" i="7" s="1"/>
  <c r="E211" i="7"/>
  <c r="F211" i="7" s="1"/>
  <c r="G260" i="7" s="1"/>
  <c r="E227" i="7"/>
  <c r="F227" i="7" s="1"/>
  <c r="K261" i="7" s="1"/>
  <c r="E99" i="7"/>
  <c r="F99" i="7" s="1"/>
  <c r="C251" i="7" s="1"/>
  <c r="E147" i="7"/>
  <c r="F147" i="7" s="1"/>
  <c r="C255" i="7" s="1"/>
  <c r="E163" i="7"/>
  <c r="F163" i="7" s="1"/>
  <c r="G256" i="7" s="1"/>
  <c r="E179" i="7"/>
  <c r="F179" i="7" s="1"/>
  <c r="K257" i="7" s="1"/>
  <c r="E204" i="7"/>
  <c r="F204" i="7" s="1"/>
  <c r="L259" i="7" s="1"/>
  <c r="E10" i="7"/>
  <c r="F10" i="7" s="1"/>
  <c r="J243" i="7" s="1"/>
  <c r="E185" i="7"/>
  <c r="F185" i="7" s="1"/>
  <c r="E258" i="7" s="1"/>
  <c r="E12" i="7"/>
  <c r="F12" i="7" s="1"/>
  <c r="L243" i="7" s="1"/>
  <c r="E95" i="7"/>
  <c r="F95" i="7" s="1"/>
  <c r="K250" i="7" s="1"/>
  <c r="E127" i="7"/>
  <c r="F127" i="7" s="1"/>
  <c r="G253" i="7" s="1"/>
  <c r="E129" i="7"/>
  <c r="F129" i="7" s="1"/>
  <c r="I253" i="7" s="1"/>
  <c r="E199" i="7"/>
  <c r="F199" i="7" s="1"/>
  <c r="G259" i="7" s="1"/>
  <c r="E215" i="7"/>
  <c r="F215" i="7" s="1"/>
  <c r="K260" i="7" s="1"/>
  <c r="N261" i="7"/>
  <c r="E188" i="7"/>
  <c r="F188" i="7" s="1"/>
  <c r="H258" i="7" s="1"/>
  <c r="E224" i="7"/>
  <c r="F224" i="7" s="1"/>
  <c r="H261" i="7" s="1"/>
  <c r="E44" i="7"/>
  <c r="F44" i="7" s="1"/>
  <c r="H246" i="7" s="1"/>
  <c r="E108" i="7"/>
  <c r="F108" i="7" s="1"/>
  <c r="L251" i="7" s="1"/>
  <c r="E81" i="7"/>
  <c r="F81" i="7" s="1"/>
  <c r="I249" i="7" s="1"/>
  <c r="E189" i="7"/>
  <c r="F189" i="7" s="1"/>
  <c r="I258" i="7" s="1"/>
  <c r="E217" i="7"/>
  <c r="F217" i="7" s="1"/>
  <c r="M260" i="7" s="1"/>
  <c r="E207" i="7"/>
  <c r="F207" i="7" s="1"/>
  <c r="C260" i="7" s="1"/>
  <c r="E223" i="7"/>
  <c r="F223" i="7" s="1"/>
  <c r="G261" i="7" s="1"/>
  <c r="E196" i="7"/>
  <c r="F196" i="7" s="1"/>
  <c r="D259" i="7" s="1"/>
  <c r="E64" i="7"/>
  <c r="F64" i="7" s="1"/>
  <c r="D248" i="7" s="1"/>
  <c r="E216" i="7"/>
  <c r="F216" i="7" s="1"/>
  <c r="L260" i="7" s="1"/>
  <c r="E61" i="7"/>
  <c r="F61" i="7" s="1"/>
  <c r="M247" i="7" s="1"/>
  <c r="E187" i="7"/>
  <c r="F187" i="7" s="1"/>
  <c r="G258" i="7" s="1"/>
  <c r="E60" i="7"/>
  <c r="F60" i="7" s="1"/>
  <c r="L247" i="7" s="1"/>
  <c r="E124" i="7"/>
  <c r="F124" i="7" s="1"/>
  <c r="D253" i="7" s="1"/>
  <c r="E133" i="7"/>
  <c r="F133" i="7" s="1"/>
  <c r="M253" i="7" s="1"/>
  <c r="E23" i="7"/>
  <c r="F23" i="7" s="1"/>
  <c r="K244" i="7" s="1"/>
  <c r="E39" i="7"/>
  <c r="F39" i="7" s="1"/>
  <c r="C246" i="7" s="1"/>
  <c r="E191" i="7"/>
  <c r="F191" i="7" s="1"/>
  <c r="K258" i="7" s="1"/>
  <c r="E182" i="7"/>
  <c r="F182" i="7" s="1"/>
  <c r="N257" i="7" s="1"/>
  <c r="E48" i="7"/>
  <c r="F48" i="7" s="1"/>
  <c r="L246" i="7" s="1"/>
  <c r="E80" i="7"/>
  <c r="F80" i="7" s="1"/>
  <c r="H249" i="7" s="1"/>
  <c r="E55" i="7"/>
  <c r="F55" i="7" s="1"/>
  <c r="G247" i="7" s="1"/>
  <c r="E71" i="7"/>
  <c r="F71" i="7" s="1"/>
  <c r="K248" i="7" s="1"/>
  <c r="E87" i="7"/>
  <c r="F87" i="7" s="1"/>
  <c r="C250" i="7" s="1"/>
  <c r="E103" i="7"/>
  <c r="F103" i="7" s="1"/>
  <c r="G251" i="7" s="1"/>
  <c r="E119" i="7"/>
  <c r="F119" i="7" s="1"/>
  <c r="K252" i="7" s="1"/>
  <c r="E135" i="7"/>
  <c r="F135" i="7" s="1"/>
  <c r="C254" i="7" s="1"/>
  <c r="E57" i="7"/>
  <c r="F57" i="7" s="1"/>
  <c r="I247" i="7" s="1"/>
  <c r="E86" i="7"/>
  <c r="F86" i="7" s="1"/>
  <c r="N249" i="7" s="1"/>
  <c r="E142" i="7"/>
  <c r="F142" i="7" s="1"/>
  <c r="J254" i="7" s="1"/>
  <c r="E90" i="7"/>
  <c r="F90" i="7" s="1"/>
  <c r="F250" i="7" s="1"/>
  <c r="E134" i="7"/>
  <c r="F134" i="7" s="1"/>
  <c r="N253" i="7" s="1"/>
  <c r="E125" i="7"/>
  <c r="F125" i="7" s="1"/>
  <c r="E253" i="7" s="1"/>
  <c r="E15" i="7"/>
  <c r="F15" i="7" s="1"/>
  <c r="C244" i="7" s="1"/>
  <c r="C266" i="7" s="1"/>
  <c r="E32" i="7"/>
  <c r="F32" i="7" s="1"/>
  <c r="H245" i="7" s="1"/>
  <c r="E138" i="7"/>
  <c r="F138" i="7" s="1"/>
  <c r="F254" i="7" s="1"/>
  <c r="E50" i="7"/>
  <c r="F50" i="7" s="1"/>
  <c r="N246" i="7" s="1"/>
  <c r="E58" i="7"/>
  <c r="F58" i="7" s="1"/>
  <c r="J247" i="7" s="1"/>
  <c r="E150" i="7"/>
  <c r="F150" i="7" s="1"/>
  <c r="F255" i="7" s="1"/>
  <c r="E170" i="7"/>
  <c r="F170" i="7" s="1"/>
  <c r="N256" i="7" s="1"/>
  <c r="E200" i="7"/>
  <c r="F200" i="7" s="1"/>
  <c r="H259" i="7" s="1"/>
  <c r="E20" i="7"/>
  <c r="F20" i="7" s="1"/>
  <c r="H244" i="7" s="1"/>
  <c r="E36" i="7"/>
  <c r="F36" i="7" s="1"/>
  <c r="L245" i="7" s="1"/>
  <c r="E52" i="7"/>
  <c r="F52" i="7" s="1"/>
  <c r="D247" i="7" s="1"/>
  <c r="E84" i="7"/>
  <c r="F84" i="7" s="1"/>
  <c r="L249" i="7" s="1"/>
  <c r="E100" i="7"/>
  <c r="F100" i="7" s="1"/>
  <c r="D251" i="7" s="1"/>
  <c r="E116" i="7"/>
  <c r="F116" i="7" s="1"/>
  <c r="H252" i="7" s="1"/>
  <c r="E144" i="7"/>
  <c r="F144" i="7" s="1"/>
  <c r="L254" i="7" s="1"/>
  <c r="E156" i="7"/>
  <c r="F156" i="7" s="1"/>
  <c r="L255" i="7" s="1"/>
  <c r="E205" i="7"/>
  <c r="F205" i="7" s="1"/>
  <c r="M259" i="7" s="1"/>
  <c r="E14" i="7"/>
  <c r="F14" i="7" s="1"/>
  <c r="N243" i="7" s="1"/>
  <c r="E31" i="7"/>
  <c r="F31" i="7" s="1"/>
  <c r="G245" i="7" s="1"/>
  <c r="E47" i="7"/>
  <c r="F47" i="7" s="1"/>
  <c r="K246" i="7" s="1"/>
  <c r="E26" i="7"/>
  <c r="F26" i="7" s="1"/>
  <c r="N244" i="7" s="1"/>
  <c r="E66" i="7"/>
  <c r="F66" i="7" s="1"/>
  <c r="F248" i="7" s="1"/>
  <c r="E220" i="7"/>
  <c r="F220" i="7" s="1"/>
  <c r="D261" i="7" s="1"/>
  <c r="E40" i="7"/>
  <c r="F40" i="7" s="1"/>
  <c r="D246" i="7" s="1"/>
  <c r="E72" i="7"/>
  <c r="F72" i="7" s="1"/>
  <c r="L248" i="7" s="1"/>
  <c r="E104" i="7"/>
  <c r="F104" i="7" s="1"/>
  <c r="H251" i="7" s="1"/>
  <c r="E30" i="7"/>
  <c r="F30" i="7" s="1"/>
  <c r="F245" i="7" s="1"/>
  <c r="E114" i="7"/>
  <c r="F114" i="7" s="1"/>
  <c r="F252" i="7" s="1"/>
  <c r="E158" i="7"/>
  <c r="F158" i="7" s="1"/>
  <c r="N255" i="7" s="1"/>
  <c r="E213" i="7"/>
  <c r="F213" i="7" s="1"/>
  <c r="I260" i="7" s="1"/>
  <c r="E172" i="7"/>
  <c r="F172" i="7" s="1"/>
  <c r="D257" i="7" s="1"/>
  <c r="E174" i="7"/>
  <c r="F174" i="7" s="1"/>
  <c r="F257" i="7" s="1"/>
  <c r="E222" i="7"/>
  <c r="F222" i="7" s="1"/>
  <c r="F261" i="7" s="1"/>
  <c r="E94" i="7"/>
  <c r="F94" i="7" s="1"/>
  <c r="J250" i="7" s="1"/>
  <c r="E178" i="7"/>
  <c r="F178" i="7" s="1"/>
  <c r="J257" i="7" s="1"/>
  <c r="E22" i="7"/>
  <c r="F22" i="7" s="1"/>
  <c r="J244" i="7" s="1"/>
  <c r="E63" i="7"/>
  <c r="F63" i="7" s="1"/>
  <c r="C248" i="7" s="1"/>
  <c r="E151" i="7"/>
  <c r="F151" i="7" s="1"/>
  <c r="G255" i="7" s="1"/>
  <c r="E202" i="7"/>
  <c r="F202" i="7" s="1"/>
  <c r="J259" i="7" s="1"/>
  <c r="E122" i="7"/>
  <c r="F122" i="7" s="1"/>
  <c r="N252" i="7" s="1"/>
  <c r="E162" i="7"/>
  <c r="F162" i="7" s="1"/>
  <c r="F256" i="7" s="1"/>
  <c r="E208" i="7"/>
  <c r="F208" i="7" s="1"/>
  <c r="D260" i="7" s="1"/>
  <c r="E28" i="7"/>
  <c r="F28" i="7" s="1"/>
  <c r="D245" i="7" s="1"/>
  <c r="D266" i="7" s="1"/>
  <c r="E92" i="7"/>
  <c r="F92" i="7" s="1"/>
  <c r="H250" i="7" s="1"/>
  <c r="E198" i="7"/>
  <c r="F198" i="7" s="1"/>
  <c r="F259" i="7" s="1"/>
  <c r="E195" i="7"/>
  <c r="F195" i="7" s="1"/>
  <c r="C259" i="7" s="1"/>
  <c r="E194" i="7"/>
  <c r="F194" i="7" s="1"/>
  <c r="N258" i="7" s="1"/>
  <c r="E132" i="7"/>
  <c r="F132" i="7" s="1"/>
  <c r="L253" i="7" s="1"/>
  <c r="E74" i="7"/>
  <c r="F74" i="7" s="1"/>
  <c r="N248" i="7" s="1"/>
  <c r="E54" i="7"/>
  <c r="F54" i="7" s="1"/>
  <c r="F247" i="7" s="1"/>
  <c r="E110" i="7"/>
  <c r="F110" i="7" s="1"/>
  <c r="N251" i="7" s="1"/>
  <c r="E137" i="7"/>
  <c r="F137" i="7" s="1"/>
  <c r="E254" i="7" s="1"/>
  <c r="E9" i="7"/>
  <c r="F9" i="7" s="1"/>
  <c r="I243" i="7" s="1"/>
  <c r="E21" i="7"/>
  <c r="F21" i="7" s="1"/>
  <c r="I244" i="7" s="1"/>
  <c r="E85" i="7"/>
  <c r="F85" i="7" s="1"/>
  <c r="M249" i="7" s="1"/>
  <c r="E19" i="7"/>
  <c r="F19" i="7" s="1"/>
  <c r="G244" i="7" s="1"/>
  <c r="E59" i="7"/>
  <c r="F59" i="7" s="1"/>
  <c r="K247" i="7" s="1"/>
  <c r="E83" i="7"/>
  <c r="F83" i="7" s="1"/>
  <c r="K249" i="7" s="1"/>
  <c r="E123" i="7"/>
  <c r="F123" i="7" s="1"/>
  <c r="C253" i="7" s="1"/>
  <c r="E214" i="7"/>
  <c r="F214" i="7" s="1"/>
  <c r="J260" i="7" s="1"/>
  <c r="E73" i="7"/>
  <c r="F73" i="7" s="1"/>
  <c r="M248" i="7" s="1"/>
  <c r="E136" i="7"/>
  <c r="F136" i="7" s="1"/>
  <c r="D254" i="7" s="1"/>
  <c r="E152" i="7"/>
  <c r="F152" i="7" s="1"/>
  <c r="H255" i="7" s="1"/>
  <c r="E160" i="7"/>
  <c r="F160" i="7" s="1"/>
  <c r="D256" i="7" s="1"/>
  <c r="E49" i="7"/>
  <c r="F49" i="7" s="1"/>
  <c r="M246" i="7" s="1"/>
  <c r="E210" i="7"/>
  <c r="F210" i="7" s="1"/>
  <c r="F260" i="7" s="1"/>
  <c r="E77" i="7"/>
  <c r="F77" i="7" s="1"/>
  <c r="E249" i="7" s="1"/>
  <c r="E141" i="7"/>
  <c r="F141" i="7" s="1"/>
  <c r="I254" i="7" s="1"/>
  <c r="E197" i="7"/>
  <c r="F197" i="7" s="1"/>
  <c r="E259" i="7" s="1"/>
  <c r="E121" i="7"/>
  <c r="F121" i="7" s="1"/>
  <c r="M252" i="7" s="1"/>
  <c r="E173" i="7"/>
  <c r="F173" i="7" s="1"/>
  <c r="E257" i="7" s="1"/>
  <c r="E203" i="7"/>
  <c r="F203" i="7" s="1"/>
  <c r="K259" i="7" s="1"/>
  <c r="E219" i="7"/>
  <c r="F219" i="7" s="1"/>
  <c r="C261" i="7" s="1"/>
  <c r="E43" i="7"/>
  <c r="F43" i="7" s="1"/>
  <c r="G246" i="7" s="1"/>
  <c r="E67" i="7"/>
  <c r="F67" i="7" s="1"/>
  <c r="G248" i="7" s="1"/>
  <c r="E107" i="7"/>
  <c r="F107" i="7" s="1"/>
  <c r="K251" i="7" s="1"/>
  <c r="E131" i="7"/>
  <c r="F131" i="7" s="1"/>
  <c r="K253" i="7" s="1"/>
  <c r="E161" i="7"/>
  <c r="F161" i="7" s="1"/>
  <c r="E256" i="7" s="1"/>
  <c r="E226" i="7"/>
  <c r="F226" i="7" s="1"/>
  <c r="J261" i="7" s="1"/>
  <c r="E34" i="7"/>
  <c r="F34" i="7" s="1"/>
  <c r="J245" i="7" s="1"/>
  <c r="E78" i="7"/>
  <c r="F78" i="7" s="1"/>
  <c r="F249" i="7" s="1"/>
  <c r="E106" i="7"/>
  <c r="F106" i="7" s="1"/>
  <c r="J251" i="7" s="1"/>
  <c r="E25" i="7"/>
  <c r="F25" i="7" s="1"/>
  <c r="M244" i="7" s="1"/>
  <c r="E89" i="7"/>
  <c r="F89" i="7" s="1"/>
  <c r="E250" i="7" s="1"/>
  <c r="E212" i="7"/>
  <c r="F212" i="7" s="1"/>
  <c r="H260" i="7" s="1"/>
  <c r="E24" i="7"/>
  <c r="F24" i="7" s="1"/>
  <c r="L244" i="7" s="1"/>
  <c r="E56" i="7"/>
  <c r="F56" i="7" s="1"/>
  <c r="H247" i="7" s="1"/>
  <c r="E88" i="7"/>
  <c r="F88" i="7" s="1"/>
  <c r="D250" i="7" s="1"/>
  <c r="E96" i="7"/>
  <c r="F96" i="7" s="1"/>
  <c r="L250" i="7" s="1"/>
  <c r="E128" i="7"/>
  <c r="F128" i="7" s="1"/>
  <c r="H253" i="7" s="1"/>
  <c r="E18" i="7"/>
  <c r="F18" i="7" s="1"/>
  <c r="F244" i="7" s="1"/>
  <c r="E42" i="7"/>
  <c r="F42" i="7" s="1"/>
  <c r="F246" i="7" s="1"/>
  <c r="E62" i="7"/>
  <c r="F62" i="7" s="1"/>
  <c r="N247" i="7" s="1"/>
  <c r="E82" i="7"/>
  <c r="F82" i="7" s="1"/>
  <c r="J249" i="7" s="1"/>
  <c r="E102" i="7"/>
  <c r="F102" i="7" s="1"/>
  <c r="F251" i="7" s="1"/>
  <c r="E126" i="7"/>
  <c r="F126" i="7" s="1"/>
  <c r="F253" i="7" s="1"/>
  <c r="E146" i="7"/>
  <c r="F146" i="7" s="1"/>
  <c r="N254" i="7" s="1"/>
  <c r="E166" i="7"/>
  <c r="F166" i="7" s="1"/>
  <c r="J256" i="7" s="1"/>
  <c r="E190" i="7"/>
  <c r="F190" i="7" s="1"/>
  <c r="J258" i="7" s="1"/>
  <c r="E29" i="7"/>
  <c r="F29" i="7" s="1"/>
  <c r="E245" i="7" s="1"/>
  <c r="E93" i="7"/>
  <c r="F93" i="7" s="1"/>
  <c r="I250" i="7" s="1"/>
  <c r="E157" i="7"/>
  <c r="F157" i="7" s="1"/>
  <c r="M255" i="7" s="1"/>
  <c r="E201" i="7"/>
  <c r="F201" i="7" s="1"/>
  <c r="I259" i="7" s="1"/>
  <c r="E38" i="7"/>
  <c r="F38" i="7" s="1"/>
  <c r="N245" i="7" s="1"/>
  <c r="E70" i="7"/>
  <c r="F70" i="7" s="1"/>
  <c r="J248" i="7" s="1"/>
  <c r="E98" i="7"/>
  <c r="F98" i="7" s="1"/>
  <c r="N250" i="7" s="1"/>
  <c r="E130" i="7"/>
  <c r="F130" i="7" s="1"/>
  <c r="J253" i="7" s="1"/>
  <c r="E154" i="7"/>
  <c r="F154" i="7" s="1"/>
  <c r="J255" i="7" s="1"/>
  <c r="E186" i="7"/>
  <c r="F186" i="7" s="1"/>
  <c r="F258" i="7" s="1"/>
  <c r="E13" i="7"/>
  <c r="F13" i="7" s="1"/>
  <c r="M243" i="7" s="1"/>
  <c r="E177" i="7"/>
  <c r="F177" i="7" s="1"/>
  <c r="I257" i="7" s="1"/>
  <c r="E209" i="7"/>
  <c r="F209" i="7" s="1"/>
  <c r="E260" i="7" s="1"/>
  <c r="E225" i="7"/>
  <c r="F225" i="7" s="1"/>
  <c r="I261" i="7" s="1"/>
  <c r="E113" i="7"/>
  <c r="F113" i="7" s="1"/>
  <c r="E252" i="7" s="1"/>
  <c r="E46" i="7"/>
  <c r="F46" i="7" s="1"/>
  <c r="J246" i="7" s="1"/>
  <c r="E118" i="7"/>
  <c r="F118" i="7" s="1"/>
  <c r="J252" i="7" s="1"/>
  <c r="E68" i="7"/>
  <c r="F68" i="7" s="1"/>
  <c r="H248" i="7" s="1"/>
  <c r="E53" i="7"/>
  <c r="F53" i="7" s="1"/>
  <c r="E247" i="7" s="1"/>
  <c r="E117" i="7"/>
  <c r="F117" i="7" s="1"/>
  <c r="I252" i="7" s="1"/>
  <c r="E181" i="7"/>
  <c r="F181" i="7" s="1"/>
  <c r="M257" i="7" s="1"/>
  <c r="E27" i="7"/>
  <c r="F27" i="7" s="1"/>
  <c r="C245" i="7" s="1"/>
  <c r="E51" i="7"/>
  <c r="F51" i="7" s="1"/>
  <c r="C247" i="7" s="1"/>
  <c r="E91" i="7"/>
  <c r="F91" i="7" s="1"/>
  <c r="G250" i="7" s="1"/>
  <c r="E115" i="7"/>
  <c r="F115" i="7" s="1"/>
  <c r="G252" i="7" s="1"/>
  <c r="E167" i="7"/>
  <c r="F167" i="7" s="1"/>
  <c r="K256" i="7" s="1"/>
  <c r="E183" i="7"/>
  <c r="F183" i="7" s="1"/>
  <c r="C258" i="7" s="1"/>
  <c r="E33" i="7"/>
  <c r="F33" i="7" s="1"/>
  <c r="I245" i="7" s="1"/>
  <c r="E105" i="7"/>
  <c r="F105" i="7" s="1"/>
  <c r="I251" i="7" s="1"/>
  <c r="E11" i="7"/>
  <c r="F11" i="7" s="1"/>
  <c r="K243" i="7" s="1"/>
  <c r="E148" i="7"/>
  <c r="F148" i="7" s="1"/>
  <c r="D255" i="7" s="1"/>
  <c r="E164" i="7"/>
  <c r="F164" i="7" s="1"/>
  <c r="H256" i="7" s="1"/>
  <c r="E145" i="7"/>
  <c r="F145" i="7" s="1"/>
  <c r="M254" i="7" s="1"/>
  <c r="E45" i="7"/>
  <c r="F45" i="7" s="1"/>
  <c r="I246" i="7" s="1"/>
  <c r="E109" i="7"/>
  <c r="F109" i="7" s="1"/>
  <c r="M251" i="7" s="1"/>
  <c r="E169" i="7"/>
  <c r="F169" i="7" s="1"/>
  <c r="M256" i="7" s="1"/>
  <c r="E218" i="7"/>
  <c r="F218" i="7" s="1"/>
  <c r="N260" i="7" s="1"/>
  <c r="E65" i="7"/>
  <c r="F65" i="7" s="1"/>
  <c r="E248" i="7" s="1"/>
  <c r="E206" i="7"/>
  <c r="F206" i="7" s="1"/>
  <c r="N259" i="7" s="1"/>
  <c r="AI105" i="6"/>
  <c r="AG105" i="6"/>
  <c r="AH105" i="6"/>
  <c r="AI137" i="6"/>
  <c r="AG137" i="6"/>
  <c r="AH137" i="6"/>
  <c r="AI153" i="6"/>
  <c r="AG153" i="6"/>
  <c r="AH153" i="6"/>
  <c r="AI185" i="6"/>
  <c r="AG185" i="6"/>
  <c r="AH185" i="6"/>
  <c r="AI201" i="6"/>
  <c r="AG201" i="6"/>
  <c r="AH201" i="6"/>
  <c r="AP112" i="6"/>
  <c r="AQ112" i="6"/>
  <c r="AP160" i="6"/>
  <c r="AQ160" i="6"/>
  <c r="AP208" i="6"/>
  <c r="AQ208" i="6"/>
  <c r="AM22" i="6"/>
  <c r="AN22" i="6"/>
  <c r="AO22" i="6"/>
  <c r="AN54" i="6"/>
  <c r="AM54" i="6"/>
  <c r="AO54" i="6"/>
  <c r="AN86" i="6"/>
  <c r="AM86" i="6"/>
  <c r="AO86" i="6"/>
  <c r="AN134" i="6"/>
  <c r="AM134" i="6"/>
  <c r="AO134" i="6"/>
  <c r="AN166" i="6"/>
  <c r="AM166" i="6"/>
  <c r="AO166" i="6"/>
  <c r="AN214" i="6"/>
  <c r="AM214" i="6"/>
  <c r="AO214" i="6"/>
  <c r="AK28" i="6"/>
  <c r="AL28" i="6"/>
  <c r="AK44" i="6"/>
  <c r="AL44" i="6"/>
  <c r="AL92" i="6"/>
  <c r="AK92" i="6"/>
  <c r="AL140" i="6"/>
  <c r="AK140" i="6"/>
  <c r="AL188" i="6"/>
  <c r="AK188" i="6"/>
  <c r="AL236" i="6"/>
  <c r="AK236" i="6"/>
  <c r="AH34" i="6"/>
  <c r="AG34" i="6"/>
  <c r="AI34" i="6"/>
  <c r="AH66" i="6"/>
  <c r="AG66" i="6"/>
  <c r="AI66" i="6"/>
  <c r="AG114" i="6"/>
  <c r="AH114" i="6"/>
  <c r="AI114" i="6"/>
  <c r="AG146" i="6"/>
  <c r="AH146" i="6"/>
  <c r="AI146" i="6"/>
  <c r="AG178" i="6"/>
  <c r="AH178" i="6"/>
  <c r="AI178" i="6"/>
  <c r="AG210" i="6"/>
  <c r="AH210" i="6"/>
  <c r="AI210" i="6"/>
  <c r="AP117" i="6"/>
  <c r="AQ117" i="6"/>
  <c r="AP149" i="6"/>
  <c r="AQ149" i="6"/>
  <c r="AP181" i="6"/>
  <c r="AQ181" i="6"/>
  <c r="AP229" i="6"/>
  <c r="AQ229" i="6"/>
  <c r="AO43" i="6"/>
  <c r="AN43" i="6"/>
  <c r="AM43" i="6"/>
  <c r="AN75" i="6"/>
  <c r="AO75" i="6"/>
  <c r="AM75" i="6"/>
  <c r="AN123" i="6"/>
  <c r="AO123" i="6"/>
  <c r="AM123" i="6"/>
  <c r="AN155" i="6"/>
  <c r="AO155" i="6"/>
  <c r="AM155" i="6"/>
  <c r="AN219" i="6"/>
  <c r="AO219" i="6"/>
  <c r="AM219" i="6"/>
  <c r="AG87" i="6"/>
  <c r="AH87" i="6"/>
  <c r="AI87" i="6"/>
  <c r="AP87" i="6"/>
  <c r="AQ87" i="6"/>
  <c r="AP103" i="6"/>
  <c r="AQ103" i="6"/>
  <c r="AP135" i="6"/>
  <c r="AQ135" i="6"/>
  <c r="AP167" i="6"/>
  <c r="AQ167" i="6"/>
  <c r="AP199" i="6"/>
  <c r="AQ199" i="6"/>
  <c r="AP231" i="6"/>
  <c r="AQ231" i="6"/>
  <c r="AO29" i="6"/>
  <c r="AM29" i="6"/>
  <c r="AN29" i="6"/>
  <c r="AM61" i="6"/>
  <c r="AN61" i="6"/>
  <c r="AO61" i="6"/>
  <c r="AM77" i="6"/>
  <c r="AN77" i="6"/>
  <c r="AO77" i="6"/>
  <c r="AM109" i="6"/>
  <c r="AN109" i="6"/>
  <c r="AO109" i="6"/>
  <c r="AM141" i="6"/>
  <c r="AN141" i="6"/>
  <c r="AO141" i="6"/>
  <c r="AM173" i="6"/>
  <c r="AN173" i="6"/>
  <c r="AO173" i="6"/>
  <c r="AM189" i="6"/>
  <c r="AN189" i="6"/>
  <c r="AO189" i="6"/>
  <c r="AM205" i="6"/>
  <c r="AN205" i="6"/>
  <c r="AO205" i="6"/>
  <c r="AM221" i="6"/>
  <c r="AN221" i="6"/>
  <c r="AO221" i="6"/>
  <c r="AK19" i="6"/>
  <c r="AL19" i="6"/>
  <c r="AK35" i="6"/>
  <c r="AL35" i="6"/>
  <c r="AK67" i="6"/>
  <c r="AL67" i="6"/>
  <c r="AK83" i="6"/>
  <c r="AL83" i="6"/>
  <c r="AK115" i="6"/>
  <c r="AL115" i="6"/>
  <c r="AK147" i="6"/>
  <c r="AL147" i="6"/>
  <c r="AK179" i="6"/>
  <c r="AL179" i="6"/>
  <c r="AK211" i="6"/>
  <c r="AL211" i="6"/>
  <c r="AK227" i="6"/>
  <c r="AL227" i="6"/>
  <c r="AG25" i="6"/>
  <c r="AI25" i="6"/>
  <c r="AH25" i="6"/>
  <c r="AG73" i="6"/>
  <c r="AI73" i="6"/>
  <c r="AH73" i="6"/>
  <c r="AI233" i="6"/>
  <c r="AG233" i="6"/>
  <c r="AH233" i="6"/>
  <c r="AP96" i="6"/>
  <c r="AQ96" i="6"/>
  <c r="AP144" i="6"/>
  <c r="AQ144" i="6"/>
  <c r="AP176" i="6"/>
  <c r="AQ176" i="6"/>
  <c r="AP224" i="6"/>
  <c r="AQ224" i="6"/>
  <c r="AM38" i="6"/>
  <c r="AO38" i="6"/>
  <c r="AN38" i="6"/>
  <c r="AN70" i="6"/>
  <c r="AM70" i="6"/>
  <c r="AO70" i="6"/>
  <c r="AN118" i="6"/>
  <c r="AM118" i="6"/>
  <c r="AO118" i="6"/>
  <c r="AN150" i="6"/>
  <c r="AM150" i="6"/>
  <c r="AO150" i="6"/>
  <c r="AN198" i="6"/>
  <c r="AM198" i="6"/>
  <c r="AO198" i="6"/>
  <c r="AK12" i="6"/>
  <c r="AL12" i="6"/>
  <c r="AK60" i="6"/>
  <c r="AL60" i="6"/>
  <c r="AL108" i="6"/>
  <c r="AK108" i="6"/>
  <c r="AL124" i="6"/>
  <c r="AK124" i="6"/>
  <c r="AL172" i="6"/>
  <c r="AK172" i="6"/>
  <c r="AL204" i="6"/>
  <c r="AK204" i="6"/>
  <c r="AH18" i="6"/>
  <c r="AG18" i="6"/>
  <c r="AI18" i="6"/>
  <c r="AH50" i="6"/>
  <c r="AG50" i="6"/>
  <c r="AI50" i="6"/>
  <c r="AG98" i="6"/>
  <c r="AH98" i="6"/>
  <c r="AI98" i="6"/>
  <c r="AG130" i="6"/>
  <c r="AH130" i="6"/>
  <c r="AI130" i="6"/>
  <c r="AG162" i="6"/>
  <c r="AH162" i="6"/>
  <c r="AI162" i="6"/>
  <c r="AG226" i="6"/>
  <c r="AH226" i="6"/>
  <c r="AI226" i="6"/>
  <c r="AP85" i="6"/>
  <c r="AQ85" i="6"/>
  <c r="AP133" i="6"/>
  <c r="AQ133" i="6"/>
  <c r="AP165" i="6"/>
  <c r="AQ165" i="6"/>
  <c r="AP213" i="6"/>
  <c r="AQ213" i="6"/>
  <c r="AO11" i="6"/>
  <c r="AN11" i="6"/>
  <c r="AM11" i="6"/>
  <c r="AN59" i="6"/>
  <c r="AO59" i="6"/>
  <c r="AM59" i="6"/>
  <c r="AN91" i="6"/>
  <c r="AO91" i="6"/>
  <c r="AM91" i="6"/>
  <c r="AN139" i="6"/>
  <c r="AO139" i="6"/>
  <c r="AM139" i="6"/>
  <c r="AN171" i="6"/>
  <c r="AO171" i="6"/>
  <c r="AM171" i="6"/>
  <c r="AN203" i="6"/>
  <c r="AO203" i="6"/>
  <c r="AM203" i="6"/>
  <c r="AK17" i="6"/>
  <c r="AL17" i="6"/>
  <c r="AK49" i="6"/>
  <c r="AL49" i="6"/>
  <c r="AK65" i="6"/>
  <c r="AL65" i="6"/>
  <c r="AK97" i="6"/>
  <c r="AL97" i="6"/>
  <c r="AK129" i="6"/>
  <c r="AL129" i="6"/>
  <c r="AK145" i="6"/>
  <c r="AL145" i="6"/>
  <c r="AL177" i="6"/>
  <c r="AK177" i="6"/>
  <c r="AL209" i="6"/>
  <c r="AK209" i="6"/>
  <c r="AL225" i="6"/>
  <c r="AK225" i="6"/>
  <c r="AI23" i="6"/>
  <c r="AG23" i="6"/>
  <c r="AH23" i="6"/>
  <c r="AI39" i="6"/>
  <c r="AG39" i="6"/>
  <c r="AH39" i="6"/>
  <c r="AI71" i="6"/>
  <c r="AG71" i="6"/>
  <c r="AH71" i="6"/>
  <c r="AG103" i="6"/>
  <c r="AH103" i="6"/>
  <c r="AI103" i="6"/>
  <c r="AG135" i="6"/>
  <c r="AH135" i="6"/>
  <c r="AI135" i="6"/>
  <c r="AG167" i="6"/>
  <c r="AH167" i="6"/>
  <c r="AI167" i="6"/>
  <c r="AG199" i="6"/>
  <c r="AH199" i="6"/>
  <c r="AI199" i="6"/>
  <c r="AG231" i="6"/>
  <c r="AH231" i="6"/>
  <c r="AI231" i="6"/>
  <c r="AS11" i="6"/>
  <c r="AU11" i="6"/>
  <c r="AT11" i="6"/>
  <c r="AX16" i="6"/>
  <c r="AW16" i="6"/>
  <c r="AV16" i="6"/>
  <c r="AX20" i="6"/>
  <c r="AW20" i="6"/>
  <c r="AV20" i="6"/>
  <c r="AU23" i="6"/>
  <c r="AT23" i="6"/>
  <c r="AS23" i="6"/>
  <c r="AW28" i="6"/>
  <c r="AX28" i="6"/>
  <c r="AV28" i="6"/>
  <c r="AX32" i="6"/>
  <c r="AW32" i="6"/>
  <c r="AV32" i="6"/>
  <c r="AV36" i="6"/>
  <c r="AX36" i="6"/>
  <c r="AW36" i="6"/>
  <c r="AS39" i="6"/>
  <c r="AT39" i="6"/>
  <c r="AU39" i="6"/>
  <c r="AW44" i="6"/>
  <c r="AX44" i="6"/>
  <c r="AV44" i="6"/>
  <c r="AS47" i="6"/>
  <c r="AU47" i="6"/>
  <c r="AT47" i="6"/>
  <c r="AU51" i="6"/>
  <c r="AT51" i="6"/>
  <c r="AS51" i="6"/>
  <c r="AX52" i="6"/>
  <c r="AV52" i="6"/>
  <c r="AW52" i="6"/>
  <c r="AX56" i="6"/>
  <c r="AW56" i="6"/>
  <c r="AV56" i="6"/>
  <c r="AU59" i="6"/>
  <c r="AT59" i="6"/>
  <c r="AS59" i="6"/>
  <c r="AP90" i="6"/>
  <c r="AQ90" i="6"/>
  <c r="AP122" i="6"/>
  <c r="AQ122" i="6"/>
  <c r="AP154" i="6"/>
  <c r="AQ154" i="6"/>
  <c r="AP170" i="6"/>
  <c r="AQ170" i="6"/>
  <c r="AP202" i="6"/>
  <c r="AQ202" i="6"/>
  <c r="AP234" i="6"/>
  <c r="AQ234" i="6"/>
  <c r="AN84" i="6"/>
  <c r="AM84" i="6"/>
  <c r="AO84" i="6"/>
  <c r="AN116" i="6"/>
  <c r="AM116" i="6"/>
  <c r="AO116" i="6"/>
  <c r="AN132" i="6"/>
  <c r="AM132" i="6"/>
  <c r="AO132" i="6"/>
  <c r="AN164" i="6"/>
  <c r="AM164" i="6"/>
  <c r="AO164" i="6"/>
  <c r="AN196" i="6"/>
  <c r="AM196" i="6"/>
  <c r="AO196" i="6"/>
  <c r="AN212" i="6"/>
  <c r="AM212" i="6"/>
  <c r="AO212" i="6"/>
  <c r="AL62" i="6"/>
  <c r="AK62" i="6"/>
  <c r="AK94" i="6"/>
  <c r="AL94" i="6"/>
  <c r="AK126" i="6"/>
  <c r="AL126" i="6"/>
  <c r="AK158" i="6"/>
  <c r="AL158" i="6"/>
  <c r="AL190" i="6"/>
  <c r="AK190" i="6"/>
  <c r="AL222" i="6"/>
  <c r="AK222" i="6"/>
  <c r="AG20" i="6"/>
  <c r="AH20" i="6"/>
  <c r="AI20" i="6"/>
  <c r="AG52" i="6"/>
  <c r="AH52" i="6"/>
  <c r="AI52" i="6"/>
  <c r="AH84" i="6"/>
  <c r="AI84" i="6"/>
  <c r="AG84" i="6"/>
  <c r="AH116" i="6"/>
  <c r="AI116" i="6"/>
  <c r="AG116" i="6"/>
  <c r="AH148" i="6"/>
  <c r="AI148" i="6"/>
  <c r="AG148" i="6"/>
  <c r="AX145" i="6"/>
  <c r="AW145" i="6"/>
  <c r="AV145" i="6"/>
  <c r="AV147" i="6"/>
  <c r="AX147" i="6"/>
  <c r="AW147" i="6"/>
  <c r="AV151" i="6"/>
  <c r="AX151" i="6"/>
  <c r="AW151" i="6"/>
  <c r="AX157" i="6"/>
  <c r="AW157" i="6"/>
  <c r="AV157" i="6"/>
  <c r="AV159" i="6"/>
  <c r="AX159" i="6"/>
  <c r="AW159" i="6"/>
  <c r="AX165" i="6"/>
  <c r="AV165" i="6"/>
  <c r="AW165" i="6"/>
  <c r="AX169" i="6"/>
  <c r="AW169" i="6"/>
  <c r="AV169" i="6"/>
  <c r="AX181" i="6"/>
  <c r="AW181" i="6"/>
  <c r="AV181" i="6"/>
  <c r="AV183" i="6"/>
  <c r="AW183" i="6"/>
  <c r="AX183" i="6"/>
  <c r="AX189" i="6"/>
  <c r="AW189" i="6"/>
  <c r="AV189" i="6"/>
  <c r="AX193" i="6"/>
  <c r="AV193" i="6"/>
  <c r="AW193" i="6"/>
  <c r="AV195" i="6"/>
  <c r="AX195" i="6"/>
  <c r="AW195" i="6"/>
  <c r="AX197" i="6"/>
  <c r="AW197" i="6"/>
  <c r="AV197" i="6"/>
  <c r="AV199" i="6"/>
  <c r="AW199" i="6"/>
  <c r="AX199" i="6"/>
  <c r="AX201" i="6"/>
  <c r="AW201" i="6"/>
  <c r="AV201" i="6"/>
  <c r="AV203" i="6"/>
  <c r="AX203" i="6"/>
  <c r="AW203" i="6"/>
  <c r="AX205" i="6"/>
  <c r="AV205" i="6"/>
  <c r="AW205" i="6"/>
  <c r="AV207" i="6"/>
  <c r="AW207" i="6"/>
  <c r="AX207" i="6"/>
  <c r="AX209" i="6"/>
  <c r="AW209" i="6"/>
  <c r="AV209" i="6"/>
  <c r="AV211" i="6"/>
  <c r="AX211" i="6"/>
  <c r="AW211" i="6"/>
  <c r="AX213" i="6"/>
  <c r="AV213" i="6"/>
  <c r="AW213" i="6"/>
  <c r="AV215" i="6"/>
  <c r="AX215" i="6"/>
  <c r="AW215" i="6"/>
  <c r="AX217" i="6"/>
  <c r="AW217" i="6"/>
  <c r="AV217" i="6"/>
  <c r="AV219" i="6"/>
  <c r="AW219" i="6"/>
  <c r="AX219" i="6"/>
  <c r="AX221" i="6"/>
  <c r="AV221" i="6"/>
  <c r="AW221" i="6"/>
  <c r="AV223" i="6"/>
  <c r="AX223" i="6"/>
  <c r="AW223" i="6"/>
  <c r="AX225" i="6"/>
  <c r="AV225" i="6"/>
  <c r="AW225" i="6"/>
  <c r="AX229" i="6"/>
  <c r="AV229" i="6"/>
  <c r="AW229" i="6"/>
  <c r="AV231" i="6"/>
  <c r="AW231" i="6"/>
  <c r="AX231" i="6"/>
  <c r="AX233" i="6"/>
  <c r="AW233" i="6"/>
  <c r="AV233" i="6"/>
  <c r="AV235" i="6"/>
  <c r="AX235" i="6"/>
  <c r="AW235" i="6"/>
  <c r="AV4" i="6"/>
  <c r="AX4" i="6"/>
  <c r="AW4" i="6"/>
  <c r="AU7" i="6"/>
  <c r="AT7" i="6"/>
  <c r="AS7" i="6"/>
  <c r="AX8" i="6"/>
  <c r="AW8" i="6"/>
  <c r="AV8" i="6"/>
  <c r="AP3" i="6"/>
  <c r="AQ3" i="6"/>
  <c r="AP91" i="6"/>
  <c r="AQ91" i="6"/>
  <c r="AP107" i="6"/>
  <c r="AQ107" i="6"/>
  <c r="AP123" i="6"/>
  <c r="AQ123" i="6"/>
  <c r="AP139" i="6"/>
  <c r="AQ139" i="6"/>
  <c r="AP155" i="6"/>
  <c r="AQ155" i="6"/>
  <c r="AP171" i="6"/>
  <c r="AQ171" i="6"/>
  <c r="AP187" i="6"/>
  <c r="AQ187" i="6"/>
  <c r="AP203" i="6"/>
  <c r="AQ203" i="6"/>
  <c r="AP219" i="6"/>
  <c r="AQ219" i="6"/>
  <c r="AP235" i="6"/>
  <c r="AQ235" i="6"/>
  <c r="AO17" i="6"/>
  <c r="AM17" i="6"/>
  <c r="AN17" i="6"/>
  <c r="AO33" i="6"/>
  <c r="AM33" i="6"/>
  <c r="AN33" i="6"/>
  <c r="AO49" i="6"/>
  <c r="AM49" i="6"/>
  <c r="AN49" i="6"/>
  <c r="AO65" i="6"/>
  <c r="AM65" i="6"/>
  <c r="AN65" i="6"/>
  <c r="AO81" i="6"/>
  <c r="AM81" i="6"/>
  <c r="AN81" i="6"/>
  <c r="AO97" i="6"/>
  <c r="AM97" i="6"/>
  <c r="AN97" i="6"/>
  <c r="AO113" i="6"/>
  <c r="AM113" i="6"/>
  <c r="AN113" i="6"/>
  <c r="AO129" i="6"/>
  <c r="AM129" i="6"/>
  <c r="AN129" i="6"/>
  <c r="AO145" i="6"/>
  <c r="AM145" i="6"/>
  <c r="AN145" i="6"/>
  <c r="AO161" i="6"/>
  <c r="AM161" i="6"/>
  <c r="AN161" i="6"/>
  <c r="AO177" i="6"/>
  <c r="AN177" i="6"/>
  <c r="AM177" i="6"/>
  <c r="AO193" i="6"/>
  <c r="AN193" i="6"/>
  <c r="AM193" i="6"/>
  <c r="AO209" i="6"/>
  <c r="AN209" i="6"/>
  <c r="AM209" i="6"/>
  <c r="AO225" i="6"/>
  <c r="AM225" i="6"/>
  <c r="AN225" i="6"/>
  <c r="AL7" i="6"/>
  <c r="AK7" i="6"/>
  <c r="AL23" i="6"/>
  <c r="AK23" i="6"/>
  <c r="AL39" i="6"/>
  <c r="AK39" i="6"/>
  <c r="AL55" i="6"/>
  <c r="AK55" i="6"/>
  <c r="AL71" i="6"/>
  <c r="AK71" i="6"/>
  <c r="AK87" i="6"/>
  <c r="AL87" i="6"/>
  <c r="AK103" i="6"/>
  <c r="AL103" i="6"/>
  <c r="AK119" i="6"/>
  <c r="AL119" i="6"/>
  <c r="AK135" i="6"/>
  <c r="AL135" i="6"/>
  <c r="AK151" i="6"/>
  <c r="AL151" i="6"/>
  <c r="AK167" i="6"/>
  <c r="AL167" i="6"/>
  <c r="AK183" i="6"/>
  <c r="AL183" i="6"/>
  <c r="AK199" i="6"/>
  <c r="AL199" i="6"/>
  <c r="AK215" i="6"/>
  <c r="AL215" i="6"/>
  <c r="AK231" i="6"/>
  <c r="AL231" i="6"/>
  <c r="AG13" i="6"/>
  <c r="AH13" i="6"/>
  <c r="AI13" i="6"/>
  <c r="AG29" i="6"/>
  <c r="AH29" i="6"/>
  <c r="AI29" i="6"/>
  <c r="AG45" i="6"/>
  <c r="AH45" i="6"/>
  <c r="AI45" i="6"/>
  <c r="AG61" i="6"/>
  <c r="AH61" i="6"/>
  <c r="AI61" i="6"/>
  <c r="AG77" i="6"/>
  <c r="AH77" i="6"/>
  <c r="AI77" i="6"/>
  <c r="AI93" i="6"/>
  <c r="AG93" i="6"/>
  <c r="AH93" i="6"/>
  <c r="AI109" i="6"/>
  <c r="AG109" i="6"/>
  <c r="AH109" i="6"/>
  <c r="AI125" i="6"/>
  <c r="AG125" i="6"/>
  <c r="AH125" i="6"/>
  <c r="AI141" i="6"/>
  <c r="AG141" i="6"/>
  <c r="AH141" i="6"/>
  <c r="AI157" i="6"/>
  <c r="AG157" i="6"/>
  <c r="AH157" i="6"/>
  <c r="AI173" i="6"/>
  <c r="AH173" i="6"/>
  <c r="AG173" i="6"/>
  <c r="AI205" i="6"/>
  <c r="AH205" i="6"/>
  <c r="AG205" i="6"/>
  <c r="AI221" i="6"/>
  <c r="AH221" i="6"/>
  <c r="AG221" i="6"/>
  <c r="AP116" i="6"/>
  <c r="AQ116" i="6"/>
  <c r="AP148" i="6"/>
  <c r="AQ148" i="6"/>
  <c r="AQ180" i="6"/>
  <c r="AP180" i="6"/>
  <c r="AQ212" i="6"/>
  <c r="AP212" i="6"/>
  <c r="AM10" i="6"/>
  <c r="AO10" i="6"/>
  <c r="AN10" i="6"/>
  <c r="AM42" i="6"/>
  <c r="AO42" i="6"/>
  <c r="AN42" i="6"/>
  <c r="AN74" i="6"/>
  <c r="AO74" i="6"/>
  <c r="AM74" i="6"/>
  <c r="AN106" i="6"/>
  <c r="AO106" i="6"/>
  <c r="AM106" i="6"/>
  <c r="AN138" i="6"/>
  <c r="AO138" i="6"/>
  <c r="AM138" i="6"/>
  <c r="AN170" i="6"/>
  <c r="AO170" i="6"/>
  <c r="AM170" i="6"/>
  <c r="AN202" i="6"/>
  <c r="AO202" i="6"/>
  <c r="AM202" i="6"/>
  <c r="AN234" i="6"/>
  <c r="AO234" i="6"/>
  <c r="AM234" i="6"/>
  <c r="AK32" i="6"/>
  <c r="AL32" i="6"/>
  <c r="AK64" i="6"/>
  <c r="AL64" i="6"/>
  <c r="AL96" i="6"/>
  <c r="AK96" i="6"/>
  <c r="AL128" i="6"/>
  <c r="AK128" i="6"/>
  <c r="AL160" i="6"/>
  <c r="AK160" i="6"/>
  <c r="AL192" i="6"/>
  <c r="AK192" i="6"/>
  <c r="AL224" i="6"/>
  <c r="AK224" i="6"/>
  <c r="AH22" i="6"/>
  <c r="AI22" i="6"/>
  <c r="AG22" i="6"/>
  <c r="AH54" i="6"/>
  <c r="AI54" i="6"/>
  <c r="AG54" i="6"/>
  <c r="AG86" i="6"/>
  <c r="AH86" i="6"/>
  <c r="AI86" i="6"/>
  <c r="AG118" i="6"/>
  <c r="AH118" i="6"/>
  <c r="AI118" i="6"/>
  <c r="AG150" i="6"/>
  <c r="AH150" i="6"/>
  <c r="AI150" i="6"/>
  <c r="AI182" i="6"/>
  <c r="AG182" i="6"/>
  <c r="AH182" i="6"/>
  <c r="AI214" i="6"/>
  <c r="AG214" i="6"/>
  <c r="AH214" i="6"/>
  <c r="AP105" i="6"/>
  <c r="AQ105" i="6"/>
  <c r="AP137" i="6"/>
  <c r="AQ137" i="6"/>
  <c r="AP169" i="6"/>
  <c r="AQ169" i="6"/>
  <c r="AP201" i="6"/>
  <c r="AQ201" i="6"/>
  <c r="AP233" i="6"/>
  <c r="AQ233" i="6"/>
  <c r="AO31" i="6"/>
  <c r="AN31" i="6"/>
  <c r="AM31" i="6"/>
  <c r="AM63" i="6"/>
  <c r="AN63" i="6"/>
  <c r="AO63" i="6"/>
  <c r="AM95" i="6"/>
  <c r="AN95" i="6"/>
  <c r="AO95" i="6"/>
  <c r="AM127" i="6"/>
  <c r="AN127" i="6"/>
  <c r="AO127" i="6"/>
  <c r="AM159" i="6"/>
  <c r="AN159" i="6"/>
  <c r="AO159" i="6"/>
  <c r="AM191" i="6"/>
  <c r="AO191" i="6"/>
  <c r="AN191" i="6"/>
  <c r="AM223" i="6"/>
  <c r="AN223" i="6"/>
  <c r="AO223" i="6"/>
  <c r="AK21" i="6"/>
  <c r="AL21" i="6"/>
  <c r="AK53" i="6"/>
  <c r="AL53" i="6"/>
  <c r="AK85" i="6"/>
  <c r="AL85" i="6"/>
  <c r="AK133" i="6"/>
  <c r="AL133" i="6"/>
  <c r="AK149" i="6"/>
  <c r="AL149" i="6"/>
  <c r="AK181" i="6"/>
  <c r="AL181" i="6"/>
  <c r="AK213" i="6"/>
  <c r="AL213" i="6"/>
  <c r="AI11" i="6"/>
  <c r="AG11" i="6"/>
  <c r="AH11" i="6"/>
  <c r="AI43" i="6"/>
  <c r="AG43" i="6"/>
  <c r="AH43" i="6"/>
  <c r="AI75" i="6"/>
  <c r="AG75" i="6"/>
  <c r="AH75" i="6"/>
  <c r="AG107" i="6"/>
  <c r="AH107" i="6"/>
  <c r="AI107" i="6"/>
  <c r="AG139" i="6"/>
  <c r="AH139" i="6"/>
  <c r="AI139" i="6"/>
  <c r="AG171" i="6"/>
  <c r="AH171" i="6"/>
  <c r="AI171" i="6"/>
  <c r="AG203" i="6"/>
  <c r="AH203" i="6"/>
  <c r="AI203" i="6"/>
  <c r="AG235" i="6"/>
  <c r="AH235" i="6"/>
  <c r="AI235" i="6"/>
  <c r="AP11" i="6"/>
  <c r="AQ11" i="6"/>
  <c r="AU13" i="6"/>
  <c r="AS13" i="6"/>
  <c r="AT13" i="6"/>
  <c r="AQ15" i="6"/>
  <c r="AP15" i="6"/>
  <c r="AU17" i="6"/>
  <c r="AT17" i="6"/>
  <c r="AS17" i="6"/>
  <c r="AP19" i="6"/>
  <c r="AQ19" i="6"/>
  <c r="AT21" i="6"/>
  <c r="AU21" i="6"/>
  <c r="AS21" i="6"/>
  <c r="AQ23" i="6"/>
  <c r="AP23" i="6"/>
  <c r="AQ27" i="6"/>
  <c r="AP27" i="6"/>
  <c r="AU30" i="6"/>
  <c r="AS30" i="6"/>
  <c r="AT30" i="6"/>
  <c r="AS34" i="6"/>
  <c r="AU34" i="6"/>
  <c r="AT34" i="6"/>
  <c r="AT37" i="6"/>
  <c r="AU37" i="6"/>
  <c r="AS37" i="6"/>
  <c r="AQ39" i="6"/>
  <c r="AP39" i="6"/>
  <c r="AU41" i="6"/>
  <c r="AT41" i="6"/>
  <c r="AS41" i="6"/>
  <c r="AP43" i="6"/>
  <c r="AQ43" i="6"/>
  <c r="AU45" i="6"/>
  <c r="AT45" i="6"/>
  <c r="AS45" i="6"/>
  <c r="AP47" i="6"/>
  <c r="AQ47" i="6"/>
  <c r="AU49" i="6"/>
  <c r="AT49" i="6"/>
  <c r="AS49" i="6"/>
  <c r="AP51" i="6"/>
  <c r="AQ51" i="6"/>
  <c r="AU53" i="6"/>
  <c r="AT53" i="6"/>
  <c r="AS53" i="6"/>
  <c r="AP55" i="6"/>
  <c r="AQ55" i="6"/>
  <c r="AU57" i="6"/>
  <c r="AT57" i="6"/>
  <c r="AS57" i="6"/>
  <c r="AP59" i="6"/>
  <c r="AQ59" i="6"/>
  <c r="AQ94" i="6"/>
  <c r="AP94" i="6"/>
  <c r="AQ126" i="6"/>
  <c r="AP126" i="6"/>
  <c r="AQ158" i="6"/>
  <c r="AP158" i="6"/>
  <c r="AQ190" i="6"/>
  <c r="AP190" i="6"/>
  <c r="AQ222" i="6"/>
  <c r="AP222" i="6"/>
  <c r="AN72" i="6"/>
  <c r="AM72" i="6"/>
  <c r="AO72" i="6"/>
  <c r="AN104" i="6"/>
  <c r="AM104" i="6"/>
  <c r="AO104" i="6"/>
  <c r="AN136" i="6"/>
  <c r="AM136" i="6"/>
  <c r="AO136" i="6"/>
  <c r="AN168" i="6"/>
  <c r="AO168" i="6"/>
  <c r="AM168" i="6"/>
  <c r="AN200" i="6"/>
  <c r="AO200" i="6"/>
  <c r="AM200" i="6"/>
  <c r="AN232" i="6"/>
  <c r="AM232" i="6"/>
  <c r="AO232" i="6"/>
  <c r="AK82" i="6"/>
  <c r="AL82" i="6"/>
  <c r="AK114" i="6"/>
  <c r="AL114" i="6"/>
  <c r="AK146" i="6"/>
  <c r="AL146" i="6"/>
  <c r="AK178" i="6"/>
  <c r="AL178" i="6"/>
  <c r="AK226" i="6"/>
  <c r="AL226" i="6"/>
  <c r="AG24" i="6"/>
  <c r="AH24" i="6"/>
  <c r="AI24" i="6"/>
  <c r="AG56" i="6"/>
  <c r="AH56" i="6"/>
  <c r="AI56" i="6"/>
  <c r="AH88" i="6"/>
  <c r="AI88" i="6"/>
  <c r="AG88" i="6"/>
  <c r="AH120" i="6"/>
  <c r="AI120" i="6"/>
  <c r="AG120" i="6"/>
  <c r="AH152" i="6"/>
  <c r="AI152" i="6"/>
  <c r="AG152" i="6"/>
  <c r="AH184" i="6"/>
  <c r="AG184" i="6"/>
  <c r="AI184" i="6"/>
  <c r="AH232" i="6"/>
  <c r="AG232" i="6"/>
  <c r="AI232" i="6"/>
  <c r="AS63" i="6"/>
  <c r="AU63" i="6"/>
  <c r="AT63" i="6"/>
  <c r="AX64" i="6"/>
  <c r="AW64" i="6"/>
  <c r="AV64" i="6"/>
  <c r="AU67" i="6"/>
  <c r="AT67" i="6"/>
  <c r="AS67" i="6"/>
  <c r="AV68" i="6"/>
  <c r="AX68" i="6"/>
  <c r="AW68" i="6"/>
  <c r="AU71" i="6"/>
  <c r="AS71" i="6"/>
  <c r="AT71" i="6"/>
  <c r="AX72" i="6"/>
  <c r="AW72" i="6"/>
  <c r="AV72" i="6"/>
  <c r="AS75" i="6"/>
  <c r="AT75" i="6"/>
  <c r="AU75" i="6"/>
  <c r="AX76" i="6"/>
  <c r="AW76" i="6"/>
  <c r="AV76" i="6"/>
  <c r="AS79" i="6"/>
  <c r="AU79" i="6"/>
  <c r="AT79" i="6"/>
  <c r="AX80" i="6"/>
  <c r="AV80" i="6"/>
  <c r="AW80" i="6"/>
  <c r="AU83" i="6"/>
  <c r="AT83" i="6"/>
  <c r="AS83" i="6"/>
  <c r="AX84" i="6"/>
  <c r="AW84" i="6"/>
  <c r="AV84" i="6"/>
  <c r="AS86" i="6"/>
  <c r="AU86" i="6"/>
  <c r="AT86" i="6"/>
  <c r="AX88" i="6"/>
  <c r="AW88" i="6"/>
  <c r="AV88" i="6"/>
  <c r="AS90" i="6"/>
  <c r="AU90" i="6"/>
  <c r="AT90" i="6"/>
  <c r="AX92" i="6"/>
  <c r="AV92" i="6"/>
  <c r="AW92" i="6"/>
  <c r="AU94" i="6"/>
  <c r="AS94" i="6"/>
  <c r="AT94" i="6"/>
  <c r="AX96" i="6"/>
  <c r="AW96" i="6"/>
  <c r="AV96" i="6"/>
  <c r="AS98" i="6"/>
  <c r="AU98" i="6"/>
  <c r="AT98" i="6"/>
  <c r="AW100" i="6"/>
  <c r="AV100" i="6"/>
  <c r="AX100" i="6"/>
  <c r="AS102" i="6"/>
  <c r="AU102" i="6"/>
  <c r="AT102" i="6"/>
  <c r="AX104" i="6"/>
  <c r="AW104" i="6"/>
  <c r="AV104" i="6"/>
  <c r="AS106" i="6"/>
  <c r="AU106" i="6"/>
  <c r="AT106" i="6"/>
  <c r="AX108" i="6"/>
  <c r="AV108" i="6"/>
  <c r="AW108" i="6"/>
  <c r="AU110" i="6"/>
  <c r="AS110" i="6"/>
  <c r="AT110" i="6"/>
  <c r="AX112" i="6"/>
  <c r="AV112" i="6"/>
  <c r="AW112" i="6"/>
  <c r="AU114" i="6"/>
  <c r="AS114" i="6"/>
  <c r="AT114" i="6"/>
  <c r="AX116" i="6"/>
  <c r="AW116" i="6"/>
  <c r="AV116" i="6"/>
  <c r="AU118" i="6"/>
  <c r="AS118" i="6"/>
  <c r="AT118" i="6"/>
  <c r="AX120" i="6"/>
  <c r="AW120" i="6"/>
  <c r="AV120" i="6"/>
  <c r="AU122" i="6"/>
  <c r="AS122" i="6"/>
  <c r="AT122" i="6"/>
  <c r="AW124" i="6"/>
  <c r="AV124" i="6"/>
  <c r="AX124" i="6"/>
  <c r="AU126" i="6"/>
  <c r="AS126" i="6"/>
  <c r="AT126" i="6"/>
  <c r="AX128" i="6"/>
  <c r="AV128" i="6"/>
  <c r="AW128" i="6"/>
  <c r="AU130" i="6"/>
  <c r="AS130" i="6"/>
  <c r="AT130" i="6"/>
  <c r="AW132" i="6"/>
  <c r="AV132" i="6"/>
  <c r="AX132" i="6"/>
  <c r="AU134" i="6"/>
  <c r="AS134" i="6"/>
  <c r="AT134" i="6"/>
  <c r="AX136" i="6"/>
  <c r="AV136" i="6"/>
  <c r="AW136" i="6"/>
  <c r="AU138" i="6"/>
  <c r="AS138" i="6"/>
  <c r="AT138" i="6"/>
  <c r="AX140" i="6"/>
  <c r="AW140" i="6"/>
  <c r="AV140" i="6"/>
  <c r="AU142" i="6"/>
  <c r="AS142" i="6"/>
  <c r="AT142" i="6"/>
  <c r="AX144" i="6"/>
  <c r="AV144" i="6"/>
  <c r="AW144" i="6"/>
  <c r="AU146" i="6"/>
  <c r="AS146" i="6"/>
  <c r="AT146" i="6"/>
  <c r="AX148" i="6"/>
  <c r="AW148" i="6"/>
  <c r="AV148" i="6"/>
  <c r="AU150" i="6"/>
  <c r="AS150" i="6"/>
  <c r="AT150" i="6"/>
  <c r="AX152" i="6"/>
  <c r="AW152" i="6"/>
  <c r="AV152" i="6"/>
  <c r="AU154" i="6"/>
  <c r="AS154" i="6"/>
  <c r="AT154" i="6"/>
  <c r="AX156" i="6"/>
  <c r="AV156" i="6"/>
  <c r="AW156" i="6"/>
  <c r="AU158" i="6"/>
  <c r="AS158" i="6"/>
  <c r="AT158" i="6"/>
  <c r="AX160" i="6"/>
  <c r="AW160" i="6"/>
  <c r="AV160" i="6"/>
  <c r="AU162" i="6"/>
  <c r="AS162" i="6"/>
  <c r="AT162" i="6"/>
  <c r="AW164" i="6"/>
  <c r="AV164" i="6"/>
  <c r="AX164" i="6"/>
  <c r="AU166" i="6"/>
  <c r="AS166" i="6"/>
  <c r="AT166" i="6"/>
  <c r="AX168" i="6"/>
  <c r="AV168" i="6"/>
  <c r="AW168" i="6"/>
  <c r="AU170" i="6"/>
  <c r="AS170" i="6"/>
  <c r="AT170" i="6"/>
  <c r="AX172" i="6"/>
  <c r="AV172" i="6"/>
  <c r="AW172" i="6"/>
  <c r="AU174" i="6"/>
  <c r="AS174" i="6"/>
  <c r="AT174" i="6"/>
  <c r="AX176" i="6"/>
  <c r="AV176" i="6"/>
  <c r="AW176" i="6"/>
  <c r="AU178" i="6"/>
  <c r="AS178" i="6"/>
  <c r="AT178" i="6"/>
  <c r="AX180" i="6"/>
  <c r="AW180" i="6"/>
  <c r="AV180" i="6"/>
  <c r="AU182" i="6"/>
  <c r="AS182" i="6"/>
  <c r="AT182" i="6"/>
  <c r="AX184" i="6"/>
  <c r="AV184" i="6"/>
  <c r="AW184" i="6"/>
  <c r="AU186" i="6"/>
  <c r="AS186" i="6"/>
  <c r="AT186" i="6"/>
  <c r="AW188" i="6"/>
  <c r="AV188" i="6"/>
  <c r="AX188" i="6"/>
  <c r="AU190" i="6"/>
  <c r="AS190" i="6"/>
  <c r="AT190" i="6"/>
  <c r="AX192" i="6"/>
  <c r="AV192" i="6"/>
  <c r="AW192" i="6"/>
  <c r="AU194" i="6"/>
  <c r="AS194" i="6"/>
  <c r="AT194" i="6"/>
  <c r="AW196" i="6"/>
  <c r="AV196" i="6"/>
  <c r="AX196" i="6"/>
  <c r="AU198" i="6"/>
  <c r="AS198" i="6"/>
  <c r="AT198" i="6"/>
  <c r="AX200" i="6"/>
  <c r="AV200" i="6"/>
  <c r="AW200" i="6"/>
  <c r="AU202" i="6"/>
  <c r="AS202" i="6"/>
  <c r="AT202" i="6"/>
  <c r="AV204" i="6"/>
  <c r="AX204" i="6"/>
  <c r="AW204" i="6"/>
  <c r="AU206" i="6"/>
  <c r="AS206" i="6"/>
  <c r="AT206" i="6"/>
  <c r="AX208" i="6"/>
  <c r="AW208" i="6"/>
  <c r="AV208" i="6"/>
  <c r="AU210" i="6"/>
  <c r="AS210" i="6"/>
  <c r="AT210" i="6"/>
  <c r="AX212" i="6"/>
  <c r="AW212" i="6"/>
  <c r="AV212" i="6"/>
  <c r="AU214" i="6"/>
  <c r="AS214" i="6"/>
  <c r="AT214" i="6"/>
  <c r="AX216" i="6"/>
  <c r="AW216" i="6"/>
  <c r="AV216" i="6"/>
  <c r="AU218" i="6"/>
  <c r="AS218" i="6"/>
  <c r="AT218" i="6"/>
  <c r="AX220" i="6"/>
  <c r="AV220" i="6"/>
  <c r="AW220" i="6"/>
  <c r="AU222" i="6"/>
  <c r="AS222" i="6"/>
  <c r="AT222" i="6"/>
  <c r="AX224" i="6"/>
  <c r="AW224" i="6"/>
  <c r="AV224" i="6"/>
  <c r="AU226" i="6"/>
  <c r="AS226" i="6"/>
  <c r="AT226" i="6"/>
  <c r="AW228" i="6"/>
  <c r="AV228" i="6"/>
  <c r="AX228" i="6"/>
  <c r="AU230" i="6"/>
  <c r="AS230" i="6"/>
  <c r="AT230" i="6"/>
  <c r="AX232" i="6"/>
  <c r="AV232" i="6"/>
  <c r="AW232" i="6"/>
  <c r="AU234" i="6"/>
  <c r="AS234" i="6"/>
  <c r="AT234" i="6"/>
  <c r="AX236" i="6"/>
  <c r="AW236" i="6"/>
  <c r="AV236" i="6"/>
  <c r="AU5" i="6"/>
  <c r="AT5" i="6"/>
  <c r="AS5" i="6"/>
  <c r="AS6" i="6"/>
  <c r="AU6" i="6"/>
  <c r="AT6" i="6"/>
  <c r="AQ7" i="6"/>
  <c r="AP7" i="6"/>
  <c r="AU9" i="6"/>
  <c r="AT9" i="6"/>
  <c r="AS9" i="6"/>
  <c r="AW3" i="6"/>
  <c r="AV3" i="6"/>
  <c r="AP111" i="6"/>
  <c r="AQ111" i="6"/>
  <c r="AP127" i="6"/>
  <c r="AQ127" i="6"/>
  <c r="AP159" i="6"/>
  <c r="AQ159" i="6"/>
  <c r="AP191" i="6"/>
  <c r="AQ191" i="6"/>
  <c r="AP223" i="6"/>
  <c r="AQ223" i="6"/>
  <c r="AO21" i="6"/>
  <c r="AM21" i="6"/>
  <c r="AN21" i="6"/>
  <c r="AM53" i="6"/>
  <c r="AN53" i="6"/>
  <c r="AO53" i="6"/>
  <c r="AM69" i="6"/>
  <c r="AN69" i="6"/>
  <c r="AO69" i="6"/>
  <c r="AM101" i="6"/>
  <c r="AN101" i="6"/>
  <c r="AO101" i="6"/>
  <c r="AM133" i="6"/>
  <c r="AN133" i="6"/>
  <c r="AO133" i="6"/>
  <c r="AM149" i="6"/>
  <c r="AN149" i="6"/>
  <c r="AO149" i="6"/>
  <c r="AM181" i="6"/>
  <c r="AN181" i="6"/>
  <c r="AO181" i="6"/>
  <c r="AM213" i="6"/>
  <c r="AN213" i="6"/>
  <c r="AO213" i="6"/>
  <c r="AK11" i="6"/>
  <c r="AL11" i="6"/>
  <c r="AK43" i="6"/>
  <c r="AL43" i="6"/>
  <c r="AK75" i="6"/>
  <c r="AL75" i="6"/>
  <c r="AK107" i="6"/>
  <c r="AL107" i="6"/>
  <c r="AK139" i="6"/>
  <c r="AL139" i="6"/>
  <c r="AK171" i="6"/>
  <c r="AL171" i="6"/>
  <c r="AK203" i="6"/>
  <c r="AL203" i="6"/>
  <c r="AK235" i="6"/>
  <c r="AL235" i="6"/>
  <c r="AG33" i="6"/>
  <c r="AH33" i="6"/>
  <c r="AI33" i="6"/>
  <c r="AG49" i="6"/>
  <c r="AH49" i="6"/>
  <c r="AI49" i="6"/>
  <c r="AG65" i="6"/>
  <c r="AH65" i="6"/>
  <c r="AI65" i="6"/>
  <c r="AI97" i="6"/>
  <c r="AG97" i="6"/>
  <c r="AH97" i="6"/>
  <c r="AI129" i="6"/>
  <c r="AG129" i="6"/>
  <c r="AH129" i="6"/>
  <c r="AI161" i="6"/>
  <c r="AG161" i="6"/>
  <c r="AH161" i="6"/>
  <c r="AI193" i="6"/>
  <c r="AG193" i="6"/>
  <c r="AH193" i="6"/>
  <c r="AI209" i="6"/>
  <c r="AG209" i="6"/>
  <c r="AH209" i="6"/>
  <c r="AP104" i="6"/>
  <c r="AQ104" i="6"/>
  <c r="AP136" i="6"/>
  <c r="AQ136" i="6"/>
  <c r="AP168" i="6"/>
  <c r="AQ168" i="6"/>
  <c r="AP200" i="6"/>
  <c r="AQ200" i="6"/>
  <c r="AP216" i="6"/>
  <c r="AQ216" i="6"/>
  <c r="AM14" i="6"/>
  <c r="AN14" i="6"/>
  <c r="AO14" i="6"/>
  <c r="AM46" i="6"/>
  <c r="AN46" i="6"/>
  <c r="AO46" i="6"/>
  <c r="AN78" i="6"/>
  <c r="AM78" i="6"/>
  <c r="AO78" i="6"/>
  <c r="AN126" i="6"/>
  <c r="AM126" i="6"/>
  <c r="AO126" i="6"/>
  <c r="AN142" i="6"/>
  <c r="AM142" i="6"/>
  <c r="AO142" i="6"/>
  <c r="AN174" i="6"/>
  <c r="AM174" i="6"/>
  <c r="AO174" i="6"/>
  <c r="AN190" i="6"/>
  <c r="AM190" i="6"/>
  <c r="AO190" i="6"/>
  <c r="AN222" i="6"/>
  <c r="AM222" i="6"/>
  <c r="AO222" i="6"/>
  <c r="AL20" i="6"/>
  <c r="AK20" i="6"/>
  <c r="AL52" i="6"/>
  <c r="AK52" i="6"/>
  <c r="AL68" i="6"/>
  <c r="AK68" i="6"/>
  <c r="AL100" i="6"/>
  <c r="AK100" i="6"/>
  <c r="AL132" i="6"/>
  <c r="AK132" i="6"/>
  <c r="AL148" i="6"/>
  <c r="AK148" i="6"/>
  <c r="AL180" i="6"/>
  <c r="AK180" i="6"/>
  <c r="AL212" i="6"/>
  <c r="AK212" i="6"/>
  <c r="AH10" i="6"/>
  <c r="AG10" i="6"/>
  <c r="AI10" i="6"/>
  <c r="AH42" i="6"/>
  <c r="AG42" i="6"/>
  <c r="AI42" i="6"/>
  <c r="AH74" i="6"/>
  <c r="AG74" i="6"/>
  <c r="AI74" i="6"/>
  <c r="AG90" i="6"/>
  <c r="AH90" i="6"/>
  <c r="AI90" i="6"/>
  <c r="AG106" i="6"/>
  <c r="AH106" i="6"/>
  <c r="AI106" i="6"/>
  <c r="AG138" i="6"/>
  <c r="AH138" i="6"/>
  <c r="AI138" i="6"/>
  <c r="AG154" i="6"/>
  <c r="AH154" i="6"/>
  <c r="AI154" i="6"/>
  <c r="AH186" i="6"/>
  <c r="AI186" i="6"/>
  <c r="AG186" i="6"/>
  <c r="AH218" i="6"/>
  <c r="AI218" i="6"/>
  <c r="AG218" i="6"/>
  <c r="AP93" i="6"/>
  <c r="AQ93" i="6"/>
  <c r="AP125" i="6"/>
  <c r="AQ125" i="6"/>
  <c r="AP141" i="6"/>
  <c r="AQ141" i="6"/>
  <c r="AP173" i="6"/>
  <c r="AQ173" i="6"/>
  <c r="AP205" i="6"/>
  <c r="AQ205" i="6"/>
  <c r="F15" i="20"/>
  <c r="AO35" i="6"/>
  <c r="AN35" i="6"/>
  <c r="AM35" i="6"/>
  <c r="AN51" i="6"/>
  <c r="AO51" i="6"/>
  <c r="AM51" i="6"/>
  <c r="AN83" i="6"/>
  <c r="AO83" i="6"/>
  <c r="AM83" i="6"/>
  <c r="AN115" i="6"/>
  <c r="AO115" i="6"/>
  <c r="AM115" i="6"/>
  <c r="AN147" i="6"/>
  <c r="AO147" i="6"/>
  <c r="AM147" i="6"/>
  <c r="AK25" i="6"/>
  <c r="AL25" i="6"/>
  <c r="AK41" i="6"/>
  <c r="AL41" i="6"/>
  <c r="AK57" i="6"/>
  <c r="AL57" i="6"/>
  <c r="AK73" i="6"/>
  <c r="AL73" i="6"/>
  <c r="AK89" i="6"/>
  <c r="AL89" i="6"/>
  <c r="AK105" i="6"/>
  <c r="AL105" i="6"/>
  <c r="AK121" i="6"/>
  <c r="AL121" i="6"/>
  <c r="AK137" i="6"/>
  <c r="AL137" i="6"/>
  <c r="AK153" i="6"/>
  <c r="AL153" i="6"/>
  <c r="AK169" i="6"/>
  <c r="AL169" i="6"/>
  <c r="AK185" i="6"/>
  <c r="AL185" i="6"/>
  <c r="AK201" i="6"/>
  <c r="AL201" i="6"/>
  <c r="AK217" i="6"/>
  <c r="AL217" i="6"/>
  <c r="AK233" i="6"/>
  <c r="AL233" i="6"/>
  <c r="AI15" i="6"/>
  <c r="AG15" i="6"/>
  <c r="AH15" i="6"/>
  <c r="AI31" i="6"/>
  <c r="AG31" i="6"/>
  <c r="AH31" i="6"/>
  <c r="AI47" i="6"/>
  <c r="AG47" i="6"/>
  <c r="AH47" i="6"/>
  <c r="AI63" i="6"/>
  <c r="AG63" i="6"/>
  <c r="AH63" i="6"/>
  <c r="AI79" i="6"/>
  <c r="AG79" i="6"/>
  <c r="AH79" i="6"/>
  <c r="AG95" i="6"/>
  <c r="AH95" i="6"/>
  <c r="AI95" i="6"/>
  <c r="AG111" i="6"/>
  <c r="AH111" i="6"/>
  <c r="AI111" i="6"/>
  <c r="AG127" i="6"/>
  <c r="AH127" i="6"/>
  <c r="AI127" i="6"/>
  <c r="AG143" i="6"/>
  <c r="AH143" i="6"/>
  <c r="AI143" i="6"/>
  <c r="AG159" i="6"/>
  <c r="AH159" i="6"/>
  <c r="AI159" i="6"/>
  <c r="AG175" i="6"/>
  <c r="AH175" i="6"/>
  <c r="AI175" i="6"/>
  <c r="AG191" i="6"/>
  <c r="AH191" i="6"/>
  <c r="AI191" i="6"/>
  <c r="AG207" i="6"/>
  <c r="AH207" i="6"/>
  <c r="AI207" i="6"/>
  <c r="AG223" i="6"/>
  <c r="AH223" i="6"/>
  <c r="AI223" i="6"/>
  <c r="AQ10" i="6"/>
  <c r="AP10" i="6"/>
  <c r="AW11" i="6"/>
  <c r="AV11" i="6"/>
  <c r="AX11" i="6"/>
  <c r="AU12" i="6"/>
  <c r="AT12" i="6"/>
  <c r="AS12" i="6"/>
  <c r="AP13" i="6"/>
  <c r="AQ13" i="6"/>
  <c r="AQ14" i="6"/>
  <c r="AP14" i="6"/>
  <c r="AW15" i="6"/>
  <c r="AV15" i="6"/>
  <c r="AX15" i="6"/>
  <c r="AU16" i="6"/>
  <c r="AT16" i="6"/>
  <c r="AS16" i="6"/>
  <c r="AP17" i="6"/>
  <c r="AQ17" i="6"/>
  <c r="AQ18" i="6"/>
  <c r="AP18" i="6"/>
  <c r="AW19" i="6"/>
  <c r="AV19" i="6"/>
  <c r="AX19" i="6"/>
  <c r="AU20" i="6"/>
  <c r="AT20" i="6"/>
  <c r="AS20" i="6"/>
  <c r="AQ21" i="6"/>
  <c r="AP21" i="6"/>
  <c r="AQ22" i="6"/>
  <c r="AP22" i="6"/>
  <c r="AW23" i="6"/>
  <c r="AV23" i="6"/>
  <c r="AX23" i="6"/>
  <c r="AU24" i="6"/>
  <c r="AT24" i="6"/>
  <c r="AS24" i="6"/>
  <c r="AP25" i="6"/>
  <c r="AQ25" i="6"/>
  <c r="AQ26" i="6"/>
  <c r="AP26" i="6"/>
  <c r="AW27" i="6"/>
  <c r="AV27" i="6"/>
  <c r="AX27" i="6"/>
  <c r="AU28" i="6"/>
  <c r="AT28" i="6"/>
  <c r="AS28" i="6"/>
  <c r="AQ29" i="6"/>
  <c r="AP29" i="6"/>
  <c r="AQ30" i="6"/>
  <c r="AP30" i="6"/>
  <c r="AW31" i="6"/>
  <c r="AV31" i="6"/>
  <c r="AX31" i="6"/>
  <c r="AU32" i="6"/>
  <c r="AT32" i="6"/>
  <c r="AS32" i="6"/>
  <c r="AP33" i="6"/>
  <c r="AQ33" i="6"/>
  <c r="AQ34" i="6"/>
  <c r="AP34" i="6"/>
  <c r="AW35" i="6"/>
  <c r="AV35" i="6"/>
  <c r="AX35" i="6"/>
  <c r="AU36" i="6"/>
  <c r="AT36" i="6"/>
  <c r="AS36" i="6"/>
  <c r="AP37" i="6"/>
  <c r="AQ37" i="6"/>
  <c r="AQ38" i="6"/>
  <c r="AP38" i="6"/>
  <c r="AW39" i="6"/>
  <c r="AV39" i="6"/>
  <c r="AX39" i="6"/>
  <c r="AU40" i="6"/>
  <c r="AT40" i="6"/>
  <c r="AS40" i="6"/>
  <c r="AP41" i="6"/>
  <c r="AQ41" i="6"/>
  <c r="AQ42" i="6"/>
  <c r="AP42" i="6"/>
  <c r="AW43" i="6"/>
  <c r="AV43" i="6"/>
  <c r="AX43" i="6"/>
  <c r="AU44" i="6"/>
  <c r="AT44" i="6"/>
  <c r="AS44" i="6"/>
  <c r="AP45" i="6"/>
  <c r="AQ45" i="6"/>
  <c r="AQ46" i="6"/>
  <c r="AP46" i="6"/>
  <c r="AV47" i="6"/>
  <c r="AW47" i="6"/>
  <c r="AX47" i="6"/>
  <c r="AU48" i="6"/>
  <c r="AT48" i="6"/>
  <c r="AS48" i="6"/>
  <c r="AP49" i="6"/>
  <c r="AQ49" i="6"/>
  <c r="AP50" i="6"/>
  <c r="AQ50" i="6"/>
  <c r="AW51" i="6"/>
  <c r="AV51" i="6"/>
  <c r="AX51" i="6"/>
  <c r="AU52" i="6"/>
  <c r="AT52" i="6"/>
  <c r="AS52" i="6"/>
  <c r="AP53" i="6"/>
  <c r="AQ53" i="6"/>
  <c r="AQ54" i="6"/>
  <c r="AP54" i="6"/>
  <c r="AV55" i="6"/>
  <c r="AW55" i="6"/>
  <c r="AX55" i="6"/>
  <c r="AU56" i="6"/>
  <c r="AT56" i="6"/>
  <c r="AS56" i="6"/>
  <c r="AP57" i="6"/>
  <c r="AQ57" i="6"/>
  <c r="AP58" i="6"/>
  <c r="AQ58" i="6"/>
  <c r="AV59" i="6"/>
  <c r="AX59" i="6"/>
  <c r="AW59" i="6"/>
  <c r="AU60" i="6"/>
  <c r="AT60" i="6"/>
  <c r="AS60" i="6"/>
  <c r="AP98" i="6"/>
  <c r="AQ98" i="6"/>
  <c r="AP114" i="6"/>
  <c r="AQ114" i="6"/>
  <c r="AP130" i="6"/>
  <c r="AQ130" i="6"/>
  <c r="AP146" i="6"/>
  <c r="AQ146" i="6"/>
  <c r="AP162" i="6"/>
  <c r="AQ162" i="6"/>
  <c r="AP178" i="6"/>
  <c r="AQ178" i="6"/>
  <c r="AP194" i="6"/>
  <c r="AQ194" i="6"/>
  <c r="AP210" i="6"/>
  <c r="AQ210" i="6"/>
  <c r="AP226" i="6"/>
  <c r="AQ226" i="6"/>
  <c r="AM8" i="6"/>
  <c r="AN8" i="6"/>
  <c r="AO8" i="6"/>
  <c r="AN76" i="6"/>
  <c r="AM76" i="6"/>
  <c r="AO76" i="6"/>
  <c r="AN92" i="6"/>
  <c r="AM92" i="6"/>
  <c r="AO92" i="6"/>
  <c r="AN108" i="6"/>
  <c r="AM108" i="6"/>
  <c r="AO108" i="6"/>
  <c r="AN124" i="6"/>
  <c r="AM124" i="6"/>
  <c r="AO124" i="6"/>
  <c r="AN140" i="6"/>
  <c r="AM140" i="6"/>
  <c r="AO140" i="6"/>
  <c r="AN156" i="6"/>
  <c r="AM156" i="6"/>
  <c r="AO156" i="6"/>
  <c r="AN172" i="6"/>
  <c r="AM172" i="6"/>
  <c r="AO172" i="6"/>
  <c r="AN188" i="6"/>
  <c r="AM188" i="6"/>
  <c r="AO188" i="6"/>
  <c r="AN204" i="6"/>
  <c r="AM204" i="6"/>
  <c r="AO204" i="6"/>
  <c r="AN220" i="6"/>
  <c r="AM220" i="6"/>
  <c r="AO220" i="6"/>
  <c r="AN236" i="6"/>
  <c r="AM236" i="6"/>
  <c r="AO236" i="6"/>
  <c r="AL70" i="6"/>
  <c r="AK70" i="6"/>
  <c r="AK86" i="6"/>
  <c r="AL86" i="6"/>
  <c r="AK102" i="6"/>
  <c r="AL102" i="6"/>
  <c r="AK118" i="6"/>
  <c r="AL118" i="6"/>
  <c r="AK134" i="6"/>
  <c r="AL134" i="6"/>
  <c r="AK150" i="6"/>
  <c r="AL150" i="6"/>
  <c r="AK166" i="6"/>
  <c r="AL166" i="6"/>
  <c r="AK182" i="6"/>
  <c r="AL182" i="6"/>
  <c r="AK198" i="6"/>
  <c r="AL198" i="6"/>
  <c r="AK214" i="6"/>
  <c r="AL214" i="6"/>
  <c r="AK230" i="6"/>
  <c r="AL230" i="6"/>
  <c r="AI12" i="6"/>
  <c r="AG12" i="6"/>
  <c r="AH12" i="6"/>
  <c r="AI28" i="6"/>
  <c r="AG28" i="6"/>
  <c r="AH28" i="6"/>
  <c r="AI44" i="6"/>
  <c r="AG44" i="6"/>
  <c r="AH44" i="6"/>
  <c r="AI60" i="6"/>
  <c r="AG60" i="6"/>
  <c r="AH60" i="6"/>
  <c r="AI76" i="6"/>
  <c r="AG76" i="6"/>
  <c r="AH76" i="6"/>
  <c r="AH92" i="6"/>
  <c r="AI92" i="6"/>
  <c r="AG92" i="6"/>
  <c r="AH108" i="6"/>
  <c r="AI108" i="6"/>
  <c r="AG108" i="6"/>
  <c r="AH124" i="6"/>
  <c r="AI124" i="6"/>
  <c r="AG124" i="6"/>
  <c r="AH140" i="6"/>
  <c r="AI140" i="6"/>
  <c r="AG140" i="6"/>
  <c r="AH156" i="6"/>
  <c r="AI156" i="6"/>
  <c r="AG156" i="6"/>
  <c r="AH172" i="6"/>
  <c r="AI172" i="6"/>
  <c r="AG172" i="6"/>
  <c r="AH188" i="6"/>
  <c r="AG188" i="6"/>
  <c r="AI188" i="6"/>
  <c r="AH204" i="6"/>
  <c r="AG204" i="6"/>
  <c r="AI204" i="6"/>
  <c r="AH220" i="6"/>
  <c r="AG220" i="6"/>
  <c r="AI220" i="6"/>
  <c r="AH236" i="6"/>
  <c r="AG236" i="6"/>
  <c r="AI236" i="6"/>
  <c r="AU61" i="6"/>
  <c r="AT61" i="6"/>
  <c r="AS61" i="6"/>
  <c r="AU62" i="6"/>
  <c r="AS62" i="6"/>
  <c r="AT62" i="6"/>
  <c r="AP63" i="6"/>
  <c r="AQ63" i="6"/>
  <c r="AU65" i="6"/>
  <c r="AT65" i="6"/>
  <c r="AS65" i="6"/>
  <c r="AS66" i="6"/>
  <c r="AU66" i="6"/>
  <c r="AT66" i="6"/>
  <c r="AP67" i="6"/>
  <c r="AQ67" i="6"/>
  <c r="AU69" i="6"/>
  <c r="AT69" i="6"/>
  <c r="AS69" i="6"/>
  <c r="AS70" i="6"/>
  <c r="AU70" i="6"/>
  <c r="AT70" i="6"/>
  <c r="AP71" i="6"/>
  <c r="AQ71" i="6"/>
  <c r="AU73" i="6"/>
  <c r="AT73" i="6"/>
  <c r="AS73" i="6"/>
  <c r="AS74" i="6"/>
  <c r="AU74" i="6"/>
  <c r="AT74" i="6"/>
  <c r="AP75" i="6"/>
  <c r="AQ75" i="6"/>
  <c r="AT77" i="6"/>
  <c r="AU77" i="6"/>
  <c r="AS77" i="6"/>
  <c r="AU78" i="6"/>
  <c r="AS78" i="6"/>
  <c r="AT78" i="6"/>
  <c r="AP79" i="6"/>
  <c r="AQ79" i="6"/>
  <c r="AU81" i="6"/>
  <c r="AT81" i="6"/>
  <c r="AS81" i="6"/>
  <c r="AS82" i="6"/>
  <c r="AU82" i="6"/>
  <c r="AT82" i="6"/>
  <c r="AP83" i="6"/>
  <c r="AQ83" i="6"/>
  <c r="AU85" i="6"/>
  <c r="AS85" i="6"/>
  <c r="AT85" i="6"/>
  <c r="AU89" i="6"/>
  <c r="AT89" i="6"/>
  <c r="AS89" i="6"/>
  <c r="AU93" i="6"/>
  <c r="AT93" i="6"/>
  <c r="AS93" i="6"/>
  <c r="AT97" i="6"/>
  <c r="AS97" i="6"/>
  <c r="AU97" i="6"/>
  <c r="AU101" i="6"/>
  <c r="AS101" i="6"/>
  <c r="AT101" i="6"/>
  <c r="AU105" i="6"/>
  <c r="AT105" i="6"/>
  <c r="AS105" i="6"/>
  <c r="AU109" i="6"/>
  <c r="AT109" i="6"/>
  <c r="AS109" i="6"/>
  <c r="AS113" i="6"/>
  <c r="AU113" i="6"/>
  <c r="AT113" i="6"/>
  <c r="AU117" i="6"/>
  <c r="AT117" i="6"/>
  <c r="AS117" i="6"/>
  <c r="AT121" i="6"/>
  <c r="AS121" i="6"/>
  <c r="AU121" i="6"/>
  <c r="AU125" i="6"/>
  <c r="AT125" i="6"/>
  <c r="AS125" i="6"/>
  <c r="AU129" i="6"/>
  <c r="AS129" i="6"/>
  <c r="AT129" i="6"/>
  <c r="AU133" i="6"/>
  <c r="AT133" i="6"/>
  <c r="AS133" i="6"/>
  <c r="AT137" i="6"/>
  <c r="AS137" i="6"/>
  <c r="AU137" i="6"/>
  <c r="AU141" i="6"/>
  <c r="AS141" i="6"/>
  <c r="AT141" i="6"/>
  <c r="AU145" i="6"/>
  <c r="AT145" i="6"/>
  <c r="AS145" i="6"/>
  <c r="AU149" i="6"/>
  <c r="AT149" i="6"/>
  <c r="AS149" i="6"/>
  <c r="AT153" i="6"/>
  <c r="AS153" i="6"/>
  <c r="AU153" i="6"/>
  <c r="AU157" i="6"/>
  <c r="AS157" i="6"/>
  <c r="AT157" i="6"/>
  <c r="AU161" i="6"/>
  <c r="AT161" i="6"/>
  <c r="AS161" i="6"/>
  <c r="AU165" i="6"/>
  <c r="AT165" i="6"/>
  <c r="AS165" i="6"/>
  <c r="AT169" i="6"/>
  <c r="AS169" i="6"/>
  <c r="AU169" i="6"/>
  <c r="AU173" i="6"/>
  <c r="AT173" i="6"/>
  <c r="AS173" i="6"/>
  <c r="AU177" i="6"/>
  <c r="AT177" i="6"/>
  <c r="AS177" i="6"/>
  <c r="AU181" i="6"/>
  <c r="AT181" i="6"/>
  <c r="AS181" i="6"/>
  <c r="AT185" i="6"/>
  <c r="AS185" i="6"/>
  <c r="AU185" i="6"/>
  <c r="AU189" i="6"/>
  <c r="AT189" i="6"/>
  <c r="AS189" i="6"/>
  <c r="AU193" i="6"/>
  <c r="AT193" i="6"/>
  <c r="AS193" i="6"/>
  <c r="AT197" i="6"/>
  <c r="AS197" i="6"/>
  <c r="AU197" i="6"/>
  <c r="AT201" i="6"/>
  <c r="AS201" i="6"/>
  <c r="AU201" i="6"/>
  <c r="AU205" i="6"/>
  <c r="AT205" i="6"/>
  <c r="AS205" i="6"/>
  <c r="AT209" i="6"/>
  <c r="AS209" i="6"/>
  <c r="AU209" i="6"/>
  <c r="AU213" i="6"/>
  <c r="AS213" i="6"/>
  <c r="AT213" i="6"/>
  <c r="AT217" i="6"/>
  <c r="AS217" i="6"/>
  <c r="AU217" i="6"/>
  <c r="AU221" i="6"/>
  <c r="AT221" i="6"/>
  <c r="AS221" i="6"/>
  <c r="AT225" i="6"/>
  <c r="AS225" i="6"/>
  <c r="AU225" i="6"/>
  <c r="AU229" i="6"/>
  <c r="AS229" i="6"/>
  <c r="AT229" i="6"/>
  <c r="AT233" i="6"/>
  <c r="AS233" i="6"/>
  <c r="AU233" i="6"/>
  <c r="AU4" i="6"/>
  <c r="AT4" i="6"/>
  <c r="AS4" i="6"/>
  <c r="AP5" i="6"/>
  <c r="AQ5" i="6"/>
  <c r="AQ6" i="6"/>
  <c r="AP6" i="6"/>
  <c r="AW7" i="6"/>
  <c r="AV7" i="6"/>
  <c r="AX7" i="6"/>
  <c r="AU8" i="6"/>
  <c r="AT8" i="6"/>
  <c r="AS8" i="6"/>
  <c r="AP9" i="6"/>
  <c r="AQ9" i="6"/>
  <c r="AT3" i="6"/>
  <c r="AU3" i="6"/>
  <c r="AS3" i="6"/>
  <c r="AP119" i="6"/>
  <c r="AQ119" i="6"/>
  <c r="AP151" i="6"/>
  <c r="AQ151" i="6"/>
  <c r="AP183" i="6"/>
  <c r="AQ183" i="6"/>
  <c r="AP215" i="6"/>
  <c r="AQ215" i="6"/>
  <c r="AO13" i="6"/>
  <c r="AM13" i="6"/>
  <c r="AN13" i="6"/>
  <c r="AO45" i="6"/>
  <c r="AM45" i="6"/>
  <c r="AN45" i="6"/>
  <c r="AM93" i="6"/>
  <c r="AN93" i="6"/>
  <c r="AO93" i="6"/>
  <c r="AM125" i="6"/>
  <c r="AN125" i="6"/>
  <c r="AO125" i="6"/>
  <c r="AM157" i="6"/>
  <c r="AN157" i="6"/>
  <c r="AO157" i="6"/>
  <c r="AK51" i="6"/>
  <c r="AL51" i="6"/>
  <c r="AK99" i="6"/>
  <c r="AL99" i="6"/>
  <c r="AK131" i="6"/>
  <c r="AL131" i="6"/>
  <c r="AK163" i="6"/>
  <c r="AL163" i="6"/>
  <c r="AK195" i="6"/>
  <c r="AL195" i="6"/>
  <c r="AG9" i="6"/>
  <c r="AI9" i="6"/>
  <c r="AH9" i="6"/>
  <c r="AG41" i="6"/>
  <c r="AI41" i="6"/>
  <c r="AH41" i="6"/>
  <c r="AG57" i="6"/>
  <c r="AI57" i="6"/>
  <c r="AH57" i="6"/>
  <c r="AI89" i="6"/>
  <c r="AG89" i="6"/>
  <c r="AH89" i="6"/>
  <c r="AI121" i="6"/>
  <c r="AG121" i="6"/>
  <c r="AH121" i="6"/>
  <c r="AI169" i="6"/>
  <c r="AG169" i="6"/>
  <c r="AH169" i="6"/>
  <c r="AI217" i="6"/>
  <c r="AG217" i="6"/>
  <c r="AH217" i="6"/>
  <c r="AP128" i="6"/>
  <c r="AQ128" i="6"/>
  <c r="AP192" i="6"/>
  <c r="AQ192" i="6"/>
  <c r="AM6" i="6"/>
  <c r="AO6" i="6"/>
  <c r="AN6" i="6"/>
  <c r="AN102" i="6"/>
  <c r="AM102" i="6"/>
  <c r="AO102" i="6"/>
  <c r="AN182" i="6"/>
  <c r="AM182" i="6"/>
  <c r="AO182" i="6"/>
  <c r="AN230" i="6"/>
  <c r="AM230" i="6"/>
  <c r="AO230" i="6"/>
  <c r="AK76" i="6"/>
  <c r="AL76" i="6"/>
  <c r="AL156" i="6"/>
  <c r="AK156" i="6"/>
  <c r="AL220" i="6"/>
  <c r="AK220" i="6"/>
  <c r="AH82" i="6"/>
  <c r="AG82" i="6"/>
  <c r="AI82" i="6"/>
  <c r="AG194" i="6"/>
  <c r="AH194" i="6"/>
  <c r="AI194" i="6"/>
  <c r="AP101" i="6"/>
  <c r="AQ101" i="6"/>
  <c r="AP197" i="6"/>
  <c r="AQ197" i="6"/>
  <c r="AO27" i="6"/>
  <c r="AN27" i="6"/>
  <c r="AM27" i="6"/>
  <c r="AN107" i="6"/>
  <c r="AO107" i="6"/>
  <c r="AM107" i="6"/>
  <c r="AN187" i="6"/>
  <c r="AO187" i="6"/>
  <c r="AM187" i="6"/>
  <c r="AN235" i="6"/>
  <c r="AO235" i="6"/>
  <c r="AM235" i="6"/>
  <c r="AK33" i="6"/>
  <c r="AL33" i="6"/>
  <c r="AK81" i="6"/>
  <c r="AL81" i="6"/>
  <c r="AK113" i="6"/>
  <c r="AL113" i="6"/>
  <c r="AK161" i="6"/>
  <c r="AL161" i="6"/>
  <c r="AL193" i="6"/>
  <c r="AK193" i="6"/>
  <c r="AI7" i="6"/>
  <c r="AG7" i="6"/>
  <c r="AH7" i="6"/>
  <c r="AI55" i="6"/>
  <c r="AG55" i="6"/>
  <c r="AH55" i="6"/>
  <c r="AG119" i="6"/>
  <c r="AH119" i="6"/>
  <c r="AI119" i="6"/>
  <c r="AG151" i="6"/>
  <c r="AH151" i="6"/>
  <c r="AI151" i="6"/>
  <c r="AG183" i="6"/>
  <c r="AH183" i="6"/>
  <c r="AI183" i="6"/>
  <c r="AG215" i="6"/>
  <c r="AH215" i="6"/>
  <c r="AI215" i="6"/>
  <c r="AW12" i="6"/>
  <c r="AV12" i="6"/>
  <c r="AX12" i="6"/>
  <c r="AS15" i="6"/>
  <c r="AU15" i="6"/>
  <c r="AT15" i="6"/>
  <c r="AU19" i="6"/>
  <c r="AT19" i="6"/>
  <c r="AS19" i="6"/>
  <c r="AX24" i="6"/>
  <c r="AV24" i="6"/>
  <c r="AW24" i="6"/>
  <c r="AU27" i="6"/>
  <c r="AS27" i="6"/>
  <c r="AT27" i="6"/>
  <c r="AU31" i="6"/>
  <c r="AS31" i="6"/>
  <c r="AT31" i="6"/>
  <c r="AU35" i="6"/>
  <c r="AT35" i="6"/>
  <c r="AS35" i="6"/>
  <c r="AX40" i="6"/>
  <c r="AV40" i="6"/>
  <c r="AW40" i="6"/>
  <c r="AU43" i="6"/>
  <c r="AS43" i="6"/>
  <c r="AT43" i="6"/>
  <c r="AX48" i="6"/>
  <c r="AW48" i="6"/>
  <c r="AV48" i="6"/>
  <c r="AS55" i="6"/>
  <c r="AU55" i="6"/>
  <c r="AT55" i="6"/>
  <c r="AV60" i="6"/>
  <c r="AW60" i="6"/>
  <c r="AX60" i="6"/>
  <c r="AP106" i="6"/>
  <c r="AQ106" i="6"/>
  <c r="AP138" i="6"/>
  <c r="AQ138" i="6"/>
  <c r="AP186" i="6"/>
  <c r="AQ186" i="6"/>
  <c r="AP218" i="6"/>
  <c r="AQ218" i="6"/>
  <c r="AN68" i="6"/>
  <c r="AM68" i="6"/>
  <c r="AO68" i="6"/>
  <c r="AN100" i="6"/>
  <c r="AM100" i="6"/>
  <c r="AO100" i="6"/>
  <c r="AN148" i="6"/>
  <c r="AM148" i="6"/>
  <c r="AO148" i="6"/>
  <c r="AN180" i="6"/>
  <c r="AM180" i="6"/>
  <c r="AO180" i="6"/>
  <c r="AN228" i="6"/>
  <c r="AM228" i="6"/>
  <c r="AO228" i="6"/>
  <c r="AL78" i="6"/>
  <c r="AK78" i="6"/>
  <c r="AK110" i="6"/>
  <c r="AL110" i="6"/>
  <c r="AK142" i="6"/>
  <c r="AL142" i="6"/>
  <c r="AL174" i="6"/>
  <c r="AK174" i="6"/>
  <c r="AL206" i="6"/>
  <c r="AK206" i="6"/>
  <c r="AG4" i="6"/>
  <c r="AH4" i="6"/>
  <c r="AI4" i="6"/>
  <c r="AG36" i="6"/>
  <c r="AH36" i="6"/>
  <c r="AI36" i="6"/>
  <c r="AG68" i="6"/>
  <c r="AH68" i="6"/>
  <c r="AI68" i="6"/>
  <c r="AH100" i="6"/>
  <c r="AI100" i="6"/>
  <c r="AG100" i="6"/>
  <c r="AH132" i="6"/>
  <c r="AI132" i="6"/>
  <c r="AG132" i="6"/>
  <c r="AH164" i="6"/>
  <c r="AI164" i="6"/>
  <c r="AG164" i="6"/>
  <c r="AH180" i="6"/>
  <c r="AG180" i="6"/>
  <c r="AI180" i="6"/>
  <c r="AH196" i="6"/>
  <c r="AG196" i="6"/>
  <c r="AI196" i="6"/>
  <c r="AH212" i="6"/>
  <c r="AG212" i="6"/>
  <c r="AI212" i="6"/>
  <c r="AH228" i="6"/>
  <c r="AG228" i="6"/>
  <c r="AI228" i="6"/>
  <c r="AX61" i="6"/>
  <c r="AW61" i="6"/>
  <c r="AV61" i="6"/>
  <c r="AW62" i="6"/>
  <c r="AX62" i="6"/>
  <c r="AV62" i="6"/>
  <c r="AP64" i="6"/>
  <c r="AQ64" i="6"/>
  <c r="AX65" i="6"/>
  <c r="AW65" i="6"/>
  <c r="AV65" i="6"/>
  <c r="AW66" i="6"/>
  <c r="AX66" i="6"/>
  <c r="AV66" i="6"/>
  <c r="AP68" i="6"/>
  <c r="AQ68" i="6"/>
  <c r="AX69" i="6"/>
  <c r="AV69" i="6"/>
  <c r="AW69" i="6"/>
  <c r="AW70" i="6"/>
  <c r="AX70" i="6"/>
  <c r="AV70" i="6"/>
  <c r="AP72" i="6"/>
  <c r="AQ72" i="6"/>
  <c r="AX73" i="6"/>
  <c r="AV73" i="6"/>
  <c r="AW73" i="6"/>
  <c r="AW74" i="6"/>
  <c r="AX74" i="6"/>
  <c r="AV74" i="6"/>
  <c r="AQ76" i="6"/>
  <c r="AP76" i="6"/>
  <c r="AX77" i="6"/>
  <c r="AW77" i="6"/>
  <c r="AV77" i="6"/>
  <c r="AW78" i="6"/>
  <c r="AX78" i="6"/>
  <c r="AV78" i="6"/>
  <c r="AP80" i="6"/>
  <c r="AQ80" i="6"/>
  <c r="AX81" i="6"/>
  <c r="AW81" i="6"/>
  <c r="AV81" i="6"/>
  <c r="AX82" i="6"/>
  <c r="AW82" i="6"/>
  <c r="AV82" i="6"/>
  <c r="AP84" i="6"/>
  <c r="AQ84" i="6"/>
  <c r="AX85" i="6"/>
  <c r="AW85" i="6"/>
  <c r="AV85" i="6"/>
  <c r="AV87" i="6"/>
  <c r="AW87" i="6"/>
  <c r="AX87" i="6"/>
  <c r="AX89" i="6"/>
  <c r="AW89" i="6"/>
  <c r="AV89" i="6"/>
  <c r="AV91" i="6"/>
  <c r="AX91" i="6"/>
  <c r="AW91" i="6"/>
  <c r="AX93" i="6"/>
  <c r="AW93" i="6"/>
  <c r="AV93" i="6"/>
  <c r="AV95" i="6"/>
  <c r="AX95" i="6"/>
  <c r="AW95" i="6"/>
  <c r="AX97" i="6"/>
  <c r="AV97" i="6"/>
  <c r="AW97" i="6"/>
  <c r="AV99" i="6"/>
  <c r="AX99" i="6"/>
  <c r="AW99" i="6"/>
  <c r="AX101" i="6"/>
  <c r="AW101" i="6"/>
  <c r="AV101" i="6"/>
  <c r="AV103" i="6"/>
  <c r="AW103" i="6"/>
  <c r="AX103" i="6"/>
  <c r="AX105" i="6"/>
  <c r="AW105" i="6"/>
  <c r="AV105" i="6"/>
  <c r="AV107" i="6"/>
  <c r="AX107" i="6"/>
  <c r="AW107" i="6"/>
  <c r="AX109" i="6"/>
  <c r="AW109" i="6"/>
  <c r="AV109" i="6"/>
  <c r="AV111" i="6"/>
  <c r="AW111" i="6"/>
  <c r="AX111" i="6"/>
  <c r="AX113" i="6"/>
  <c r="AW113" i="6"/>
  <c r="AV113" i="6"/>
  <c r="AV115" i="6"/>
  <c r="AX115" i="6"/>
  <c r="AW115" i="6"/>
  <c r="AX117" i="6"/>
  <c r="AW117" i="6"/>
  <c r="AV117" i="6"/>
  <c r="AV119" i="6"/>
  <c r="AX119" i="6"/>
  <c r="AW119" i="6"/>
  <c r="AX121" i="6"/>
  <c r="AW121" i="6"/>
  <c r="AV121" i="6"/>
  <c r="AV123" i="6"/>
  <c r="AX123" i="6"/>
  <c r="AW123" i="6"/>
  <c r="AX125" i="6"/>
  <c r="AV125" i="6"/>
  <c r="AW125" i="6"/>
  <c r="AV127" i="6"/>
  <c r="AX127" i="6"/>
  <c r="AW127" i="6"/>
  <c r="AX129" i="6"/>
  <c r="AV129" i="6"/>
  <c r="AW129" i="6"/>
  <c r="AV131" i="6"/>
  <c r="AW131" i="6"/>
  <c r="AX131" i="6"/>
  <c r="AX133" i="6"/>
  <c r="AW133" i="6"/>
  <c r="AV133" i="6"/>
  <c r="AV135" i="6"/>
  <c r="AX135" i="6"/>
  <c r="AW135" i="6"/>
  <c r="AX137" i="6"/>
  <c r="AW137" i="6"/>
  <c r="AV137" i="6"/>
  <c r="AV139" i="6"/>
  <c r="AX139" i="6"/>
  <c r="AW139" i="6"/>
  <c r="AX141" i="6"/>
  <c r="AW141" i="6"/>
  <c r="AV141" i="6"/>
  <c r="AV143" i="6"/>
  <c r="AW143" i="6"/>
  <c r="AX143" i="6"/>
  <c r="AX149" i="6"/>
  <c r="AV149" i="6"/>
  <c r="AW149" i="6"/>
  <c r="AX153" i="6"/>
  <c r="AW153" i="6"/>
  <c r="AV153" i="6"/>
  <c r="AV155" i="6"/>
  <c r="AX155" i="6"/>
  <c r="AW155" i="6"/>
  <c r="AX161" i="6"/>
  <c r="AW161" i="6"/>
  <c r="AV161" i="6"/>
  <c r="AV163" i="6"/>
  <c r="AW163" i="6"/>
  <c r="AX163" i="6"/>
  <c r="AV167" i="6"/>
  <c r="AW167" i="6"/>
  <c r="AX167" i="6"/>
  <c r="AV171" i="6"/>
  <c r="AX171" i="6"/>
  <c r="AW171" i="6"/>
  <c r="AX173" i="6"/>
  <c r="AW173" i="6"/>
  <c r="AV173" i="6"/>
  <c r="AV175" i="6"/>
  <c r="AW175" i="6"/>
  <c r="AX175" i="6"/>
  <c r="AX177" i="6"/>
  <c r="AW177" i="6"/>
  <c r="AV177" i="6"/>
  <c r="AV179" i="6"/>
  <c r="AX179" i="6"/>
  <c r="AW179" i="6"/>
  <c r="AX185" i="6"/>
  <c r="AW185" i="6"/>
  <c r="AV185" i="6"/>
  <c r="AV187" i="6"/>
  <c r="AX187" i="6"/>
  <c r="AW187" i="6"/>
  <c r="AV191" i="6"/>
  <c r="AX191" i="6"/>
  <c r="AW191" i="6"/>
  <c r="AV227" i="6"/>
  <c r="AW227" i="6"/>
  <c r="AX227" i="6"/>
  <c r="AI189" i="6"/>
  <c r="AH189" i="6"/>
  <c r="AG189" i="6"/>
  <c r="AP100" i="6"/>
  <c r="AQ100" i="6"/>
  <c r="AP132" i="6"/>
  <c r="AQ132" i="6"/>
  <c r="AQ164" i="6"/>
  <c r="AP164" i="6"/>
  <c r="AQ196" i="6"/>
  <c r="AP196" i="6"/>
  <c r="AP228" i="6"/>
  <c r="AQ228" i="6"/>
  <c r="AM26" i="6"/>
  <c r="AO26" i="6"/>
  <c r="AN26" i="6"/>
  <c r="AN58" i="6"/>
  <c r="AO58" i="6"/>
  <c r="AM58" i="6"/>
  <c r="AN90" i="6"/>
  <c r="AO90" i="6"/>
  <c r="AM90" i="6"/>
  <c r="AN122" i="6"/>
  <c r="AO122" i="6"/>
  <c r="AM122" i="6"/>
  <c r="AN154" i="6"/>
  <c r="AO154" i="6"/>
  <c r="AM154" i="6"/>
  <c r="AN186" i="6"/>
  <c r="AO186" i="6"/>
  <c r="AM186" i="6"/>
  <c r="AN218" i="6"/>
  <c r="AO218" i="6"/>
  <c r="AM218" i="6"/>
  <c r="AK16" i="6"/>
  <c r="AL16" i="6"/>
  <c r="AK48" i="6"/>
  <c r="AL48" i="6"/>
  <c r="AK80" i="6"/>
  <c r="AL80" i="6"/>
  <c r="AL112" i="6"/>
  <c r="AK112" i="6"/>
  <c r="AL144" i="6"/>
  <c r="AK144" i="6"/>
  <c r="AL176" i="6"/>
  <c r="AK176" i="6"/>
  <c r="AL208" i="6"/>
  <c r="AK208" i="6"/>
  <c r="AH6" i="6"/>
  <c r="AI6" i="6"/>
  <c r="AG6" i="6"/>
  <c r="AH38" i="6"/>
  <c r="AI38" i="6"/>
  <c r="AG38" i="6"/>
  <c r="AH70" i="6"/>
  <c r="AI70" i="6"/>
  <c r="AG70" i="6"/>
  <c r="AG102" i="6"/>
  <c r="AH102" i="6"/>
  <c r="AI102" i="6"/>
  <c r="AG134" i="6"/>
  <c r="AH134" i="6"/>
  <c r="AI134" i="6"/>
  <c r="AG166" i="6"/>
  <c r="AH166" i="6"/>
  <c r="AI166" i="6"/>
  <c r="AI198" i="6"/>
  <c r="AG198" i="6"/>
  <c r="AH198" i="6"/>
  <c r="AI230" i="6"/>
  <c r="AG230" i="6"/>
  <c r="AH230" i="6"/>
  <c r="AP89" i="6"/>
  <c r="AQ89" i="6"/>
  <c r="AP121" i="6"/>
  <c r="AQ121" i="6"/>
  <c r="AP153" i="6"/>
  <c r="AQ153" i="6"/>
  <c r="AP185" i="6"/>
  <c r="AQ185" i="6"/>
  <c r="AP217" i="6"/>
  <c r="AQ217" i="6"/>
  <c r="AO15" i="6"/>
  <c r="AM15" i="6"/>
  <c r="AN15" i="6"/>
  <c r="AM47" i="6"/>
  <c r="AN47" i="6"/>
  <c r="AO47" i="6"/>
  <c r="AM79" i="6"/>
  <c r="AN79" i="6"/>
  <c r="AO79" i="6"/>
  <c r="AM111" i="6"/>
  <c r="AN111" i="6"/>
  <c r="AO111" i="6"/>
  <c r="AM143" i="6"/>
  <c r="AN143" i="6"/>
  <c r="AO143" i="6"/>
  <c r="AM175" i="6"/>
  <c r="AO175" i="6"/>
  <c r="AN175" i="6"/>
  <c r="AM207" i="6"/>
  <c r="AO207" i="6"/>
  <c r="AN207" i="6"/>
  <c r="AK5" i="6"/>
  <c r="AL5" i="6"/>
  <c r="AK37" i="6"/>
  <c r="AL37" i="6"/>
  <c r="AK69" i="6"/>
  <c r="AL69" i="6"/>
  <c r="AK101" i="6"/>
  <c r="AL101" i="6"/>
  <c r="AK117" i="6"/>
  <c r="AL117" i="6"/>
  <c r="AK165" i="6"/>
  <c r="AL165" i="6"/>
  <c r="AK197" i="6"/>
  <c r="AL197" i="6"/>
  <c r="AK229" i="6"/>
  <c r="AL229" i="6"/>
  <c r="AI27" i="6"/>
  <c r="AG27" i="6"/>
  <c r="AH27" i="6"/>
  <c r="AI59" i="6"/>
  <c r="AG59" i="6"/>
  <c r="AH59" i="6"/>
  <c r="AG91" i="6"/>
  <c r="AH91" i="6"/>
  <c r="AI91" i="6"/>
  <c r="AG123" i="6"/>
  <c r="AH123" i="6"/>
  <c r="AI123" i="6"/>
  <c r="AG155" i="6"/>
  <c r="AH155" i="6"/>
  <c r="AI155" i="6"/>
  <c r="AG187" i="6"/>
  <c r="AH187" i="6"/>
  <c r="AI187" i="6"/>
  <c r="AG219" i="6"/>
  <c r="AH219" i="6"/>
  <c r="AI219" i="6"/>
  <c r="AS10" i="6"/>
  <c r="AU10" i="6"/>
  <c r="AT10" i="6"/>
  <c r="AU14" i="6"/>
  <c r="AS14" i="6"/>
  <c r="AT14" i="6"/>
  <c r="AS18" i="6"/>
  <c r="AT18" i="6"/>
  <c r="AU18" i="6"/>
  <c r="AS22" i="6"/>
  <c r="AU22" i="6"/>
  <c r="AT22" i="6"/>
  <c r="AU25" i="6"/>
  <c r="AT25" i="6"/>
  <c r="AS25" i="6"/>
  <c r="AS26" i="6"/>
  <c r="AU26" i="6"/>
  <c r="AT26" i="6"/>
  <c r="AU29" i="6"/>
  <c r="AS29" i="6"/>
  <c r="AT29" i="6"/>
  <c r="AQ31" i="6"/>
  <c r="AP31" i="6"/>
  <c r="AU33" i="6"/>
  <c r="AT33" i="6"/>
  <c r="AS33" i="6"/>
  <c r="AP35" i="6"/>
  <c r="AQ35" i="6"/>
  <c r="AS38" i="6"/>
  <c r="AU38" i="6"/>
  <c r="AT38" i="6"/>
  <c r="AS42" i="6"/>
  <c r="AU42" i="6"/>
  <c r="AT42" i="6"/>
  <c r="AU46" i="6"/>
  <c r="AS46" i="6"/>
  <c r="AT46" i="6"/>
  <c r="AS50" i="6"/>
  <c r="AU50" i="6"/>
  <c r="AT50" i="6"/>
  <c r="AS54" i="6"/>
  <c r="AU54" i="6"/>
  <c r="AT54" i="6"/>
  <c r="AS58" i="6"/>
  <c r="AU58" i="6"/>
  <c r="AT58" i="6"/>
  <c r="AQ110" i="6"/>
  <c r="AP110" i="6"/>
  <c r="AQ142" i="6"/>
  <c r="AP142" i="6"/>
  <c r="AQ174" i="6"/>
  <c r="AP174" i="6"/>
  <c r="AQ206" i="6"/>
  <c r="AP206" i="6"/>
  <c r="AM4" i="6"/>
  <c r="AN4" i="6"/>
  <c r="AO4" i="6"/>
  <c r="AN88" i="6"/>
  <c r="AM88" i="6"/>
  <c r="AO88" i="6"/>
  <c r="AN120" i="6"/>
  <c r="AM120" i="6"/>
  <c r="AO120" i="6"/>
  <c r="AN152" i="6"/>
  <c r="AM152" i="6"/>
  <c r="AO152" i="6"/>
  <c r="AN184" i="6"/>
  <c r="AO184" i="6"/>
  <c r="AM184" i="6"/>
  <c r="AN216" i="6"/>
  <c r="AM216" i="6"/>
  <c r="AO216" i="6"/>
  <c r="AL66" i="6"/>
  <c r="AK66" i="6"/>
  <c r="AK98" i="6"/>
  <c r="AL98" i="6"/>
  <c r="AK130" i="6"/>
  <c r="AL130" i="6"/>
  <c r="AK162" i="6"/>
  <c r="AL162" i="6"/>
  <c r="AK194" i="6"/>
  <c r="AL194" i="6"/>
  <c r="AK210" i="6"/>
  <c r="AL210" i="6"/>
  <c r="AG8" i="6"/>
  <c r="AH8" i="6"/>
  <c r="AI8" i="6"/>
  <c r="AG40" i="6"/>
  <c r="AH40" i="6"/>
  <c r="AI40" i="6"/>
  <c r="AG72" i="6"/>
  <c r="AH72" i="6"/>
  <c r="AI72" i="6"/>
  <c r="AH104" i="6"/>
  <c r="AI104" i="6"/>
  <c r="AG104" i="6"/>
  <c r="AH136" i="6"/>
  <c r="AI136" i="6"/>
  <c r="AG136" i="6"/>
  <c r="AH168" i="6"/>
  <c r="AI168" i="6"/>
  <c r="AG168" i="6"/>
  <c r="AH200" i="6"/>
  <c r="AG200" i="6"/>
  <c r="AI200" i="6"/>
  <c r="AH216" i="6"/>
  <c r="AG216" i="6"/>
  <c r="AI216" i="6"/>
  <c r="AP95" i="6"/>
  <c r="AQ95" i="6"/>
  <c r="AP143" i="6"/>
  <c r="AQ143" i="6"/>
  <c r="AP175" i="6"/>
  <c r="AQ175" i="6"/>
  <c r="AP207" i="6"/>
  <c r="AQ207" i="6"/>
  <c r="AO5" i="6"/>
  <c r="AM5" i="6"/>
  <c r="AN5" i="6"/>
  <c r="AO37" i="6"/>
  <c r="AM37" i="6"/>
  <c r="AN37" i="6"/>
  <c r="AM85" i="6"/>
  <c r="AN85" i="6"/>
  <c r="AO85" i="6"/>
  <c r="AM117" i="6"/>
  <c r="AN117" i="6"/>
  <c r="AO117" i="6"/>
  <c r="AM165" i="6"/>
  <c r="AN165" i="6"/>
  <c r="AO165" i="6"/>
  <c r="AM197" i="6"/>
  <c r="AN197" i="6"/>
  <c r="AO197" i="6"/>
  <c r="AM229" i="6"/>
  <c r="AN229" i="6"/>
  <c r="AO229" i="6"/>
  <c r="AK27" i="6"/>
  <c r="AL27" i="6"/>
  <c r="AK59" i="6"/>
  <c r="AL59" i="6"/>
  <c r="AK91" i="6"/>
  <c r="AL91" i="6"/>
  <c r="AK123" i="6"/>
  <c r="AL123" i="6"/>
  <c r="AK155" i="6"/>
  <c r="AL155" i="6"/>
  <c r="AK187" i="6"/>
  <c r="AL187" i="6"/>
  <c r="AK219" i="6"/>
  <c r="AL219" i="6"/>
  <c r="AG17" i="6"/>
  <c r="AH17" i="6"/>
  <c r="AI17" i="6"/>
  <c r="AG81" i="6"/>
  <c r="AH81" i="6"/>
  <c r="AI81" i="6"/>
  <c r="AI113" i="6"/>
  <c r="AG113" i="6"/>
  <c r="AH113" i="6"/>
  <c r="AI145" i="6"/>
  <c r="AG145" i="6"/>
  <c r="AH145" i="6"/>
  <c r="AI177" i="6"/>
  <c r="AG177" i="6"/>
  <c r="AH177" i="6"/>
  <c r="AI225" i="6"/>
  <c r="AG225" i="6"/>
  <c r="AH225" i="6"/>
  <c r="AP88" i="6"/>
  <c r="AQ88" i="6"/>
  <c r="AP120" i="6"/>
  <c r="AQ120" i="6"/>
  <c r="AP152" i="6"/>
  <c r="AQ152" i="6"/>
  <c r="AP184" i="6"/>
  <c r="AQ184" i="6"/>
  <c r="AP232" i="6"/>
  <c r="AQ232" i="6"/>
  <c r="AM30" i="6"/>
  <c r="AN30" i="6"/>
  <c r="AO30" i="6"/>
  <c r="AN62" i="6"/>
  <c r="AM62" i="6"/>
  <c r="AO62" i="6"/>
  <c r="AN94" i="6"/>
  <c r="AM94" i="6"/>
  <c r="AO94" i="6"/>
  <c r="AN110" i="6"/>
  <c r="AM110" i="6"/>
  <c r="AO110" i="6"/>
  <c r="AN158" i="6"/>
  <c r="AM158" i="6"/>
  <c r="AO158" i="6"/>
  <c r="AN206" i="6"/>
  <c r="AM206" i="6"/>
  <c r="AO206" i="6"/>
  <c r="AL4" i="6"/>
  <c r="AK4" i="6"/>
  <c r="AL36" i="6"/>
  <c r="AK36" i="6"/>
  <c r="AL84" i="6"/>
  <c r="AK84" i="6"/>
  <c r="AL116" i="6"/>
  <c r="AK116" i="6"/>
  <c r="AL164" i="6"/>
  <c r="AK164" i="6"/>
  <c r="AL196" i="6"/>
  <c r="AK196" i="6"/>
  <c r="AL228" i="6"/>
  <c r="AK228" i="6"/>
  <c r="AH26" i="6"/>
  <c r="AG26" i="6"/>
  <c r="AI26" i="6"/>
  <c r="AH58" i="6"/>
  <c r="AG58" i="6"/>
  <c r="AI58" i="6"/>
  <c r="AG122" i="6"/>
  <c r="AH122" i="6"/>
  <c r="AI122" i="6"/>
  <c r="AG170" i="6"/>
  <c r="AH170" i="6"/>
  <c r="AI170" i="6"/>
  <c r="AH202" i="6"/>
  <c r="AI202" i="6"/>
  <c r="AG202" i="6"/>
  <c r="AH234" i="6"/>
  <c r="AG234" i="6"/>
  <c r="AI234" i="6"/>
  <c r="AP109" i="6"/>
  <c r="AQ109" i="6"/>
  <c r="AP157" i="6"/>
  <c r="AQ157" i="6"/>
  <c r="AP189" i="6"/>
  <c r="AQ189" i="6"/>
  <c r="AP221" i="6"/>
  <c r="AQ221" i="6"/>
  <c r="AO19" i="6"/>
  <c r="AN19" i="6"/>
  <c r="AM19" i="6"/>
  <c r="AN67" i="6"/>
  <c r="AO67" i="6"/>
  <c r="AM67" i="6"/>
  <c r="AN99" i="6"/>
  <c r="AO99" i="6"/>
  <c r="AM99" i="6"/>
  <c r="AN131" i="6"/>
  <c r="AO131" i="6"/>
  <c r="AM131" i="6"/>
  <c r="AN163" i="6"/>
  <c r="AO163" i="6"/>
  <c r="AM163" i="6"/>
  <c r="AN179" i="6"/>
  <c r="AO179" i="6"/>
  <c r="AM179" i="6"/>
  <c r="AN195" i="6"/>
  <c r="AO195" i="6"/>
  <c r="AM195" i="6"/>
  <c r="AN211" i="6"/>
  <c r="AO211" i="6"/>
  <c r="AM211" i="6"/>
  <c r="AN227" i="6"/>
  <c r="AO227" i="6"/>
  <c r="AM227" i="6"/>
  <c r="AK9" i="6"/>
  <c r="AL9" i="6"/>
  <c r="AP99" i="6"/>
  <c r="AQ99" i="6"/>
  <c r="AP115" i="6"/>
  <c r="AQ115" i="6"/>
  <c r="AP131" i="6"/>
  <c r="AQ131" i="6"/>
  <c r="AP147" i="6"/>
  <c r="AQ147" i="6"/>
  <c r="AP163" i="6"/>
  <c r="AQ163" i="6"/>
  <c r="AP179" i="6"/>
  <c r="AQ179" i="6"/>
  <c r="AP195" i="6"/>
  <c r="AQ195" i="6"/>
  <c r="AP211" i="6"/>
  <c r="AQ211" i="6"/>
  <c r="AP227" i="6"/>
  <c r="AQ227" i="6"/>
  <c r="AO9" i="6"/>
  <c r="AM9" i="6"/>
  <c r="AN9" i="6"/>
  <c r="AO25" i="6"/>
  <c r="AN25" i="6"/>
  <c r="AM25" i="6"/>
  <c r="AO41" i="6"/>
  <c r="AM41" i="6"/>
  <c r="AN41" i="6"/>
  <c r="AO57" i="6"/>
  <c r="AM57" i="6"/>
  <c r="AN57" i="6"/>
  <c r="AO73" i="6"/>
  <c r="AN73" i="6"/>
  <c r="AM73" i="6"/>
  <c r="AO89" i="6"/>
  <c r="AM89" i="6"/>
  <c r="AN89" i="6"/>
  <c r="AO105" i="6"/>
  <c r="AN105" i="6"/>
  <c r="AM105" i="6"/>
  <c r="AO121" i="6"/>
  <c r="AM121" i="6"/>
  <c r="AN121" i="6"/>
  <c r="AO137" i="6"/>
  <c r="AN137" i="6"/>
  <c r="AM137" i="6"/>
  <c r="AO153" i="6"/>
  <c r="AM153" i="6"/>
  <c r="AN153" i="6"/>
  <c r="AO169" i="6"/>
  <c r="AM169" i="6"/>
  <c r="AN169" i="6"/>
  <c r="AO185" i="6"/>
  <c r="AM185" i="6"/>
  <c r="AN185" i="6"/>
  <c r="AO201" i="6"/>
  <c r="AM201" i="6"/>
  <c r="AN201" i="6"/>
  <c r="AO217" i="6"/>
  <c r="AM217" i="6"/>
  <c r="AN217" i="6"/>
  <c r="AO233" i="6"/>
  <c r="AM233" i="6"/>
  <c r="AN233" i="6"/>
  <c r="AK15" i="6"/>
  <c r="AL15" i="6"/>
  <c r="AK31" i="6"/>
  <c r="AL31" i="6"/>
  <c r="AK47" i="6"/>
  <c r="AL47" i="6"/>
  <c r="AK63" i="6"/>
  <c r="AL63" i="6"/>
  <c r="AK79" i="6"/>
  <c r="AL79" i="6"/>
  <c r="AK95" i="6"/>
  <c r="AL95" i="6"/>
  <c r="AK111" i="6"/>
  <c r="AL111" i="6"/>
  <c r="AK127" i="6"/>
  <c r="AL127" i="6"/>
  <c r="AK143" i="6"/>
  <c r="AL143" i="6"/>
  <c r="AK159" i="6"/>
  <c r="AL159" i="6"/>
  <c r="AK175" i="6"/>
  <c r="AL175" i="6"/>
  <c r="AK191" i="6"/>
  <c r="AL191" i="6"/>
  <c r="AK207" i="6"/>
  <c r="AL207" i="6"/>
  <c r="AK223" i="6"/>
  <c r="AL223" i="6"/>
  <c r="AG5" i="6"/>
  <c r="AH5" i="6"/>
  <c r="AI5" i="6"/>
  <c r="AG21" i="6"/>
  <c r="AH21" i="6"/>
  <c r="AI21" i="6"/>
  <c r="AG37" i="6"/>
  <c r="AH37" i="6"/>
  <c r="AI37" i="6"/>
  <c r="AG53" i="6"/>
  <c r="AH53" i="6"/>
  <c r="AI53" i="6"/>
  <c r="AG69" i="6"/>
  <c r="AH69" i="6"/>
  <c r="AI69" i="6"/>
  <c r="AI85" i="6"/>
  <c r="AG85" i="6"/>
  <c r="AH85" i="6"/>
  <c r="AI101" i="6"/>
  <c r="AG101" i="6"/>
  <c r="AH101" i="6"/>
  <c r="AI117" i="6"/>
  <c r="AG117" i="6"/>
  <c r="AH117" i="6"/>
  <c r="AI133" i="6"/>
  <c r="AG133" i="6"/>
  <c r="AH133" i="6"/>
  <c r="AI149" i="6"/>
  <c r="AG149" i="6"/>
  <c r="AH149" i="6"/>
  <c r="AI165" i="6"/>
  <c r="AG165" i="6"/>
  <c r="AH165" i="6"/>
  <c r="AI181" i="6"/>
  <c r="AG181" i="6"/>
  <c r="AH181" i="6"/>
  <c r="AI197" i="6"/>
  <c r="AG197" i="6"/>
  <c r="AH197" i="6"/>
  <c r="AI213" i="6"/>
  <c r="AG213" i="6"/>
  <c r="AH213" i="6"/>
  <c r="AI229" i="6"/>
  <c r="AG229" i="6"/>
  <c r="AH229" i="6"/>
  <c r="AP92" i="6"/>
  <c r="AQ92" i="6"/>
  <c r="AQ108" i="6"/>
  <c r="AP108" i="6"/>
  <c r="AP124" i="6"/>
  <c r="AQ124" i="6"/>
  <c r="AQ140" i="6"/>
  <c r="AP140" i="6"/>
  <c r="AP156" i="6"/>
  <c r="AQ156" i="6"/>
  <c r="AP172" i="6"/>
  <c r="AQ172" i="6"/>
  <c r="AQ188" i="6"/>
  <c r="AP188" i="6"/>
  <c r="AP204" i="6"/>
  <c r="AQ204" i="6"/>
  <c r="AP220" i="6"/>
  <c r="AQ220" i="6"/>
  <c r="AP236" i="6"/>
  <c r="AQ236" i="6"/>
  <c r="AM18" i="6"/>
  <c r="AO18" i="6"/>
  <c r="AN18" i="6"/>
  <c r="AM34" i="6"/>
  <c r="AO34" i="6"/>
  <c r="AN34" i="6"/>
  <c r="AN50" i="6"/>
  <c r="AO50" i="6"/>
  <c r="AM50" i="6"/>
  <c r="AN66" i="6"/>
  <c r="AO66" i="6"/>
  <c r="AM66" i="6"/>
  <c r="AN82" i="6"/>
  <c r="AO82" i="6"/>
  <c r="AM82" i="6"/>
  <c r="AN98" i="6"/>
  <c r="AO98" i="6"/>
  <c r="AM98" i="6"/>
  <c r="AN114" i="6"/>
  <c r="AO114" i="6"/>
  <c r="AM114" i="6"/>
  <c r="AN130" i="6"/>
  <c r="AO130" i="6"/>
  <c r="AM130" i="6"/>
  <c r="AN146" i="6"/>
  <c r="AO146" i="6"/>
  <c r="AM146" i="6"/>
  <c r="AN162" i="6"/>
  <c r="AO162" i="6"/>
  <c r="AM162" i="6"/>
  <c r="AN178" i="6"/>
  <c r="AO178" i="6"/>
  <c r="AM178" i="6"/>
  <c r="AN194" i="6"/>
  <c r="AO194" i="6"/>
  <c r="AM194" i="6"/>
  <c r="AN210" i="6"/>
  <c r="AO210" i="6"/>
  <c r="AM210" i="6"/>
  <c r="AN226" i="6"/>
  <c r="AO226" i="6"/>
  <c r="AM226" i="6"/>
  <c r="AK8" i="6"/>
  <c r="AL8" i="6"/>
  <c r="AK24" i="6"/>
  <c r="AL24" i="6"/>
  <c r="AK40" i="6"/>
  <c r="AL40" i="6"/>
  <c r="AK56" i="6"/>
  <c r="AL56" i="6"/>
  <c r="AK72" i="6"/>
  <c r="AL72" i="6"/>
  <c r="AL88" i="6"/>
  <c r="AK88" i="6"/>
  <c r="AL104" i="6"/>
  <c r="AK104" i="6"/>
  <c r="AL120" i="6"/>
  <c r="AK120" i="6"/>
  <c r="AL136" i="6"/>
  <c r="AK136" i="6"/>
  <c r="AL152" i="6"/>
  <c r="AK152" i="6"/>
  <c r="AL168" i="6"/>
  <c r="AK168" i="6"/>
  <c r="AL184" i="6"/>
  <c r="AK184" i="6"/>
  <c r="AL200" i="6"/>
  <c r="AK200" i="6"/>
  <c r="AL216" i="6"/>
  <c r="AK216" i="6"/>
  <c r="AL232" i="6"/>
  <c r="AK232" i="6"/>
  <c r="AH14" i="6"/>
  <c r="AG14" i="6"/>
  <c r="AI14" i="6"/>
  <c r="AH30" i="6"/>
  <c r="AG30" i="6"/>
  <c r="AI30" i="6"/>
  <c r="AH46" i="6"/>
  <c r="AG46" i="6"/>
  <c r="AI46" i="6"/>
  <c r="AH62" i="6"/>
  <c r="AG62" i="6"/>
  <c r="AI62" i="6"/>
  <c r="AH78" i="6"/>
  <c r="AG78" i="6"/>
  <c r="AI78" i="6"/>
  <c r="AG94" i="6"/>
  <c r="AH94" i="6"/>
  <c r="AI94" i="6"/>
  <c r="AG110" i="6"/>
  <c r="AH110" i="6"/>
  <c r="AI110" i="6"/>
  <c r="AG126" i="6"/>
  <c r="AH126" i="6"/>
  <c r="AI126" i="6"/>
  <c r="AG142" i="6"/>
  <c r="AH142" i="6"/>
  <c r="AI142" i="6"/>
  <c r="AG158" i="6"/>
  <c r="AH158" i="6"/>
  <c r="AI158" i="6"/>
  <c r="AG174" i="6"/>
  <c r="AH174" i="6"/>
  <c r="AI174" i="6"/>
  <c r="AG190" i="6"/>
  <c r="AH190" i="6"/>
  <c r="AI190" i="6"/>
  <c r="AG206" i="6"/>
  <c r="AH206" i="6"/>
  <c r="AI206" i="6"/>
  <c r="AG222" i="6"/>
  <c r="AH222" i="6"/>
  <c r="AI222" i="6"/>
  <c r="AP97" i="6"/>
  <c r="AQ97" i="6"/>
  <c r="AP113" i="6"/>
  <c r="AQ113" i="6"/>
  <c r="AP129" i="6"/>
  <c r="AQ129" i="6"/>
  <c r="AP145" i="6"/>
  <c r="AQ145" i="6"/>
  <c r="AP161" i="6"/>
  <c r="AQ161" i="6"/>
  <c r="AP177" i="6"/>
  <c r="AQ177" i="6"/>
  <c r="AP193" i="6"/>
  <c r="AQ193" i="6"/>
  <c r="AP209" i="6"/>
  <c r="AQ209" i="6"/>
  <c r="AP225" i="6"/>
  <c r="AQ225" i="6"/>
  <c r="AO7" i="6"/>
  <c r="AM7" i="6"/>
  <c r="AN7" i="6"/>
  <c r="AO23" i="6"/>
  <c r="AM23" i="6"/>
  <c r="AN23" i="6"/>
  <c r="AO39" i="6"/>
  <c r="AN39" i="6"/>
  <c r="AM39" i="6"/>
  <c r="AM55" i="6"/>
  <c r="AO55" i="6"/>
  <c r="AN55" i="6"/>
  <c r="AM71" i="6"/>
  <c r="AN71" i="6"/>
  <c r="AO71" i="6"/>
  <c r="AM87" i="6"/>
  <c r="AO87" i="6"/>
  <c r="AN87" i="6"/>
  <c r="AM103" i="6"/>
  <c r="AN103" i="6"/>
  <c r="AO103" i="6"/>
  <c r="AM119" i="6"/>
  <c r="AO119" i="6"/>
  <c r="AN119" i="6"/>
  <c r="AM135" i="6"/>
  <c r="AN135" i="6"/>
  <c r="AO135" i="6"/>
  <c r="AM151" i="6"/>
  <c r="AO151" i="6"/>
  <c r="AN151" i="6"/>
  <c r="AM167" i="6"/>
  <c r="AO167" i="6"/>
  <c r="AN167" i="6"/>
  <c r="AM183" i="6"/>
  <c r="AN183" i="6"/>
  <c r="AO183" i="6"/>
  <c r="AM199" i="6"/>
  <c r="AN199" i="6"/>
  <c r="AO199" i="6"/>
  <c r="AM215" i="6"/>
  <c r="AN215" i="6"/>
  <c r="AO215" i="6"/>
  <c r="AM231" i="6"/>
  <c r="AN231" i="6"/>
  <c r="AO231" i="6"/>
  <c r="AK13" i="6"/>
  <c r="AL13" i="6"/>
  <c r="AK29" i="6"/>
  <c r="AL29" i="6"/>
  <c r="AK45" i="6"/>
  <c r="AL45" i="6"/>
  <c r="AK61" i="6"/>
  <c r="AL61" i="6"/>
  <c r="AK77" i="6"/>
  <c r="AL77" i="6"/>
  <c r="AK93" i="6"/>
  <c r="AL93" i="6"/>
  <c r="AK109" i="6"/>
  <c r="AL109" i="6"/>
  <c r="AK125" i="6"/>
  <c r="AL125" i="6"/>
  <c r="AK141" i="6"/>
  <c r="AL141" i="6"/>
  <c r="AK157" i="6"/>
  <c r="AL157" i="6"/>
  <c r="AK173" i="6"/>
  <c r="AL173" i="6"/>
  <c r="AK189" i="6"/>
  <c r="AL189" i="6"/>
  <c r="AK205" i="6"/>
  <c r="AL205" i="6"/>
  <c r="AK221" i="6"/>
  <c r="AL221" i="6"/>
  <c r="AI19" i="6"/>
  <c r="AH19" i="6"/>
  <c r="AG19" i="6"/>
  <c r="AI35" i="6"/>
  <c r="AH35" i="6"/>
  <c r="AG35" i="6"/>
  <c r="AI51" i="6"/>
  <c r="AH51" i="6"/>
  <c r="AG51" i="6"/>
  <c r="AI67" i="6"/>
  <c r="AH67" i="6"/>
  <c r="AG67" i="6"/>
  <c r="AG83" i="6"/>
  <c r="AH83" i="6"/>
  <c r="AI83" i="6"/>
  <c r="AG99" i="6"/>
  <c r="AH99" i="6"/>
  <c r="AI99" i="6"/>
  <c r="AG115" i="6"/>
  <c r="AH115" i="6"/>
  <c r="AI115" i="6"/>
  <c r="AG131" i="6"/>
  <c r="AH131" i="6"/>
  <c r="AI131" i="6"/>
  <c r="AG147" i="6"/>
  <c r="AH147" i="6"/>
  <c r="AI147" i="6"/>
  <c r="AG163" i="6"/>
  <c r="AH163" i="6"/>
  <c r="AI163" i="6"/>
  <c r="AG179" i="6"/>
  <c r="AI179" i="6"/>
  <c r="AH179" i="6"/>
  <c r="AG195" i="6"/>
  <c r="AI195" i="6"/>
  <c r="AH195" i="6"/>
  <c r="AG211" i="6"/>
  <c r="AI211" i="6"/>
  <c r="AH211" i="6"/>
  <c r="AG227" i="6"/>
  <c r="AI227" i="6"/>
  <c r="AH227" i="6"/>
  <c r="AW10" i="6"/>
  <c r="AX10" i="6"/>
  <c r="AV10" i="6"/>
  <c r="AQ12" i="6"/>
  <c r="AP12" i="6"/>
  <c r="AX13" i="6"/>
  <c r="AW13" i="6"/>
  <c r="AV13" i="6"/>
  <c r="AW14" i="6"/>
  <c r="AX14" i="6"/>
  <c r="AV14" i="6"/>
  <c r="AQ16" i="6"/>
  <c r="AP16" i="6"/>
  <c r="AX17" i="6"/>
  <c r="AV17" i="6"/>
  <c r="AW17" i="6"/>
  <c r="AW18" i="6"/>
  <c r="AX18" i="6"/>
  <c r="AV18" i="6"/>
  <c r="AQ20" i="6"/>
  <c r="AP20" i="6"/>
  <c r="AX21" i="6"/>
  <c r="AW21" i="6"/>
  <c r="AV21" i="6"/>
  <c r="AW22" i="6"/>
  <c r="AX22" i="6"/>
  <c r="AV22" i="6"/>
  <c r="AQ24" i="6"/>
  <c r="AP24" i="6"/>
  <c r="AX25" i="6"/>
  <c r="AV25" i="6"/>
  <c r="AW25" i="6"/>
  <c r="AW26" i="6"/>
  <c r="AX26" i="6"/>
  <c r="AV26" i="6"/>
  <c r="AQ28" i="6"/>
  <c r="AP28" i="6"/>
  <c r="AX29" i="6"/>
  <c r="AW29" i="6"/>
  <c r="AV29" i="6"/>
  <c r="AW30" i="6"/>
  <c r="AX30" i="6"/>
  <c r="AV30" i="6"/>
  <c r="AQ32" i="6"/>
  <c r="AP32" i="6"/>
  <c r="AX33" i="6"/>
  <c r="AW33" i="6"/>
  <c r="AV33" i="6"/>
  <c r="AW34" i="6"/>
  <c r="AX34" i="6"/>
  <c r="AV34" i="6"/>
  <c r="AQ36" i="6"/>
  <c r="AP36" i="6"/>
  <c r="AX37" i="6"/>
  <c r="AW37" i="6"/>
  <c r="AV37" i="6"/>
  <c r="AW38" i="6"/>
  <c r="AX38" i="6"/>
  <c r="AV38" i="6"/>
  <c r="AQ40" i="6"/>
  <c r="AP40" i="6"/>
  <c r="AX41" i="6"/>
  <c r="AW41" i="6"/>
  <c r="AV41" i="6"/>
  <c r="AW42" i="6"/>
  <c r="AX42" i="6"/>
  <c r="AV42" i="6"/>
  <c r="AQ44" i="6"/>
  <c r="AP44" i="6"/>
  <c r="AX45" i="6"/>
  <c r="AW45" i="6"/>
  <c r="AV45" i="6"/>
  <c r="AW46" i="6"/>
  <c r="AX46" i="6"/>
  <c r="AV46" i="6"/>
  <c r="AP48" i="6"/>
  <c r="AQ48" i="6"/>
  <c r="AX49" i="6"/>
  <c r="AW49" i="6"/>
  <c r="AV49" i="6"/>
  <c r="AW50" i="6"/>
  <c r="AX50" i="6"/>
  <c r="AV50" i="6"/>
  <c r="AP52" i="6"/>
  <c r="AQ52" i="6"/>
  <c r="AX53" i="6"/>
  <c r="AW53" i="6"/>
  <c r="AV53" i="6"/>
  <c r="AW54" i="6"/>
  <c r="AX54" i="6"/>
  <c r="AV54" i="6"/>
  <c r="AP56" i="6"/>
  <c r="AQ56" i="6"/>
  <c r="AX57" i="6"/>
  <c r="AW57" i="6"/>
  <c r="AV57" i="6"/>
  <c r="AW58" i="6"/>
  <c r="AX58" i="6"/>
  <c r="AV58" i="6"/>
  <c r="AP60" i="6"/>
  <c r="AQ60" i="6"/>
  <c r="AQ86" i="6"/>
  <c r="AP86" i="6"/>
  <c r="AQ102" i="6"/>
  <c r="AP102" i="6"/>
  <c r="AQ118" i="6"/>
  <c r="AP118" i="6"/>
  <c r="AQ134" i="6"/>
  <c r="AP134" i="6"/>
  <c r="AQ150" i="6"/>
  <c r="AP150" i="6"/>
  <c r="AQ166" i="6"/>
  <c r="AP166" i="6"/>
  <c r="AQ182" i="6"/>
  <c r="AP182" i="6"/>
  <c r="AQ198" i="6"/>
  <c r="AP198" i="6"/>
  <c r="AQ214" i="6"/>
  <c r="AP214" i="6"/>
  <c r="AQ230" i="6"/>
  <c r="AP230" i="6"/>
  <c r="AN64" i="6"/>
  <c r="AM64" i="6"/>
  <c r="AO64" i="6"/>
  <c r="AN80" i="6"/>
  <c r="AO80" i="6"/>
  <c r="AM80" i="6"/>
  <c r="AN96" i="6"/>
  <c r="AM96" i="6"/>
  <c r="AO96" i="6"/>
  <c r="AN112" i="6"/>
  <c r="AO112" i="6"/>
  <c r="AM112" i="6"/>
  <c r="AN128" i="6"/>
  <c r="AM128" i="6"/>
  <c r="AO128" i="6"/>
  <c r="AN144" i="6"/>
  <c r="AO144" i="6"/>
  <c r="AM144" i="6"/>
  <c r="AN160" i="6"/>
  <c r="AM160" i="6"/>
  <c r="AO160" i="6"/>
  <c r="AN176" i="6"/>
  <c r="AM176" i="6"/>
  <c r="AO176" i="6"/>
  <c r="AN192" i="6"/>
  <c r="AM192" i="6"/>
  <c r="AO192" i="6"/>
  <c r="AN208" i="6"/>
  <c r="AM208" i="6"/>
  <c r="AO208" i="6"/>
  <c r="AN224" i="6"/>
  <c r="AM224" i="6"/>
  <c r="AO224" i="6"/>
  <c r="AL6" i="6"/>
  <c r="AK6" i="6"/>
  <c r="AL74" i="6"/>
  <c r="AK74" i="6"/>
  <c r="AK90" i="6"/>
  <c r="AL90" i="6"/>
  <c r="AK106" i="6"/>
  <c r="AL106" i="6"/>
  <c r="AK122" i="6"/>
  <c r="AL122" i="6"/>
  <c r="AK138" i="6"/>
  <c r="AL138" i="6"/>
  <c r="AK154" i="6"/>
  <c r="AL154" i="6"/>
  <c r="AK170" i="6"/>
  <c r="AL170" i="6"/>
  <c r="AK186" i="6"/>
  <c r="AL186" i="6"/>
  <c r="AK202" i="6"/>
  <c r="AL202" i="6"/>
  <c r="AK218" i="6"/>
  <c r="AL218" i="6"/>
  <c r="AK234" i="6"/>
  <c r="AL234" i="6"/>
  <c r="AH16" i="6"/>
  <c r="AI16" i="6"/>
  <c r="AG16" i="6"/>
  <c r="AH32" i="6"/>
  <c r="AI32" i="6"/>
  <c r="AG32" i="6"/>
  <c r="AH48" i="6"/>
  <c r="AI48" i="6"/>
  <c r="AG48" i="6"/>
  <c r="AH64" i="6"/>
  <c r="AI64" i="6"/>
  <c r="AG64" i="6"/>
  <c r="AH80" i="6"/>
  <c r="AI80" i="6"/>
  <c r="AG80" i="6"/>
  <c r="AH96" i="6"/>
  <c r="AI96" i="6"/>
  <c r="AG96" i="6"/>
  <c r="AH112" i="6"/>
  <c r="AI112" i="6"/>
  <c r="AG112" i="6"/>
  <c r="AH128" i="6"/>
  <c r="AI128" i="6"/>
  <c r="AG128" i="6"/>
  <c r="AH144" i="6"/>
  <c r="AI144" i="6"/>
  <c r="AG144" i="6"/>
  <c r="AH160" i="6"/>
  <c r="AI160" i="6"/>
  <c r="AG160" i="6"/>
  <c r="AH176" i="6"/>
  <c r="AI176" i="6"/>
  <c r="AG176" i="6"/>
  <c r="AH192" i="6"/>
  <c r="AI192" i="6"/>
  <c r="AG192" i="6"/>
  <c r="AH208" i="6"/>
  <c r="AI208" i="6"/>
  <c r="AG208" i="6"/>
  <c r="AH224" i="6"/>
  <c r="AI224" i="6"/>
  <c r="AG224" i="6"/>
  <c r="AP61" i="6"/>
  <c r="AQ61" i="6"/>
  <c r="AQ62" i="6"/>
  <c r="AP62" i="6"/>
  <c r="AV63" i="6"/>
  <c r="AX63" i="6"/>
  <c r="AW63" i="6"/>
  <c r="AU64" i="6"/>
  <c r="AT64" i="6"/>
  <c r="AS64" i="6"/>
  <c r="AP65" i="6"/>
  <c r="AQ65" i="6"/>
  <c r="AP66" i="6"/>
  <c r="AQ66" i="6"/>
  <c r="AW67" i="6"/>
  <c r="AV67" i="6"/>
  <c r="AX67" i="6"/>
  <c r="AU68" i="6"/>
  <c r="AT68" i="6"/>
  <c r="AS68" i="6"/>
  <c r="AP69" i="6"/>
  <c r="AQ69" i="6"/>
  <c r="AQ70" i="6"/>
  <c r="AP70" i="6"/>
  <c r="AV71" i="6"/>
  <c r="AW71" i="6"/>
  <c r="AX71" i="6"/>
  <c r="AU72" i="6"/>
  <c r="AT72" i="6"/>
  <c r="AS72" i="6"/>
  <c r="AP73" i="6"/>
  <c r="AQ73" i="6"/>
  <c r="AP74" i="6"/>
  <c r="AQ74" i="6"/>
  <c r="AV75" i="6"/>
  <c r="AX75" i="6"/>
  <c r="AW75" i="6"/>
  <c r="AU76" i="6"/>
  <c r="AT76" i="6"/>
  <c r="AS76" i="6"/>
  <c r="AP77" i="6"/>
  <c r="AQ77" i="6"/>
  <c r="AQ78" i="6"/>
  <c r="AP78" i="6"/>
  <c r="AV79" i="6"/>
  <c r="AW79" i="6"/>
  <c r="AX79" i="6"/>
  <c r="AU80" i="6"/>
  <c r="AT80" i="6"/>
  <c r="AS80" i="6"/>
  <c r="AP81" i="6"/>
  <c r="AQ81" i="6"/>
  <c r="AP82" i="6"/>
  <c r="AQ82" i="6"/>
  <c r="AV83" i="6"/>
  <c r="AX83" i="6"/>
  <c r="AW83" i="6"/>
  <c r="AU84" i="6"/>
  <c r="AT84" i="6"/>
  <c r="AS84" i="6"/>
  <c r="AX86" i="6"/>
  <c r="AW86" i="6"/>
  <c r="AV86" i="6"/>
  <c r="AU87" i="6"/>
  <c r="AT87" i="6"/>
  <c r="AS87" i="6"/>
  <c r="AU88" i="6"/>
  <c r="AT88" i="6"/>
  <c r="AS88" i="6"/>
  <c r="AX90" i="6"/>
  <c r="AW90" i="6"/>
  <c r="AV90" i="6"/>
  <c r="AU91" i="6"/>
  <c r="AS91" i="6"/>
  <c r="AT91" i="6"/>
  <c r="AU92" i="6"/>
  <c r="AT92" i="6"/>
  <c r="AS92" i="6"/>
  <c r="AX94" i="6"/>
  <c r="AW94" i="6"/>
  <c r="AV94" i="6"/>
  <c r="AU95" i="6"/>
  <c r="AS95" i="6"/>
  <c r="AT95" i="6"/>
  <c r="AU96" i="6"/>
  <c r="AT96" i="6"/>
  <c r="AS96" i="6"/>
  <c r="AX98" i="6"/>
  <c r="AW98" i="6"/>
  <c r="AV98" i="6"/>
  <c r="AU99" i="6"/>
  <c r="AT99" i="6"/>
  <c r="AS99" i="6"/>
  <c r="AU100" i="6"/>
  <c r="AT100" i="6"/>
  <c r="AS100" i="6"/>
  <c r="AX102" i="6"/>
  <c r="AW102" i="6"/>
  <c r="AV102" i="6"/>
  <c r="AU103" i="6"/>
  <c r="AS103" i="6"/>
  <c r="AT103" i="6"/>
  <c r="AU104" i="6"/>
  <c r="AT104" i="6"/>
  <c r="AS104" i="6"/>
  <c r="AX106" i="6"/>
  <c r="AW106" i="6"/>
  <c r="AV106" i="6"/>
  <c r="AU107" i="6"/>
  <c r="AT107" i="6"/>
  <c r="AS107" i="6"/>
  <c r="AU108" i="6"/>
  <c r="AT108" i="6"/>
  <c r="AS108" i="6"/>
  <c r="AX110" i="6"/>
  <c r="AW110" i="6"/>
  <c r="AV110" i="6"/>
  <c r="AS111" i="6"/>
  <c r="AU111" i="6"/>
  <c r="AT111" i="6"/>
  <c r="AT112" i="6"/>
  <c r="AS112" i="6"/>
  <c r="AU112" i="6"/>
  <c r="AX114" i="6"/>
  <c r="AW114" i="6"/>
  <c r="AV114" i="6"/>
  <c r="AU115" i="6"/>
  <c r="AT115" i="6"/>
  <c r="AS115" i="6"/>
  <c r="AT116" i="6"/>
  <c r="AS116" i="6"/>
  <c r="AU116" i="6"/>
  <c r="AX118" i="6"/>
  <c r="AW118" i="6"/>
  <c r="AV118" i="6"/>
  <c r="AU119" i="6"/>
  <c r="AS119" i="6"/>
  <c r="AT119" i="6"/>
  <c r="AT120" i="6"/>
  <c r="AU120" i="6"/>
  <c r="AS120" i="6"/>
  <c r="AX122" i="6"/>
  <c r="AW122" i="6"/>
  <c r="AV122" i="6"/>
  <c r="AU123" i="6"/>
  <c r="AT123" i="6"/>
  <c r="AS123" i="6"/>
  <c r="AT124" i="6"/>
  <c r="AU124" i="6"/>
  <c r="AS124" i="6"/>
  <c r="AX126" i="6"/>
  <c r="AW126" i="6"/>
  <c r="AV126" i="6"/>
  <c r="AS127" i="6"/>
  <c r="AU127" i="6"/>
  <c r="AT127" i="6"/>
  <c r="AT128" i="6"/>
  <c r="AS128" i="6"/>
  <c r="AU128" i="6"/>
  <c r="AX130" i="6"/>
  <c r="AW130" i="6"/>
  <c r="AV130" i="6"/>
  <c r="AU131" i="6"/>
  <c r="AT131" i="6"/>
  <c r="AS131" i="6"/>
  <c r="AT132" i="6"/>
  <c r="AS132" i="6"/>
  <c r="AU132" i="6"/>
  <c r="AX134" i="6"/>
  <c r="AW134" i="6"/>
  <c r="AV134" i="6"/>
  <c r="AU135" i="6"/>
  <c r="AT135" i="6"/>
  <c r="AS135" i="6"/>
  <c r="AT136" i="6"/>
  <c r="AU136" i="6"/>
  <c r="AS136" i="6"/>
  <c r="AX138" i="6"/>
  <c r="AW138" i="6"/>
  <c r="AV138" i="6"/>
  <c r="AU139" i="6"/>
  <c r="AS139" i="6"/>
  <c r="AT139" i="6"/>
  <c r="AT140" i="6"/>
  <c r="AS140" i="6"/>
  <c r="AU140" i="6"/>
  <c r="AX142" i="6"/>
  <c r="AW142" i="6"/>
  <c r="AV142" i="6"/>
  <c r="AS143" i="6"/>
  <c r="AU143" i="6"/>
  <c r="AT143" i="6"/>
  <c r="AT144" i="6"/>
  <c r="AU144" i="6"/>
  <c r="AS144" i="6"/>
  <c r="AX146" i="6"/>
  <c r="AW146" i="6"/>
  <c r="AV146" i="6"/>
  <c r="AU147" i="6"/>
  <c r="AT147" i="6"/>
  <c r="AS147" i="6"/>
  <c r="AT148" i="6"/>
  <c r="AS148" i="6"/>
  <c r="AU148" i="6"/>
  <c r="AX150" i="6"/>
  <c r="AW150" i="6"/>
  <c r="AV150" i="6"/>
  <c r="AU151" i="6"/>
  <c r="AT151" i="6"/>
  <c r="AS151" i="6"/>
  <c r="AT152" i="6"/>
  <c r="AU152" i="6"/>
  <c r="AS152" i="6"/>
  <c r="AX154" i="6"/>
  <c r="AW154" i="6"/>
  <c r="AV154" i="6"/>
  <c r="AS155" i="6"/>
  <c r="AU155" i="6"/>
  <c r="AT155" i="6"/>
  <c r="AT156" i="6"/>
  <c r="AS156" i="6"/>
  <c r="AU156" i="6"/>
  <c r="AX158" i="6"/>
  <c r="AW158" i="6"/>
  <c r="AV158" i="6"/>
  <c r="AS159" i="6"/>
  <c r="AU159" i="6"/>
  <c r="AT159" i="6"/>
  <c r="AT160" i="6"/>
  <c r="AU160" i="6"/>
  <c r="AS160" i="6"/>
  <c r="AX162" i="6"/>
  <c r="AW162" i="6"/>
  <c r="AV162" i="6"/>
  <c r="AU163" i="6"/>
  <c r="AT163" i="6"/>
  <c r="AS163" i="6"/>
  <c r="AT164" i="6"/>
  <c r="AS164" i="6"/>
  <c r="AU164" i="6"/>
  <c r="AX166" i="6"/>
  <c r="AW166" i="6"/>
  <c r="AV166" i="6"/>
  <c r="AU167" i="6"/>
  <c r="AS167" i="6"/>
  <c r="AT167" i="6"/>
  <c r="AT168" i="6"/>
  <c r="AU168" i="6"/>
  <c r="AS168" i="6"/>
  <c r="AX170" i="6"/>
  <c r="AW170" i="6"/>
  <c r="AV170" i="6"/>
  <c r="AS171" i="6"/>
  <c r="AT171" i="6"/>
  <c r="AU171" i="6"/>
  <c r="AT172" i="6"/>
  <c r="AU172" i="6"/>
  <c r="AS172" i="6"/>
  <c r="AX174" i="6"/>
  <c r="AW174" i="6"/>
  <c r="AV174" i="6"/>
  <c r="AS175" i="6"/>
  <c r="AU175" i="6"/>
  <c r="AT175" i="6"/>
  <c r="AT176" i="6"/>
  <c r="AU176" i="6"/>
  <c r="AS176" i="6"/>
  <c r="AX178" i="6"/>
  <c r="AW178" i="6"/>
  <c r="AV178" i="6"/>
  <c r="AU179" i="6"/>
  <c r="AT179" i="6"/>
  <c r="AS179" i="6"/>
  <c r="AT180" i="6"/>
  <c r="AS180" i="6"/>
  <c r="AU180" i="6"/>
  <c r="AX182" i="6"/>
  <c r="AW182" i="6"/>
  <c r="AV182" i="6"/>
  <c r="AS183" i="6"/>
  <c r="AU183" i="6"/>
  <c r="AT183" i="6"/>
  <c r="AT184" i="6"/>
  <c r="AU184" i="6"/>
  <c r="AS184" i="6"/>
  <c r="AX186" i="6"/>
  <c r="AW186" i="6"/>
  <c r="AV186" i="6"/>
  <c r="AU187" i="6"/>
  <c r="AT187" i="6"/>
  <c r="AS187" i="6"/>
  <c r="AT188" i="6"/>
  <c r="AU188" i="6"/>
  <c r="AS188" i="6"/>
  <c r="AX190" i="6"/>
  <c r="AW190" i="6"/>
  <c r="AV190" i="6"/>
  <c r="AS191" i="6"/>
  <c r="AU191" i="6"/>
  <c r="AT191" i="6"/>
  <c r="AT192" i="6"/>
  <c r="AU192" i="6"/>
  <c r="AS192" i="6"/>
  <c r="AX194" i="6"/>
  <c r="AW194" i="6"/>
  <c r="AV194" i="6"/>
  <c r="AU195" i="6"/>
  <c r="AT195" i="6"/>
  <c r="AS195" i="6"/>
  <c r="AT196" i="6"/>
  <c r="AS196" i="6"/>
  <c r="AU196" i="6"/>
  <c r="AX198" i="6"/>
  <c r="AW198" i="6"/>
  <c r="AV198" i="6"/>
  <c r="AS199" i="6"/>
  <c r="AU199" i="6"/>
  <c r="AT199" i="6"/>
  <c r="AT200" i="6"/>
  <c r="AU200" i="6"/>
  <c r="AS200" i="6"/>
  <c r="AX202" i="6"/>
  <c r="AW202" i="6"/>
  <c r="AV202" i="6"/>
  <c r="AU203" i="6"/>
  <c r="AS203" i="6"/>
  <c r="AT203" i="6"/>
  <c r="AT204" i="6"/>
  <c r="AU204" i="6"/>
  <c r="AS204" i="6"/>
  <c r="AX206" i="6"/>
  <c r="AW206" i="6"/>
  <c r="AV206" i="6"/>
  <c r="AS207" i="6"/>
  <c r="AU207" i="6"/>
  <c r="AT207" i="6"/>
  <c r="AT208" i="6"/>
  <c r="AU208" i="6"/>
  <c r="AS208" i="6"/>
  <c r="AX210" i="6"/>
  <c r="AW210" i="6"/>
  <c r="AV210" i="6"/>
  <c r="AU211" i="6"/>
  <c r="AT211" i="6"/>
  <c r="AS211" i="6"/>
  <c r="AT212" i="6"/>
  <c r="AS212" i="6"/>
  <c r="AU212" i="6"/>
  <c r="AX214" i="6"/>
  <c r="AW214" i="6"/>
  <c r="AV214" i="6"/>
  <c r="AU215" i="6"/>
  <c r="AT215" i="6"/>
  <c r="AS215" i="6"/>
  <c r="AT216" i="6"/>
  <c r="AU216" i="6"/>
  <c r="AS216" i="6"/>
  <c r="AX218" i="6"/>
  <c r="AW218" i="6"/>
  <c r="AV218" i="6"/>
  <c r="AS219" i="6"/>
  <c r="AT219" i="6"/>
  <c r="AU219" i="6"/>
  <c r="AT220" i="6"/>
  <c r="AU220" i="6"/>
  <c r="AS220" i="6"/>
  <c r="AX222" i="6"/>
  <c r="AW222" i="6"/>
  <c r="AV222" i="6"/>
  <c r="AS223" i="6"/>
  <c r="AU223" i="6"/>
  <c r="AT223" i="6"/>
  <c r="AT224" i="6"/>
  <c r="AS224" i="6"/>
  <c r="AU224" i="6"/>
  <c r="AX226" i="6"/>
  <c r="AW226" i="6"/>
  <c r="AV226" i="6"/>
  <c r="AU227" i="6"/>
  <c r="AT227" i="6"/>
  <c r="AS227" i="6"/>
  <c r="AT228" i="6"/>
  <c r="AS228" i="6"/>
  <c r="AU228" i="6"/>
  <c r="AX230" i="6"/>
  <c r="AW230" i="6"/>
  <c r="AV230" i="6"/>
  <c r="AS231" i="6"/>
  <c r="AU231" i="6"/>
  <c r="AT231" i="6"/>
  <c r="AT232" i="6"/>
  <c r="AU232" i="6"/>
  <c r="AS232" i="6"/>
  <c r="AX234" i="6"/>
  <c r="AW234" i="6"/>
  <c r="AV234" i="6"/>
  <c r="AT235" i="6"/>
  <c r="AU235" i="6"/>
  <c r="AS235" i="6"/>
  <c r="AT236" i="6"/>
  <c r="AU236" i="6"/>
  <c r="AS236" i="6"/>
  <c r="AQ4" i="6"/>
  <c r="AP4" i="6"/>
  <c r="AX5" i="6"/>
  <c r="AW5" i="6"/>
  <c r="AV5" i="6"/>
  <c r="AW6" i="6"/>
  <c r="AX6" i="6"/>
  <c r="AV6" i="6"/>
  <c r="AQ8" i="6"/>
  <c r="AP8" i="6"/>
  <c r="AX9" i="6"/>
  <c r="AW9" i="6"/>
  <c r="AV9" i="6"/>
  <c r="AO3" i="6"/>
  <c r="AN3" i="6"/>
  <c r="AM3" i="6"/>
  <c r="AC6" i="6"/>
  <c r="AB6" i="6"/>
  <c r="AA6" i="6"/>
  <c r="AC22" i="6"/>
  <c r="AB22" i="6"/>
  <c r="AA22" i="6"/>
  <c r="AC38" i="6"/>
  <c r="AB38" i="6"/>
  <c r="AA38" i="6"/>
  <c r="AC54" i="6"/>
  <c r="AB54" i="6"/>
  <c r="AA54" i="6"/>
  <c r="AC70" i="6"/>
  <c r="AB70" i="6"/>
  <c r="AA70" i="6"/>
  <c r="AC86" i="6"/>
  <c r="AB86" i="6"/>
  <c r="AA86" i="6"/>
  <c r="AC102" i="6"/>
  <c r="AB102" i="6"/>
  <c r="AA102" i="6"/>
  <c r="AC118" i="6"/>
  <c r="AB118" i="6"/>
  <c r="AA118" i="6"/>
  <c r="AC134" i="6"/>
  <c r="AB134" i="6"/>
  <c r="AA134" i="6"/>
  <c r="AC150" i="6"/>
  <c r="AB150" i="6"/>
  <c r="AA150" i="6"/>
  <c r="AC166" i="6"/>
  <c r="AB166" i="6"/>
  <c r="AA166" i="6"/>
  <c r="AC182" i="6"/>
  <c r="AB182" i="6"/>
  <c r="AA182" i="6"/>
  <c r="AC198" i="6"/>
  <c r="AB198" i="6"/>
  <c r="AA198" i="6"/>
  <c r="AC214" i="6"/>
  <c r="AB214" i="6"/>
  <c r="AA214" i="6"/>
  <c r="AC230" i="6"/>
  <c r="AB230" i="6"/>
  <c r="AA230" i="6"/>
  <c r="AC51" i="6"/>
  <c r="AB51" i="6"/>
  <c r="AA51" i="6"/>
  <c r="AC115" i="6"/>
  <c r="AB115" i="6"/>
  <c r="AA115" i="6"/>
  <c r="AC16" i="6"/>
  <c r="AB16" i="6"/>
  <c r="AA16" i="6"/>
  <c r="AC80" i="6"/>
  <c r="AB80" i="6"/>
  <c r="AA80" i="6"/>
  <c r="AC144" i="6"/>
  <c r="AB144" i="6"/>
  <c r="AA144" i="6"/>
  <c r="AC224" i="6"/>
  <c r="AB224" i="6"/>
  <c r="AA224" i="6"/>
  <c r="AD14" i="6"/>
  <c r="AE14" i="6"/>
  <c r="AD26" i="6"/>
  <c r="AE26" i="6"/>
  <c r="AD58" i="6"/>
  <c r="AE58" i="6"/>
  <c r="AC105" i="6"/>
  <c r="AB105" i="6"/>
  <c r="AA105" i="6"/>
  <c r="AC185" i="6"/>
  <c r="AB185" i="6"/>
  <c r="AA185" i="6"/>
  <c r="AD80" i="6"/>
  <c r="AE80" i="6"/>
  <c r="AD87" i="6"/>
  <c r="AE87" i="6"/>
  <c r="AD96" i="6"/>
  <c r="AE96" i="6"/>
  <c r="AD99" i="6"/>
  <c r="AE99" i="6"/>
  <c r="AD103" i="6"/>
  <c r="AE103" i="6"/>
  <c r="AD112" i="6"/>
  <c r="AE112" i="6"/>
  <c r="AD115" i="6"/>
  <c r="AE115" i="6"/>
  <c r="AD124" i="6"/>
  <c r="AE124" i="6"/>
  <c r="AD128" i="6"/>
  <c r="AE128" i="6"/>
  <c r="AD131" i="6"/>
  <c r="AE131" i="6"/>
  <c r="AD135" i="6"/>
  <c r="AE135" i="6"/>
  <c r="AD139" i="6"/>
  <c r="AE139" i="6"/>
  <c r="AD147" i="6"/>
  <c r="AE147" i="6"/>
  <c r="AD151" i="6"/>
  <c r="AE151" i="6"/>
  <c r="AD160" i="6"/>
  <c r="AE160" i="6"/>
  <c r="AD163" i="6"/>
  <c r="AE163" i="6"/>
  <c r="AD167" i="6"/>
  <c r="AE167" i="6"/>
  <c r="AD171" i="6"/>
  <c r="AE171" i="6"/>
  <c r="AD175" i="6"/>
  <c r="AE175" i="6"/>
  <c r="AD179" i="6"/>
  <c r="AE179" i="6"/>
  <c r="AD188" i="6"/>
  <c r="AE188" i="6"/>
  <c r="AD191" i="6"/>
  <c r="AE191" i="6"/>
  <c r="AC10" i="6"/>
  <c r="AB10" i="6"/>
  <c r="AA10" i="6"/>
  <c r="AC26" i="6"/>
  <c r="AB26" i="6"/>
  <c r="AA26" i="6"/>
  <c r="AC42" i="6"/>
  <c r="AB42" i="6"/>
  <c r="AA42" i="6"/>
  <c r="AC58" i="6"/>
  <c r="AB58" i="6"/>
  <c r="AA58" i="6"/>
  <c r="AC74" i="6"/>
  <c r="AB74" i="6"/>
  <c r="AA74" i="6"/>
  <c r="AC90" i="6"/>
  <c r="AB90" i="6"/>
  <c r="AA90" i="6"/>
  <c r="AC106" i="6"/>
  <c r="AB106" i="6"/>
  <c r="AA106" i="6"/>
  <c r="AC122" i="6"/>
  <c r="AB122" i="6"/>
  <c r="AA122" i="6"/>
  <c r="AC138" i="6"/>
  <c r="AB138" i="6"/>
  <c r="AA138" i="6"/>
  <c r="AC154" i="6"/>
  <c r="AB154" i="6"/>
  <c r="AA154" i="6"/>
  <c r="AC170" i="6"/>
  <c r="AB170" i="6"/>
  <c r="AA170" i="6"/>
  <c r="AC186" i="6"/>
  <c r="AB186" i="6"/>
  <c r="AA186" i="6"/>
  <c r="AC202" i="6"/>
  <c r="AB202" i="6"/>
  <c r="AA202" i="6"/>
  <c r="AC218" i="6"/>
  <c r="AB218" i="6"/>
  <c r="AA218" i="6"/>
  <c r="AC234" i="6"/>
  <c r="AB234" i="6"/>
  <c r="AA234" i="6"/>
  <c r="AC7" i="6"/>
  <c r="AB7" i="6"/>
  <c r="AA7" i="6"/>
  <c r="AC23" i="6"/>
  <c r="AB23" i="6"/>
  <c r="AA23" i="6"/>
  <c r="AC39" i="6"/>
  <c r="AB39" i="6"/>
  <c r="AA39" i="6"/>
  <c r="AC55" i="6"/>
  <c r="AB55" i="6"/>
  <c r="AA55" i="6"/>
  <c r="AC71" i="6"/>
  <c r="AB71" i="6"/>
  <c r="AA71" i="6"/>
  <c r="AC87" i="6"/>
  <c r="AB87" i="6"/>
  <c r="AA87" i="6"/>
  <c r="AC103" i="6"/>
  <c r="AB103" i="6"/>
  <c r="AA103" i="6"/>
  <c r="AC119" i="6"/>
  <c r="AB119" i="6"/>
  <c r="AA119" i="6"/>
  <c r="AC135" i="6"/>
  <c r="AB135" i="6"/>
  <c r="AA135" i="6"/>
  <c r="AC4" i="6"/>
  <c r="AB4" i="6"/>
  <c r="AA4" i="6"/>
  <c r="AC20" i="6"/>
  <c r="AB20" i="6"/>
  <c r="AA20" i="6"/>
  <c r="AC36" i="6"/>
  <c r="AB36" i="6"/>
  <c r="AA36" i="6"/>
  <c r="AC52" i="6"/>
  <c r="AB52" i="6"/>
  <c r="AA52" i="6"/>
  <c r="AC68" i="6"/>
  <c r="AB68" i="6"/>
  <c r="AA68" i="6"/>
  <c r="AC84" i="6"/>
  <c r="AB84" i="6"/>
  <c r="AA84" i="6"/>
  <c r="AC100" i="6"/>
  <c r="AB100" i="6"/>
  <c r="AA100" i="6"/>
  <c r="AC116" i="6"/>
  <c r="AB116" i="6"/>
  <c r="AA116" i="6"/>
  <c r="AC132" i="6"/>
  <c r="AB132" i="6"/>
  <c r="AA132" i="6"/>
  <c r="AC148" i="6"/>
  <c r="AB148" i="6"/>
  <c r="AA148" i="6"/>
  <c r="AC164" i="6"/>
  <c r="AB164" i="6"/>
  <c r="AA164" i="6"/>
  <c r="AC180" i="6"/>
  <c r="AB180" i="6"/>
  <c r="AA180" i="6"/>
  <c r="AC196" i="6"/>
  <c r="AB196" i="6"/>
  <c r="AA196" i="6"/>
  <c r="AC212" i="6"/>
  <c r="AB212" i="6"/>
  <c r="AA212" i="6"/>
  <c r="AC228" i="6"/>
  <c r="AB228" i="6"/>
  <c r="AA228" i="6"/>
  <c r="AD12" i="6"/>
  <c r="AE12" i="6"/>
  <c r="AD16" i="6"/>
  <c r="AE16" i="6"/>
  <c r="AD20" i="6"/>
  <c r="AE20" i="6"/>
  <c r="AD24" i="6"/>
  <c r="AE24" i="6"/>
  <c r="AD28" i="6"/>
  <c r="AE28" i="6"/>
  <c r="AD32" i="6"/>
  <c r="AE32" i="6"/>
  <c r="AD36" i="6"/>
  <c r="AE36" i="6"/>
  <c r="AD40" i="6"/>
  <c r="AE40" i="6"/>
  <c r="AD44" i="6"/>
  <c r="AE44" i="6"/>
  <c r="AD48" i="6"/>
  <c r="AE48" i="6"/>
  <c r="AD52" i="6"/>
  <c r="AE52" i="6"/>
  <c r="AD56" i="6"/>
  <c r="AE56" i="6"/>
  <c r="AD60" i="6"/>
  <c r="AE60" i="6"/>
  <c r="AC61" i="6"/>
  <c r="AB61" i="6"/>
  <c r="AA61" i="6"/>
  <c r="AC77" i="6"/>
  <c r="AB77" i="6"/>
  <c r="AA77" i="6"/>
  <c r="AC93" i="6"/>
  <c r="AB93" i="6"/>
  <c r="AA93" i="6"/>
  <c r="AC109" i="6"/>
  <c r="AB109" i="6"/>
  <c r="AA109" i="6"/>
  <c r="AC125" i="6"/>
  <c r="AB125" i="6"/>
  <c r="AA125" i="6"/>
  <c r="AC141" i="6"/>
  <c r="AB141" i="6"/>
  <c r="AA141" i="6"/>
  <c r="AC157" i="6"/>
  <c r="AB157" i="6"/>
  <c r="AA157" i="6"/>
  <c r="AC173" i="6"/>
  <c r="AB173" i="6"/>
  <c r="AA173" i="6"/>
  <c r="AC189" i="6"/>
  <c r="AB189" i="6"/>
  <c r="AA189" i="6"/>
  <c r="AC205" i="6"/>
  <c r="AB205" i="6"/>
  <c r="AA205" i="6"/>
  <c r="AC221" i="6"/>
  <c r="AB221" i="6"/>
  <c r="AA221" i="6"/>
  <c r="AD7" i="6"/>
  <c r="AE7" i="6"/>
  <c r="AE3" i="6"/>
  <c r="AD3" i="6"/>
  <c r="AC19" i="6"/>
  <c r="AB19" i="6"/>
  <c r="AA19" i="6"/>
  <c r="AC67" i="6"/>
  <c r="AB67" i="6"/>
  <c r="AA67" i="6"/>
  <c r="AC99" i="6"/>
  <c r="AB99" i="6"/>
  <c r="AA99" i="6"/>
  <c r="AC32" i="6"/>
  <c r="AB32" i="6"/>
  <c r="AA32" i="6"/>
  <c r="AC64" i="6"/>
  <c r="AB64" i="6"/>
  <c r="AA64" i="6"/>
  <c r="AC112" i="6"/>
  <c r="AB112" i="6"/>
  <c r="AA112" i="6"/>
  <c r="AC160" i="6"/>
  <c r="AB160" i="6"/>
  <c r="AA160" i="6"/>
  <c r="AC208" i="6"/>
  <c r="AB208" i="6"/>
  <c r="AA208" i="6"/>
  <c r="AE17" i="6"/>
  <c r="AD17" i="6"/>
  <c r="AE29" i="6"/>
  <c r="AD29" i="6"/>
  <c r="AD30" i="6"/>
  <c r="AE30" i="6"/>
  <c r="AE33" i="6"/>
  <c r="AD33" i="6"/>
  <c r="AD34" i="6"/>
  <c r="AE34" i="6"/>
  <c r="AE37" i="6"/>
  <c r="AD37" i="6"/>
  <c r="AD42" i="6"/>
  <c r="AE42" i="6"/>
  <c r="AE45" i="6"/>
  <c r="AD45" i="6"/>
  <c r="AD50" i="6"/>
  <c r="AE50" i="6"/>
  <c r="AE53" i="6"/>
  <c r="AD53" i="6"/>
  <c r="AC73" i="6"/>
  <c r="AB73" i="6"/>
  <c r="AA73" i="6"/>
  <c r="AC121" i="6"/>
  <c r="AB121" i="6"/>
  <c r="AA121" i="6"/>
  <c r="AC153" i="6"/>
  <c r="AB153" i="6"/>
  <c r="AA153" i="6"/>
  <c r="AC201" i="6"/>
  <c r="AB201" i="6"/>
  <c r="AA201" i="6"/>
  <c r="AD68" i="6"/>
  <c r="AE68" i="6"/>
  <c r="AD76" i="6"/>
  <c r="AE76" i="6"/>
  <c r="AD88" i="6"/>
  <c r="AE88" i="6"/>
  <c r="AD91" i="6"/>
  <c r="AE91" i="6"/>
  <c r="AD100" i="6"/>
  <c r="AE100" i="6"/>
  <c r="AD108" i="6"/>
  <c r="AE108" i="6"/>
  <c r="AD116" i="6"/>
  <c r="AE116" i="6"/>
  <c r="AD119" i="6"/>
  <c r="AE119" i="6"/>
  <c r="AD132" i="6"/>
  <c r="AE132" i="6"/>
  <c r="AD140" i="6"/>
  <c r="AE140" i="6"/>
  <c r="AD144" i="6"/>
  <c r="AE144" i="6"/>
  <c r="AD152" i="6"/>
  <c r="AE152" i="6"/>
  <c r="AD155" i="6"/>
  <c r="AE155" i="6"/>
  <c r="AD164" i="6"/>
  <c r="AE164" i="6"/>
  <c r="AD172" i="6"/>
  <c r="AE172" i="6"/>
  <c r="AD180" i="6"/>
  <c r="AE180" i="6"/>
  <c r="AD183" i="6"/>
  <c r="AE183" i="6"/>
  <c r="AD187" i="6"/>
  <c r="AE187" i="6"/>
  <c r="AC14" i="6"/>
  <c r="AB14" i="6"/>
  <c r="AA14" i="6"/>
  <c r="AC30" i="6"/>
  <c r="AB30" i="6"/>
  <c r="AA30" i="6"/>
  <c r="AC46" i="6"/>
  <c r="AB46" i="6"/>
  <c r="AA46" i="6"/>
  <c r="AC62" i="6"/>
  <c r="AB62" i="6"/>
  <c r="AA62" i="6"/>
  <c r="AC78" i="6"/>
  <c r="AB78" i="6"/>
  <c r="AA78" i="6"/>
  <c r="AC94" i="6"/>
  <c r="AB94" i="6"/>
  <c r="AA94" i="6"/>
  <c r="AC110" i="6"/>
  <c r="AB110" i="6"/>
  <c r="AA110" i="6"/>
  <c r="AC126" i="6"/>
  <c r="AB126" i="6"/>
  <c r="AA126" i="6"/>
  <c r="AC142" i="6"/>
  <c r="AB142" i="6"/>
  <c r="AA142" i="6"/>
  <c r="AC158" i="6"/>
  <c r="AB158" i="6"/>
  <c r="AA158" i="6"/>
  <c r="AC174" i="6"/>
  <c r="AB174" i="6"/>
  <c r="AA174" i="6"/>
  <c r="AC190" i="6"/>
  <c r="AB190" i="6"/>
  <c r="AA190" i="6"/>
  <c r="AC206" i="6"/>
  <c r="AB206" i="6"/>
  <c r="AA206" i="6"/>
  <c r="AC222" i="6"/>
  <c r="AB222" i="6"/>
  <c r="AA222" i="6"/>
  <c r="AC11" i="6"/>
  <c r="AB11" i="6"/>
  <c r="AA11" i="6"/>
  <c r="AC27" i="6"/>
  <c r="AB27" i="6"/>
  <c r="AA27" i="6"/>
  <c r="AC43" i="6"/>
  <c r="AB43" i="6"/>
  <c r="AA43" i="6"/>
  <c r="AC59" i="6"/>
  <c r="AB59" i="6"/>
  <c r="AA59" i="6"/>
  <c r="AC75" i="6"/>
  <c r="AB75" i="6"/>
  <c r="AA75" i="6"/>
  <c r="AC91" i="6"/>
  <c r="AB91" i="6"/>
  <c r="AA91" i="6"/>
  <c r="AC107" i="6"/>
  <c r="AB107" i="6"/>
  <c r="AA107" i="6"/>
  <c r="AC123" i="6"/>
  <c r="AB123" i="6"/>
  <c r="AA123" i="6"/>
  <c r="AC8" i="6"/>
  <c r="AB8" i="6"/>
  <c r="AA8" i="6"/>
  <c r="AC24" i="6"/>
  <c r="AB24" i="6"/>
  <c r="AA24" i="6"/>
  <c r="AC40" i="6"/>
  <c r="AB40" i="6"/>
  <c r="AA40" i="6"/>
  <c r="AC56" i="6"/>
  <c r="AB56" i="6"/>
  <c r="AA56" i="6"/>
  <c r="AC72" i="6"/>
  <c r="AB72" i="6"/>
  <c r="AA72" i="6"/>
  <c r="AC88" i="6"/>
  <c r="AB88" i="6"/>
  <c r="AA88" i="6"/>
  <c r="AC104" i="6"/>
  <c r="AB104" i="6"/>
  <c r="AA104" i="6"/>
  <c r="AC120" i="6"/>
  <c r="AB120" i="6"/>
  <c r="AA120" i="6"/>
  <c r="AC136" i="6"/>
  <c r="AB136" i="6"/>
  <c r="AA136" i="6"/>
  <c r="AC152" i="6"/>
  <c r="AB152" i="6"/>
  <c r="AA152" i="6"/>
  <c r="AC168" i="6"/>
  <c r="AB168" i="6"/>
  <c r="AA168" i="6"/>
  <c r="AC184" i="6"/>
  <c r="AB184" i="6"/>
  <c r="AA184" i="6"/>
  <c r="AC200" i="6"/>
  <c r="AB200" i="6"/>
  <c r="AA200" i="6"/>
  <c r="AC216" i="6"/>
  <c r="AB216" i="6"/>
  <c r="AA216" i="6"/>
  <c r="AC232" i="6"/>
  <c r="AB232" i="6"/>
  <c r="AA232" i="6"/>
  <c r="AC65" i="6"/>
  <c r="AB65" i="6"/>
  <c r="AA65" i="6"/>
  <c r="AC81" i="6"/>
  <c r="AB81" i="6"/>
  <c r="AA81" i="6"/>
  <c r="AC97" i="6"/>
  <c r="AB97" i="6"/>
  <c r="AA97" i="6"/>
  <c r="AC113" i="6"/>
  <c r="AB113" i="6"/>
  <c r="AA113" i="6"/>
  <c r="AC129" i="6"/>
  <c r="AB129" i="6"/>
  <c r="AA129" i="6"/>
  <c r="AC145" i="6"/>
  <c r="AB145" i="6"/>
  <c r="AA145" i="6"/>
  <c r="AC161" i="6"/>
  <c r="AB161" i="6"/>
  <c r="AA161" i="6"/>
  <c r="AC177" i="6"/>
  <c r="AB177" i="6"/>
  <c r="AA177" i="6"/>
  <c r="AC193" i="6"/>
  <c r="AB193" i="6"/>
  <c r="AA193" i="6"/>
  <c r="AC209" i="6"/>
  <c r="AB209" i="6"/>
  <c r="AA209" i="6"/>
  <c r="AC225" i="6"/>
  <c r="AB225" i="6"/>
  <c r="AA225" i="6"/>
  <c r="AD63" i="6"/>
  <c r="AE63" i="6"/>
  <c r="AD67" i="6"/>
  <c r="AE67" i="6"/>
  <c r="AD71" i="6"/>
  <c r="AE71" i="6"/>
  <c r="AD75" i="6"/>
  <c r="AE75" i="6"/>
  <c r="AD79" i="6"/>
  <c r="AE79" i="6"/>
  <c r="AD83" i="6"/>
  <c r="AE83" i="6"/>
  <c r="AD86" i="6"/>
  <c r="AE86" i="6"/>
  <c r="AD90" i="6"/>
  <c r="AE90" i="6"/>
  <c r="AD94" i="6"/>
  <c r="AE94" i="6"/>
  <c r="AD98" i="6"/>
  <c r="AE98" i="6"/>
  <c r="AD102" i="6"/>
  <c r="AE102" i="6"/>
  <c r="AD106" i="6"/>
  <c r="AE106" i="6"/>
  <c r="AD110" i="6"/>
  <c r="AE110" i="6"/>
  <c r="AD114" i="6"/>
  <c r="AE114" i="6"/>
  <c r="AD118" i="6"/>
  <c r="AE118" i="6"/>
  <c r="AD122" i="6"/>
  <c r="AE122" i="6"/>
  <c r="AD126" i="6"/>
  <c r="AE126" i="6"/>
  <c r="AD130" i="6"/>
  <c r="AE130" i="6"/>
  <c r="AD134" i="6"/>
  <c r="AE134" i="6"/>
  <c r="AD138" i="6"/>
  <c r="AE138" i="6"/>
  <c r="AD142" i="6"/>
  <c r="AE142" i="6"/>
  <c r="AD146" i="6"/>
  <c r="AE146" i="6"/>
  <c r="AD150" i="6"/>
  <c r="AE150" i="6"/>
  <c r="AD154" i="6"/>
  <c r="AE154" i="6"/>
  <c r="AD158" i="6"/>
  <c r="AE158" i="6"/>
  <c r="AD162" i="6"/>
  <c r="AE162" i="6"/>
  <c r="AD166" i="6"/>
  <c r="AE166" i="6"/>
  <c r="AD170" i="6"/>
  <c r="AE170" i="6"/>
  <c r="AD174" i="6"/>
  <c r="AE174" i="6"/>
  <c r="AD178" i="6"/>
  <c r="AE178" i="6"/>
  <c r="AD182" i="6"/>
  <c r="AE182" i="6"/>
  <c r="AD186" i="6"/>
  <c r="AE186" i="6"/>
  <c r="AD190" i="6"/>
  <c r="AE190" i="6"/>
  <c r="AD194" i="6"/>
  <c r="AE194" i="6"/>
  <c r="AD198" i="6"/>
  <c r="AE198" i="6"/>
  <c r="AD202" i="6"/>
  <c r="AE202" i="6"/>
  <c r="AD206" i="6"/>
  <c r="AE206" i="6"/>
  <c r="AD210" i="6"/>
  <c r="AE210" i="6"/>
  <c r="AD214" i="6"/>
  <c r="AE214" i="6"/>
  <c r="AD218" i="6"/>
  <c r="AE218" i="6"/>
  <c r="AD222" i="6"/>
  <c r="AE222" i="6"/>
  <c r="AD226" i="6"/>
  <c r="AE226" i="6"/>
  <c r="AD230" i="6"/>
  <c r="AE230" i="6"/>
  <c r="AD234" i="6"/>
  <c r="AE234" i="6"/>
  <c r="AE5" i="6"/>
  <c r="AD5" i="6"/>
  <c r="AD6" i="6"/>
  <c r="AE6" i="6"/>
  <c r="AE9" i="6"/>
  <c r="AD9" i="6"/>
  <c r="AA3" i="6"/>
  <c r="AC3" i="6"/>
  <c r="AB3" i="6"/>
  <c r="AC35" i="6"/>
  <c r="AB35" i="6"/>
  <c r="AA35" i="6"/>
  <c r="AC83" i="6"/>
  <c r="AB83" i="6"/>
  <c r="AA83" i="6"/>
  <c r="AC131" i="6"/>
  <c r="AB131" i="6"/>
  <c r="AA131" i="6"/>
  <c r="AC48" i="6"/>
  <c r="AB48" i="6"/>
  <c r="AA48" i="6"/>
  <c r="AC96" i="6"/>
  <c r="AB96" i="6"/>
  <c r="AA96" i="6"/>
  <c r="AC128" i="6"/>
  <c r="AB128" i="6"/>
  <c r="AA128" i="6"/>
  <c r="AC176" i="6"/>
  <c r="AB176" i="6"/>
  <c r="AA176" i="6"/>
  <c r="AC192" i="6"/>
  <c r="AB192" i="6"/>
  <c r="AA192" i="6"/>
  <c r="AD10" i="6"/>
  <c r="AE10" i="6"/>
  <c r="AE13" i="6"/>
  <c r="AD13" i="6"/>
  <c r="AD18" i="6"/>
  <c r="AE18" i="6"/>
  <c r="AE21" i="6"/>
  <c r="AD21" i="6"/>
  <c r="AD22" i="6"/>
  <c r="AE22" i="6"/>
  <c r="AE25" i="6"/>
  <c r="AD25" i="6"/>
  <c r="AD38" i="6"/>
  <c r="AE38" i="6"/>
  <c r="AE41" i="6"/>
  <c r="AD41" i="6"/>
  <c r="AD46" i="6"/>
  <c r="AE46" i="6"/>
  <c r="AE49" i="6"/>
  <c r="AD49" i="6"/>
  <c r="AD54" i="6"/>
  <c r="AE54" i="6"/>
  <c r="AE57" i="6"/>
  <c r="AD57" i="6"/>
  <c r="AC9" i="6"/>
  <c r="AB9" i="6"/>
  <c r="AA9" i="6"/>
  <c r="AC89" i="6"/>
  <c r="AB89" i="6"/>
  <c r="AA89" i="6"/>
  <c r="AC137" i="6"/>
  <c r="AB137" i="6"/>
  <c r="AA137" i="6"/>
  <c r="AC169" i="6"/>
  <c r="AB169" i="6"/>
  <c r="AA169" i="6"/>
  <c r="AC217" i="6"/>
  <c r="AB217" i="6"/>
  <c r="AA217" i="6"/>
  <c r="AC233" i="6"/>
  <c r="AB233" i="6"/>
  <c r="AA233" i="6"/>
  <c r="AD64" i="6"/>
  <c r="AE64" i="6"/>
  <c r="AD72" i="6"/>
  <c r="AE72" i="6"/>
  <c r="AD84" i="6"/>
  <c r="AE84" i="6"/>
  <c r="AD92" i="6"/>
  <c r="AE92" i="6"/>
  <c r="AD95" i="6"/>
  <c r="AE95" i="6"/>
  <c r="AD104" i="6"/>
  <c r="AE104" i="6"/>
  <c r="AD107" i="6"/>
  <c r="AE107" i="6"/>
  <c r="AD111" i="6"/>
  <c r="AE111" i="6"/>
  <c r="AD120" i="6"/>
  <c r="AE120" i="6"/>
  <c r="AD123" i="6"/>
  <c r="AE123" i="6"/>
  <c r="AD127" i="6"/>
  <c r="AE127" i="6"/>
  <c r="AD136" i="6"/>
  <c r="AE136" i="6"/>
  <c r="AD143" i="6"/>
  <c r="AE143" i="6"/>
  <c r="AD148" i="6"/>
  <c r="AE148" i="6"/>
  <c r="AD156" i="6"/>
  <c r="AE156" i="6"/>
  <c r="AD159" i="6"/>
  <c r="AE159" i="6"/>
  <c r="AD168" i="6"/>
  <c r="AE168" i="6"/>
  <c r="AD176" i="6"/>
  <c r="AE176" i="6"/>
  <c r="AD184" i="6"/>
  <c r="AE184" i="6"/>
  <c r="AD192" i="6"/>
  <c r="AE192" i="6"/>
  <c r="AC18" i="6"/>
  <c r="AB18" i="6"/>
  <c r="AA18" i="6"/>
  <c r="AC34" i="6"/>
  <c r="AB34" i="6"/>
  <c r="AA34" i="6"/>
  <c r="AC50" i="6"/>
  <c r="AB50" i="6"/>
  <c r="AA50" i="6"/>
  <c r="AC66" i="6"/>
  <c r="AB66" i="6"/>
  <c r="AA66" i="6"/>
  <c r="AC82" i="6"/>
  <c r="AB82" i="6"/>
  <c r="AA82" i="6"/>
  <c r="AC98" i="6"/>
  <c r="AB98" i="6"/>
  <c r="AA98" i="6"/>
  <c r="AC114" i="6"/>
  <c r="AB114" i="6"/>
  <c r="AA114" i="6"/>
  <c r="AC130" i="6"/>
  <c r="AB130" i="6"/>
  <c r="AA130" i="6"/>
  <c r="AC146" i="6"/>
  <c r="AB146" i="6"/>
  <c r="AA146" i="6"/>
  <c r="AC162" i="6"/>
  <c r="AB162" i="6"/>
  <c r="AA162" i="6"/>
  <c r="AC178" i="6"/>
  <c r="AB178" i="6"/>
  <c r="AA178" i="6"/>
  <c r="AC194" i="6"/>
  <c r="AB194" i="6"/>
  <c r="AA194" i="6"/>
  <c r="AC210" i="6"/>
  <c r="AB210" i="6"/>
  <c r="AA210" i="6"/>
  <c r="AC226" i="6"/>
  <c r="AB226" i="6"/>
  <c r="AA226" i="6"/>
  <c r="AC15" i="6"/>
  <c r="AB15" i="6"/>
  <c r="AA15" i="6"/>
  <c r="AC31" i="6"/>
  <c r="AB31" i="6"/>
  <c r="AA31" i="6"/>
  <c r="AC47" i="6"/>
  <c r="AB47" i="6"/>
  <c r="AA47" i="6"/>
  <c r="AC63" i="6"/>
  <c r="AB63" i="6"/>
  <c r="AA63" i="6"/>
  <c r="AC79" i="6"/>
  <c r="AB79" i="6"/>
  <c r="AA79" i="6"/>
  <c r="AC95" i="6"/>
  <c r="AB95" i="6"/>
  <c r="AA95" i="6"/>
  <c r="AC111" i="6"/>
  <c r="AB111" i="6"/>
  <c r="AA111" i="6"/>
  <c r="AC127" i="6"/>
  <c r="AB127" i="6"/>
  <c r="AA127" i="6"/>
  <c r="AC12" i="6"/>
  <c r="AB12" i="6"/>
  <c r="AA12" i="6"/>
  <c r="AC28" i="6"/>
  <c r="AB28" i="6"/>
  <c r="AA28" i="6"/>
  <c r="AC44" i="6"/>
  <c r="AB44" i="6"/>
  <c r="AA44" i="6"/>
  <c r="AC60" i="6"/>
  <c r="AB60" i="6"/>
  <c r="AA60" i="6"/>
  <c r="AC76" i="6"/>
  <c r="AB76" i="6"/>
  <c r="AA76" i="6"/>
  <c r="AC92" i="6"/>
  <c r="AB92" i="6"/>
  <c r="AA92" i="6"/>
  <c r="AC108" i="6"/>
  <c r="AB108" i="6"/>
  <c r="AA108" i="6"/>
  <c r="AC124" i="6"/>
  <c r="AB124" i="6"/>
  <c r="AA124" i="6"/>
  <c r="AC140" i="6"/>
  <c r="AB140" i="6"/>
  <c r="AA140" i="6"/>
  <c r="AC156" i="6"/>
  <c r="AB156" i="6"/>
  <c r="AA156" i="6"/>
  <c r="AC172" i="6"/>
  <c r="AB172" i="6"/>
  <c r="AA172" i="6"/>
  <c r="AC188" i="6"/>
  <c r="AB188" i="6"/>
  <c r="AA188" i="6"/>
  <c r="AC204" i="6"/>
  <c r="AB204" i="6"/>
  <c r="AA204" i="6"/>
  <c r="AC220" i="6"/>
  <c r="AB220" i="6"/>
  <c r="AA220" i="6"/>
  <c r="AC236" i="6"/>
  <c r="AB236" i="6"/>
  <c r="AA236" i="6"/>
  <c r="AD11" i="6"/>
  <c r="AE11" i="6"/>
  <c r="AD15" i="6"/>
  <c r="AE15" i="6"/>
  <c r="AD19" i="6"/>
  <c r="AE19" i="6"/>
  <c r="AD23" i="6"/>
  <c r="AE23" i="6"/>
  <c r="AD27" i="6"/>
  <c r="AE27" i="6"/>
  <c r="AD31" i="6"/>
  <c r="AE31" i="6"/>
  <c r="AD35" i="6"/>
  <c r="AE35" i="6"/>
  <c r="AD39" i="6"/>
  <c r="AE39" i="6"/>
  <c r="AD43" i="6"/>
  <c r="AE43" i="6"/>
  <c r="AD47" i="6"/>
  <c r="AE47" i="6"/>
  <c r="AD51" i="6"/>
  <c r="AE51" i="6"/>
  <c r="AD55" i="6"/>
  <c r="AE55" i="6"/>
  <c r="AD59" i="6"/>
  <c r="AE59" i="6"/>
  <c r="AC5" i="6"/>
  <c r="AB5" i="6"/>
  <c r="AA5" i="6"/>
  <c r="AC69" i="6"/>
  <c r="AB69" i="6"/>
  <c r="AA69" i="6"/>
  <c r="AC85" i="6"/>
  <c r="AB85" i="6"/>
  <c r="AA85" i="6"/>
  <c r="AC101" i="6"/>
  <c r="AB101" i="6"/>
  <c r="AA101" i="6"/>
  <c r="AC117" i="6"/>
  <c r="AB117" i="6"/>
  <c r="AA117" i="6"/>
  <c r="AC133" i="6"/>
  <c r="AB133" i="6"/>
  <c r="AA133" i="6"/>
  <c r="AC149" i="6"/>
  <c r="AB149" i="6"/>
  <c r="AA149" i="6"/>
  <c r="AC165" i="6"/>
  <c r="AB165" i="6"/>
  <c r="AA165" i="6"/>
  <c r="AC181" i="6"/>
  <c r="AB181" i="6"/>
  <c r="AA181" i="6"/>
  <c r="AC197" i="6"/>
  <c r="AB197" i="6"/>
  <c r="AA197" i="6"/>
  <c r="AC213" i="6"/>
  <c r="AB213" i="6"/>
  <c r="AA213" i="6"/>
  <c r="AC229" i="6"/>
  <c r="AB229" i="6"/>
  <c r="AA229" i="6"/>
  <c r="AE61" i="6"/>
  <c r="AD61" i="6"/>
  <c r="AD62" i="6"/>
  <c r="AE62" i="6"/>
  <c r="AE65" i="6"/>
  <c r="AD65" i="6"/>
  <c r="AD66" i="6"/>
  <c r="AE66" i="6"/>
  <c r="AE69" i="6"/>
  <c r="AD69" i="6"/>
  <c r="AD70" i="6"/>
  <c r="AE70" i="6"/>
  <c r="AE73" i="6"/>
  <c r="AD73" i="6"/>
  <c r="AD74" i="6"/>
  <c r="AE74" i="6"/>
  <c r="AE77" i="6"/>
  <c r="AD77" i="6"/>
  <c r="AD78" i="6"/>
  <c r="AE78" i="6"/>
  <c r="AE81" i="6"/>
  <c r="AD81" i="6"/>
  <c r="AD82" i="6"/>
  <c r="AE82" i="6"/>
  <c r="AE85" i="6"/>
  <c r="AD85" i="6"/>
  <c r="AE89" i="6"/>
  <c r="AD89" i="6"/>
  <c r="AE93" i="6"/>
  <c r="AD93" i="6"/>
  <c r="AE97" i="6"/>
  <c r="AD97" i="6"/>
  <c r="AE101" i="6"/>
  <c r="AD101" i="6"/>
  <c r="AE105" i="6"/>
  <c r="AD105" i="6"/>
  <c r="AE109" i="6"/>
  <c r="AD109" i="6"/>
  <c r="AE113" i="6"/>
  <c r="AD113" i="6"/>
  <c r="AE117" i="6"/>
  <c r="AD117" i="6"/>
  <c r="AE121" i="6"/>
  <c r="AD121" i="6"/>
  <c r="AE125" i="6"/>
  <c r="AD125" i="6"/>
  <c r="AE129" i="6"/>
  <c r="AD129" i="6"/>
  <c r="AE133" i="6"/>
  <c r="AD133" i="6"/>
  <c r="AE137" i="6"/>
  <c r="AD137" i="6"/>
  <c r="AE141" i="6"/>
  <c r="AD141" i="6"/>
  <c r="AE145" i="6"/>
  <c r="AD145" i="6"/>
  <c r="AE149" i="6"/>
  <c r="AD149" i="6"/>
  <c r="AE153" i="6"/>
  <c r="AD153" i="6"/>
  <c r="AE157" i="6"/>
  <c r="AD157" i="6"/>
  <c r="AE161" i="6"/>
  <c r="AD161" i="6"/>
  <c r="AE165" i="6"/>
  <c r="AD165" i="6"/>
  <c r="AE169" i="6"/>
  <c r="AD169" i="6"/>
  <c r="AE173" i="6"/>
  <c r="AD173" i="6"/>
  <c r="AE177" i="6"/>
  <c r="AD177" i="6"/>
  <c r="AE181" i="6"/>
  <c r="AD181" i="6"/>
  <c r="AE185" i="6"/>
  <c r="AD185" i="6"/>
  <c r="AE189" i="6"/>
  <c r="AD189" i="6"/>
  <c r="AE193" i="6"/>
  <c r="AD193" i="6"/>
  <c r="AE197" i="6"/>
  <c r="AD197" i="6"/>
  <c r="AE201" i="6"/>
  <c r="AD201" i="6"/>
  <c r="AE205" i="6"/>
  <c r="AD205" i="6"/>
  <c r="AE209" i="6"/>
  <c r="AD209" i="6"/>
  <c r="AE213" i="6"/>
  <c r="AD213" i="6"/>
  <c r="AE217" i="6"/>
  <c r="AD217" i="6"/>
  <c r="AE221" i="6"/>
  <c r="AD221" i="6"/>
  <c r="AE225" i="6"/>
  <c r="AD225" i="6"/>
  <c r="AE229" i="6"/>
  <c r="AD229" i="6"/>
  <c r="AE233" i="6"/>
  <c r="AD233" i="6"/>
  <c r="AD4" i="6"/>
  <c r="AE4" i="6"/>
  <c r="AD8" i="6"/>
  <c r="AE8" i="6"/>
  <c r="AH3" i="6"/>
  <c r="AG3" i="6"/>
  <c r="AD195" i="6"/>
  <c r="AE195" i="6"/>
  <c r="AD196" i="6"/>
  <c r="AE196" i="6"/>
  <c r="AD199" i="6"/>
  <c r="AE199" i="6"/>
  <c r="AD200" i="6"/>
  <c r="AE200" i="6"/>
  <c r="AD203" i="6"/>
  <c r="AE203" i="6"/>
  <c r="AD204" i="6"/>
  <c r="AE204" i="6"/>
  <c r="AD207" i="6"/>
  <c r="AE207" i="6"/>
  <c r="AD208" i="6"/>
  <c r="AE208" i="6"/>
  <c r="AD211" i="6"/>
  <c r="AE211" i="6"/>
  <c r="AD212" i="6"/>
  <c r="AE212" i="6"/>
  <c r="AD215" i="6"/>
  <c r="AE215" i="6"/>
  <c r="AD216" i="6"/>
  <c r="AE216" i="6"/>
  <c r="AD219" i="6"/>
  <c r="AE219" i="6"/>
  <c r="AD220" i="6"/>
  <c r="AE220" i="6"/>
  <c r="AD223" i="6"/>
  <c r="AE223" i="6"/>
  <c r="AD224" i="6"/>
  <c r="AE224" i="6"/>
  <c r="AD227" i="6"/>
  <c r="AE227" i="6"/>
  <c r="AD228" i="6"/>
  <c r="AE228" i="6"/>
  <c r="AD231" i="6"/>
  <c r="AE231" i="6"/>
  <c r="AD232" i="6"/>
  <c r="AE232" i="6"/>
  <c r="AD235" i="6"/>
  <c r="AE235" i="6"/>
  <c r="AD236" i="6"/>
  <c r="AE236" i="6"/>
  <c r="AL3" i="6"/>
  <c r="AK3" i="6"/>
  <c r="G7" i="4"/>
  <c r="M6" i="4"/>
  <c r="N6" i="4"/>
  <c r="L6" i="4"/>
  <c r="J5" i="4"/>
  <c r="I5" i="4"/>
  <c r="O5" i="4" s="1"/>
  <c r="H6" i="4"/>
  <c r="Q5" i="4"/>
  <c r="P5" i="4"/>
  <c r="G266" i="7" l="1"/>
  <c r="H266" i="7"/>
  <c r="L266" i="7"/>
  <c r="E266" i="7"/>
  <c r="F266" i="7"/>
  <c r="N266" i="7"/>
  <c r="J266" i="7"/>
  <c r="K266" i="7"/>
  <c r="M266" i="7"/>
  <c r="I266" i="7"/>
  <c r="AK237" i="6"/>
  <c r="E13" i="20" s="1"/>
  <c r="AI237" i="6"/>
  <c r="F12" i="20" s="1"/>
  <c r="AN237" i="6"/>
  <c r="E14" i="20" s="1"/>
  <c r="AO237" i="6"/>
  <c r="F14" i="20" s="1"/>
  <c r="AV237" i="6"/>
  <c r="AV239" i="6" s="1"/>
  <c r="D17" i="20" s="1"/>
  <c r="AB237" i="6"/>
  <c r="E10" i="20" s="1"/>
  <c r="AP237" i="6"/>
  <c r="AP239" i="6" s="1"/>
  <c r="D15" i="20" s="1"/>
  <c r="AC237" i="6"/>
  <c r="F10" i="20" s="1"/>
  <c r="AG237" i="6"/>
  <c r="AG239" i="6" s="1"/>
  <c r="D12" i="20" s="1"/>
  <c r="AA237" i="6"/>
  <c r="D10" i="20" s="1"/>
  <c r="AD237" i="6"/>
  <c r="AS237" i="6"/>
  <c r="AS239" i="6" s="1"/>
  <c r="D16" i="20" s="1"/>
  <c r="AW237" i="6"/>
  <c r="E17" i="20" s="1"/>
  <c r="AT237" i="6"/>
  <c r="E16" i="20" s="1"/>
  <c r="AL237" i="6"/>
  <c r="F13" i="20" s="1"/>
  <c r="F11" i="20"/>
  <c r="AJ237" i="6"/>
  <c r="AJ239" i="6" s="1"/>
  <c r="D13" i="20" s="1"/>
  <c r="AH237" i="6"/>
  <c r="E12" i="20" s="1"/>
  <c r="AE237" i="6"/>
  <c r="E11" i="20" s="1"/>
  <c r="AM237" i="6"/>
  <c r="AM239" i="6" s="1"/>
  <c r="D14" i="20" s="1"/>
  <c r="AU237" i="6"/>
  <c r="F16" i="20" s="1"/>
  <c r="AX237" i="6"/>
  <c r="F17" i="20" s="1"/>
  <c r="AQ237" i="6"/>
  <c r="E15" i="20" s="1"/>
  <c r="C265" i="7"/>
  <c r="F265" i="7"/>
  <c r="H265" i="7"/>
  <c r="H264" i="7"/>
  <c r="N265" i="7"/>
  <c r="E264" i="7"/>
  <c r="G264" i="7"/>
  <c r="G265" i="7"/>
  <c r="E265" i="7"/>
  <c r="F264" i="7"/>
  <c r="N264" i="7"/>
  <c r="C264" i="7"/>
  <c r="M265" i="7"/>
  <c r="M264" i="7"/>
  <c r="I264" i="7"/>
  <c r="I265" i="7"/>
  <c r="AD239" i="6"/>
  <c r="D11" i="20" s="1"/>
  <c r="H7" i="4"/>
  <c r="Q6" i="4"/>
  <c r="P6" i="4"/>
  <c r="K6" i="4"/>
  <c r="I6" i="4"/>
  <c r="O6" i="4" s="1"/>
  <c r="J6" i="4"/>
  <c r="G8" i="4"/>
  <c r="N7" i="4"/>
  <c r="L7" i="4"/>
  <c r="M7" i="4"/>
  <c r="G9" i="4" l="1"/>
  <c r="N8" i="4"/>
  <c r="L8" i="4"/>
  <c r="M8" i="4"/>
  <c r="K7" i="4"/>
  <c r="J7" i="4"/>
  <c r="I7" i="4"/>
  <c r="O7" i="4" s="1"/>
  <c r="H8" i="4"/>
  <c r="H9" i="4" s="1"/>
  <c r="P7" i="4"/>
  <c r="Q7" i="4"/>
  <c r="K8" i="4" l="1"/>
  <c r="J8" i="4"/>
  <c r="I8" i="4"/>
  <c r="O8" i="4" s="1"/>
  <c r="G10" i="4"/>
  <c r="N9" i="4"/>
  <c r="L9" i="4"/>
  <c r="M9" i="4"/>
  <c r="P8" i="4"/>
  <c r="Q8" i="4"/>
  <c r="G11" i="4" l="1"/>
  <c r="M10" i="4"/>
  <c r="N10" i="4"/>
  <c r="L10" i="4"/>
  <c r="K9" i="4"/>
  <c r="J9" i="4"/>
  <c r="I9" i="4"/>
  <c r="O9" i="4" s="1"/>
  <c r="H10" i="4"/>
  <c r="Q9" i="4"/>
  <c r="P9" i="4"/>
  <c r="H11" i="4" l="1"/>
  <c r="Q10" i="4"/>
  <c r="P10" i="4"/>
  <c r="I10" i="4"/>
  <c r="O10" i="4" s="1"/>
  <c r="K10" i="4"/>
  <c r="J10" i="4"/>
  <c r="G12" i="4"/>
  <c r="N11" i="4"/>
  <c r="L11" i="4"/>
  <c r="M11" i="4"/>
  <c r="H12" i="4" l="1"/>
  <c r="Q11" i="4"/>
  <c r="P11" i="4"/>
  <c r="G13" i="4"/>
  <c r="N12" i="4"/>
  <c r="L12" i="4"/>
  <c r="M12" i="4"/>
  <c r="K11" i="4"/>
  <c r="J11" i="4"/>
  <c r="I11" i="4"/>
  <c r="O11" i="4" s="1"/>
  <c r="H13" i="4" l="1"/>
  <c r="P12" i="4"/>
  <c r="Q12" i="4"/>
  <c r="G14" i="4"/>
  <c r="N13" i="4"/>
  <c r="M13" i="4"/>
  <c r="L13" i="4"/>
  <c r="K12" i="4"/>
  <c r="J12" i="4"/>
  <c r="I12" i="4"/>
  <c r="O12" i="4"/>
  <c r="K13" i="4" l="1"/>
  <c r="J13" i="4"/>
  <c r="I13" i="4"/>
  <c r="O13" i="4" s="1"/>
  <c r="G15" i="4"/>
  <c r="M14" i="4"/>
  <c r="N14" i="4"/>
  <c r="L14" i="4"/>
  <c r="H14" i="4"/>
  <c r="Q13" i="4"/>
  <c r="P13" i="4"/>
  <c r="H15" i="4" l="1"/>
  <c r="Q14" i="4"/>
  <c r="P14" i="4"/>
  <c r="G16" i="4"/>
  <c r="N15" i="4"/>
  <c r="L15" i="4"/>
  <c r="M15" i="4"/>
  <c r="K14" i="4"/>
  <c r="I14" i="4"/>
  <c r="O14" i="4" s="1"/>
  <c r="J14" i="4"/>
  <c r="G17" i="4" l="1"/>
  <c r="N16" i="4"/>
  <c r="L16" i="4"/>
  <c r="M16" i="4"/>
  <c r="J15" i="4"/>
  <c r="I15" i="4"/>
  <c r="O15" i="4" s="1"/>
  <c r="K15" i="4"/>
  <c r="H16" i="4"/>
  <c r="P15" i="4"/>
  <c r="Q15" i="4"/>
  <c r="H17" i="4" l="1"/>
  <c r="P16" i="4"/>
  <c r="Q16" i="4"/>
  <c r="K16" i="4"/>
  <c r="J16" i="4"/>
  <c r="I16" i="4"/>
  <c r="O16" i="4" s="1"/>
  <c r="G18" i="4"/>
  <c r="L17" i="4"/>
  <c r="M17" i="4"/>
  <c r="N17" i="4"/>
  <c r="G19" i="4" l="1"/>
  <c r="M18" i="4"/>
  <c r="N18" i="4"/>
  <c r="L18" i="4"/>
  <c r="K17" i="4"/>
  <c r="J17" i="4"/>
  <c r="I17" i="4"/>
  <c r="O17" i="4" s="1"/>
  <c r="H18" i="4"/>
  <c r="Q17" i="4"/>
  <c r="P17" i="4"/>
  <c r="H19" i="4" l="1"/>
  <c r="Q18" i="4"/>
  <c r="P18" i="4"/>
  <c r="I18" i="4"/>
  <c r="O18" i="4" s="1"/>
  <c r="K18" i="4"/>
  <c r="J18" i="4"/>
  <c r="G20" i="4"/>
  <c r="N19" i="4"/>
  <c r="L19" i="4"/>
  <c r="M19" i="4"/>
  <c r="G21" i="4" l="1"/>
  <c r="N20" i="4"/>
  <c r="L20" i="4"/>
  <c r="M20" i="4"/>
  <c r="K19" i="4"/>
  <c r="J19" i="4"/>
  <c r="I19" i="4"/>
  <c r="O19" i="4" s="1"/>
  <c r="H20" i="4"/>
  <c r="Q19" i="4"/>
  <c r="P19" i="4"/>
  <c r="H21" i="4" l="1"/>
  <c r="P20" i="4"/>
  <c r="Q20" i="4"/>
  <c r="K20" i="4"/>
  <c r="J20" i="4"/>
  <c r="I20" i="4"/>
  <c r="O20" i="4" s="1"/>
  <c r="G22" i="4"/>
  <c r="N21" i="4"/>
  <c r="M21" i="4"/>
  <c r="L21" i="4"/>
  <c r="G23" i="4" l="1"/>
  <c r="M22" i="4"/>
  <c r="N22" i="4"/>
  <c r="L22" i="4"/>
  <c r="K21" i="4"/>
  <c r="J21" i="4"/>
  <c r="I21" i="4"/>
  <c r="O21" i="4" s="1"/>
  <c r="H22" i="4"/>
  <c r="Q21" i="4"/>
  <c r="P21" i="4"/>
  <c r="H23" i="4" l="1"/>
  <c r="Q22" i="4"/>
  <c r="P22" i="4"/>
  <c r="K22" i="4"/>
  <c r="I22" i="4"/>
  <c r="O22" i="4" s="1"/>
  <c r="J22" i="4"/>
  <c r="G24" i="4"/>
  <c r="N23" i="4"/>
  <c r="L23" i="4"/>
  <c r="M23" i="4"/>
  <c r="G25" i="4" l="1"/>
  <c r="N24" i="4"/>
  <c r="L24" i="4"/>
  <c r="M24" i="4"/>
  <c r="K23" i="4"/>
  <c r="I23" i="4"/>
  <c r="O23" i="4" s="1"/>
  <c r="J23" i="4"/>
  <c r="H24" i="4"/>
  <c r="P23" i="4"/>
  <c r="Q23" i="4"/>
  <c r="K24" i="4" l="1"/>
  <c r="J24" i="4"/>
  <c r="I24" i="4"/>
  <c r="O24" i="4" s="1"/>
  <c r="H25" i="4"/>
  <c r="P24" i="4"/>
  <c r="Q24" i="4"/>
  <c r="G26" i="4"/>
  <c r="N25" i="4"/>
  <c r="L25" i="4"/>
  <c r="M25" i="4"/>
  <c r="K25" i="4" l="1"/>
  <c r="J25" i="4"/>
  <c r="I25" i="4"/>
  <c r="O25" i="4" s="1"/>
  <c r="G27" i="4"/>
  <c r="M26" i="4"/>
  <c r="N26" i="4"/>
  <c r="L26" i="4"/>
  <c r="H26" i="4"/>
  <c r="Q25" i="4"/>
  <c r="P25" i="4"/>
  <c r="H27" i="4" l="1"/>
  <c r="Q26" i="4"/>
  <c r="P26" i="4"/>
  <c r="G28" i="4"/>
  <c r="N27" i="4"/>
  <c r="L27" i="4"/>
  <c r="M27" i="4"/>
  <c r="I26" i="4"/>
  <c r="O26" i="4" s="1"/>
  <c r="K26" i="4"/>
  <c r="J26" i="4"/>
  <c r="K27" i="4" l="1"/>
  <c r="J27" i="4"/>
  <c r="I27" i="4"/>
  <c r="O27" i="4" s="1"/>
  <c r="H28" i="4"/>
  <c r="Q27" i="4"/>
  <c r="P27" i="4"/>
  <c r="G29" i="4"/>
  <c r="N28" i="4"/>
  <c r="L28" i="4"/>
  <c r="M28" i="4"/>
  <c r="H29" i="4" l="1"/>
  <c r="P28" i="4"/>
  <c r="Q28" i="4"/>
  <c r="G30" i="4"/>
  <c r="N29" i="4"/>
  <c r="M29" i="4"/>
  <c r="L29" i="4"/>
  <c r="K28" i="4"/>
  <c r="J28" i="4"/>
  <c r="I28" i="4"/>
  <c r="O28" i="4" s="1"/>
  <c r="K29" i="4" l="1"/>
  <c r="J29" i="4"/>
  <c r="I29" i="4"/>
  <c r="O29" i="4" s="1"/>
  <c r="H30" i="4"/>
  <c r="Q29" i="4"/>
  <c r="P29" i="4"/>
  <c r="G31" i="4"/>
  <c r="M30" i="4"/>
  <c r="N30" i="4"/>
  <c r="L30" i="4"/>
  <c r="G32" i="4" l="1"/>
  <c r="N31" i="4"/>
  <c r="L31" i="4"/>
  <c r="M31" i="4"/>
  <c r="H31" i="4"/>
  <c r="Q30" i="4"/>
  <c r="P30" i="4"/>
  <c r="K30" i="4"/>
  <c r="I30" i="4"/>
  <c r="O30" i="4" s="1"/>
  <c r="J30" i="4"/>
  <c r="H32" i="4" l="1"/>
  <c r="P31" i="4"/>
  <c r="Q31" i="4"/>
  <c r="G33" i="4"/>
  <c r="N32" i="4"/>
  <c r="L32" i="4"/>
  <c r="M32" i="4"/>
  <c r="I31" i="4"/>
  <c r="O31" i="4" s="1"/>
  <c r="J31" i="4"/>
  <c r="K31" i="4"/>
  <c r="H33" i="4" l="1"/>
  <c r="P32" i="4"/>
  <c r="Q32" i="4"/>
  <c r="K32" i="4"/>
  <c r="J32" i="4"/>
  <c r="I32" i="4"/>
  <c r="O32" i="4" s="1"/>
  <c r="G34" i="4"/>
  <c r="L33" i="4"/>
  <c r="N33" i="4"/>
  <c r="M33" i="4"/>
  <c r="G35" i="4" l="1"/>
  <c r="M34" i="4"/>
  <c r="N34" i="4"/>
  <c r="L34" i="4"/>
  <c r="K33" i="4"/>
  <c r="J33" i="4"/>
  <c r="I33" i="4"/>
  <c r="O33" i="4" s="1"/>
  <c r="H34" i="4"/>
  <c r="Q33" i="4"/>
  <c r="P33" i="4"/>
  <c r="H35" i="4" l="1"/>
  <c r="Q34" i="4"/>
  <c r="P34" i="4"/>
  <c r="I34" i="4"/>
  <c r="O34" i="4" s="1"/>
  <c r="K34" i="4"/>
  <c r="J34" i="4"/>
  <c r="G36" i="4"/>
  <c r="N35" i="4"/>
  <c r="L35" i="4"/>
  <c r="M35" i="4"/>
  <c r="K35" i="4" l="1"/>
  <c r="J35" i="4"/>
  <c r="I35" i="4"/>
  <c r="O35" i="4" s="1"/>
  <c r="G37" i="4"/>
  <c r="N36" i="4"/>
  <c r="L36" i="4"/>
  <c r="M36" i="4"/>
  <c r="H36" i="4"/>
  <c r="Q35" i="4"/>
  <c r="P35" i="4"/>
  <c r="H37" i="4" l="1"/>
  <c r="P36" i="4"/>
  <c r="Q36" i="4"/>
  <c r="G38" i="4"/>
  <c r="N37" i="4"/>
  <c r="M37" i="4"/>
  <c r="L37" i="4"/>
  <c r="K36" i="4"/>
  <c r="J36" i="4"/>
  <c r="I36" i="4"/>
  <c r="O36" i="4" s="1"/>
  <c r="G39" i="4" l="1"/>
  <c r="M38" i="4"/>
  <c r="N38" i="4"/>
  <c r="L38" i="4"/>
  <c r="H38" i="4"/>
  <c r="Q37" i="4"/>
  <c r="P37" i="4"/>
  <c r="K37" i="4"/>
  <c r="J37" i="4"/>
  <c r="I37" i="4"/>
  <c r="O37" i="4" s="1"/>
  <c r="H39" i="4" l="1"/>
  <c r="Q38" i="4"/>
  <c r="P38" i="4"/>
  <c r="G40" i="4"/>
  <c r="N39" i="4"/>
  <c r="L39" i="4"/>
  <c r="M39" i="4"/>
  <c r="K38" i="4"/>
  <c r="I38" i="4"/>
  <c r="O38" i="4" s="1"/>
  <c r="J38" i="4"/>
  <c r="H40" i="4" l="1"/>
  <c r="P39" i="4"/>
  <c r="Q39" i="4"/>
  <c r="K39" i="4"/>
  <c r="I39" i="4"/>
  <c r="J39" i="4"/>
  <c r="G41" i="4"/>
  <c r="N40" i="4"/>
  <c r="L40" i="4"/>
  <c r="M40" i="4"/>
  <c r="O39" i="4"/>
  <c r="G42" i="4" l="1"/>
  <c r="N41" i="4"/>
  <c r="L41" i="4"/>
  <c r="M41" i="4"/>
  <c r="K40" i="4"/>
  <c r="J40" i="4"/>
  <c r="I40" i="4"/>
  <c r="O40" i="4" s="1"/>
  <c r="H41" i="4"/>
  <c r="P40" i="4"/>
  <c r="Q40" i="4"/>
  <c r="H42" i="4" l="1"/>
  <c r="Q41" i="4"/>
  <c r="P41" i="4"/>
  <c r="K41" i="4"/>
  <c r="J41" i="4"/>
  <c r="I41" i="4"/>
  <c r="O41" i="4" s="1"/>
  <c r="G43" i="4"/>
  <c r="M42" i="4"/>
  <c r="N42" i="4"/>
  <c r="L42" i="4"/>
  <c r="G44" i="4" l="1"/>
  <c r="N43" i="4"/>
  <c r="L43" i="4"/>
  <c r="M43" i="4"/>
  <c r="H43" i="4"/>
  <c r="Q42" i="4"/>
  <c r="P42" i="4"/>
  <c r="I42" i="4"/>
  <c r="O42" i="4" s="1"/>
  <c r="K42" i="4"/>
  <c r="J42" i="4"/>
  <c r="K43" i="4" l="1"/>
  <c r="J43" i="4"/>
  <c r="I43" i="4"/>
  <c r="O43" i="4" s="1"/>
  <c r="H44" i="4"/>
  <c r="Q43" i="4"/>
  <c r="P43" i="4"/>
  <c r="G45" i="4"/>
  <c r="N44" i="4"/>
  <c r="L44" i="4"/>
  <c r="M44" i="4"/>
  <c r="H45" i="4" l="1"/>
  <c r="P44" i="4"/>
  <c r="Q44" i="4"/>
  <c r="G46" i="4"/>
  <c r="N45" i="4"/>
  <c r="M45" i="4"/>
  <c r="L45" i="4"/>
  <c r="K44" i="4"/>
  <c r="J44" i="4"/>
  <c r="I44" i="4"/>
  <c r="O44" i="4" s="1"/>
  <c r="H46" i="4" l="1"/>
  <c r="Q45" i="4"/>
  <c r="P45" i="4"/>
  <c r="K45" i="4"/>
  <c r="J45" i="4"/>
  <c r="I45" i="4"/>
  <c r="O45" i="4" s="1"/>
  <c r="G47" i="4"/>
  <c r="M46" i="4"/>
  <c r="N46" i="4"/>
  <c r="L46" i="4"/>
  <c r="H47" i="4" l="1"/>
  <c r="Q46" i="4"/>
  <c r="P46" i="4"/>
  <c r="G48" i="4"/>
  <c r="N47" i="4"/>
  <c r="L47" i="4"/>
  <c r="M47" i="4"/>
  <c r="K46" i="4"/>
  <c r="I46" i="4"/>
  <c r="O46" i="4" s="1"/>
  <c r="J46" i="4"/>
  <c r="J47" i="4" l="1"/>
  <c r="I47" i="4"/>
  <c r="O47" i="4" s="1"/>
  <c r="K47" i="4"/>
  <c r="G49" i="4"/>
  <c r="N48" i="4"/>
  <c r="L48" i="4"/>
  <c r="M48" i="4"/>
  <c r="H48" i="4"/>
  <c r="P47" i="4"/>
  <c r="Q47" i="4"/>
  <c r="H49" i="4" l="1"/>
  <c r="P48" i="4"/>
  <c r="Q48" i="4"/>
  <c r="G50" i="4"/>
  <c r="L49" i="4"/>
  <c r="M49" i="4"/>
  <c r="N49" i="4"/>
  <c r="K48" i="4"/>
  <c r="J48" i="4"/>
  <c r="I48" i="4"/>
  <c r="O48" i="4" s="1"/>
  <c r="H50" i="4" l="1"/>
  <c r="Q49" i="4"/>
  <c r="P49" i="4"/>
  <c r="K49" i="4"/>
  <c r="J49" i="4"/>
  <c r="I49" i="4"/>
  <c r="O49" i="4" s="1"/>
  <c r="G51" i="4"/>
  <c r="M50" i="4"/>
  <c r="N50" i="4"/>
  <c r="L50" i="4"/>
  <c r="G52" i="4" l="1"/>
  <c r="N51" i="4"/>
  <c r="L51" i="4"/>
  <c r="M51" i="4"/>
  <c r="I50" i="4"/>
  <c r="O50" i="4" s="1"/>
  <c r="K50" i="4"/>
  <c r="J50" i="4"/>
  <c r="H51" i="4"/>
  <c r="Q50" i="4"/>
  <c r="P50" i="4"/>
  <c r="H52" i="4" l="1"/>
  <c r="Q51" i="4"/>
  <c r="P51" i="4"/>
  <c r="K51" i="4"/>
  <c r="I51" i="4"/>
  <c r="O51" i="4" s="1"/>
  <c r="J51" i="4"/>
  <c r="G53" i="4"/>
  <c r="N52" i="4"/>
  <c r="L52" i="4"/>
  <c r="M52" i="4"/>
  <c r="G54" i="4" l="1"/>
  <c r="N53" i="4"/>
  <c r="M53" i="4"/>
  <c r="L53" i="4"/>
  <c r="K52" i="4"/>
  <c r="J52" i="4"/>
  <c r="I52" i="4"/>
  <c r="O52" i="4" s="1"/>
  <c r="H53" i="4"/>
  <c r="P52" i="4"/>
  <c r="Q52" i="4"/>
  <c r="H54" i="4" l="1"/>
  <c r="Q53" i="4"/>
  <c r="P53" i="4"/>
  <c r="K53" i="4"/>
  <c r="J53" i="4"/>
  <c r="I53" i="4"/>
  <c r="O53" i="4" s="1"/>
  <c r="G55" i="4"/>
  <c r="M54" i="4"/>
  <c r="N54" i="4"/>
  <c r="L54" i="4"/>
  <c r="H55" i="4" l="1"/>
  <c r="Q54" i="4"/>
  <c r="P54" i="4"/>
  <c r="G56" i="4"/>
  <c r="N55" i="4"/>
  <c r="L55" i="4"/>
  <c r="M55" i="4"/>
  <c r="K54" i="4"/>
  <c r="I54" i="4"/>
  <c r="O54" i="4" s="1"/>
  <c r="J54" i="4"/>
  <c r="K55" i="4" l="1"/>
  <c r="J55" i="4"/>
  <c r="I55" i="4"/>
  <c r="O55" i="4" s="1"/>
  <c r="G57" i="4"/>
  <c r="N56" i="4"/>
  <c r="L56" i="4"/>
  <c r="M56" i="4"/>
  <c r="H56" i="4"/>
  <c r="P55" i="4"/>
  <c r="Q55" i="4"/>
  <c r="K56" i="4" l="1"/>
  <c r="J56" i="4"/>
  <c r="I56" i="4"/>
  <c r="O56" i="4" s="1"/>
  <c r="H57" i="4"/>
  <c r="P56" i="4"/>
  <c r="Q56" i="4"/>
  <c r="G58" i="4"/>
  <c r="N57" i="4"/>
  <c r="L57" i="4"/>
  <c r="M57" i="4"/>
  <c r="H58" i="4" l="1"/>
  <c r="Q57" i="4"/>
  <c r="P57" i="4"/>
  <c r="K57" i="4"/>
  <c r="J57" i="4"/>
  <c r="I57" i="4"/>
  <c r="O57" i="4" s="1"/>
  <c r="G59" i="4"/>
  <c r="M58" i="4"/>
  <c r="N58" i="4"/>
  <c r="L58" i="4"/>
  <c r="I58" i="4" l="1"/>
  <c r="O58" i="4" s="1"/>
  <c r="K58" i="4"/>
  <c r="J58" i="4"/>
  <c r="G60" i="4"/>
  <c r="N59" i="4"/>
  <c r="L59" i="4"/>
  <c r="M59" i="4"/>
  <c r="H59" i="4"/>
  <c r="Q58" i="4"/>
  <c r="P58" i="4"/>
  <c r="H60" i="4" l="1"/>
  <c r="Q59" i="4"/>
  <c r="P59" i="4"/>
  <c r="G61" i="4"/>
  <c r="N60" i="4"/>
  <c r="L60" i="4"/>
  <c r="M60" i="4"/>
  <c r="K59" i="4"/>
  <c r="I59" i="4"/>
  <c r="O59" i="4" s="1"/>
  <c r="J59" i="4"/>
  <c r="G62" i="4" l="1"/>
  <c r="N61" i="4"/>
  <c r="M61" i="4"/>
  <c r="L61" i="4"/>
  <c r="K60" i="4"/>
  <c r="J60" i="4"/>
  <c r="I60" i="4"/>
  <c r="O60" i="4" s="1"/>
  <c r="H61" i="4"/>
  <c r="P60" i="4"/>
  <c r="Q60" i="4"/>
  <c r="H62" i="4" l="1"/>
  <c r="Q61" i="4"/>
  <c r="P61" i="4"/>
  <c r="K61" i="4"/>
  <c r="J61" i="4"/>
  <c r="I61" i="4"/>
  <c r="O61" i="4" s="1"/>
  <c r="G63" i="4"/>
  <c r="M62" i="4"/>
  <c r="N62" i="4"/>
  <c r="L62" i="4"/>
  <c r="H63" i="4" l="1"/>
  <c r="Q62" i="4"/>
  <c r="P62" i="4"/>
  <c r="G64" i="4"/>
  <c r="N63" i="4"/>
  <c r="L63" i="4"/>
  <c r="M63" i="4"/>
  <c r="K62" i="4"/>
  <c r="I62" i="4"/>
  <c r="O62" i="4" s="1"/>
  <c r="J62" i="4"/>
  <c r="J63" i="4" l="1"/>
  <c r="I63" i="4"/>
  <c r="O63" i="4" s="1"/>
  <c r="K63" i="4"/>
  <c r="G65" i="4"/>
  <c r="N64" i="4"/>
  <c r="L64" i="4"/>
  <c r="M64" i="4"/>
  <c r="H64" i="4"/>
  <c r="P63" i="4"/>
  <c r="Q63" i="4"/>
  <c r="H65" i="4" l="1"/>
  <c r="P64" i="4"/>
  <c r="Q64" i="4"/>
  <c r="G66" i="4"/>
  <c r="L65" i="4"/>
  <c r="N65" i="4"/>
  <c r="M65" i="4"/>
  <c r="K64" i="4"/>
  <c r="J64" i="4"/>
  <c r="I64" i="4"/>
  <c r="O64" i="4" s="1"/>
  <c r="K65" i="4" l="1"/>
  <c r="J65" i="4"/>
  <c r="I65" i="4"/>
  <c r="O65" i="4" s="1"/>
  <c r="G67" i="4"/>
  <c r="M66" i="4"/>
  <c r="N66" i="4"/>
  <c r="L66" i="4"/>
  <c r="H66" i="4"/>
  <c r="Q65" i="4"/>
  <c r="P65" i="4"/>
  <c r="H67" i="4" l="1"/>
  <c r="Q66" i="4"/>
  <c r="P66" i="4"/>
  <c r="G68" i="4"/>
  <c r="N67" i="4"/>
  <c r="L67" i="4"/>
  <c r="M67" i="4"/>
  <c r="I66" i="4"/>
  <c r="O66" i="4" s="1"/>
  <c r="K66" i="4"/>
  <c r="J66" i="4"/>
  <c r="H68" i="4" l="1"/>
  <c r="Q67" i="4"/>
  <c r="P67" i="4"/>
  <c r="K67" i="4"/>
  <c r="J67" i="4"/>
  <c r="I67" i="4"/>
  <c r="O67" i="4" s="1"/>
  <c r="G69" i="4"/>
  <c r="N68" i="4"/>
  <c r="L68" i="4"/>
  <c r="M68" i="4"/>
  <c r="G70" i="4" l="1"/>
  <c r="N69" i="4"/>
  <c r="M69" i="4"/>
  <c r="L69" i="4"/>
  <c r="H69" i="4"/>
  <c r="P68" i="4"/>
  <c r="Q68" i="4"/>
  <c r="K68" i="4"/>
  <c r="J68" i="4"/>
  <c r="I68" i="4"/>
  <c r="O68" i="4" s="1"/>
  <c r="K69" i="4" l="1"/>
  <c r="J69" i="4"/>
  <c r="I69" i="4"/>
  <c r="O69" i="4" s="1"/>
  <c r="H70" i="4"/>
  <c r="Q69" i="4"/>
  <c r="P69" i="4"/>
  <c r="G71" i="4"/>
  <c r="M70" i="4"/>
  <c r="N70" i="4"/>
  <c r="L70" i="4"/>
  <c r="H71" i="4" l="1"/>
  <c r="Q70" i="4"/>
  <c r="P70" i="4"/>
  <c r="K70" i="4"/>
  <c r="I70" i="4"/>
  <c r="O70" i="4" s="1"/>
  <c r="J70" i="4"/>
  <c r="G72" i="4"/>
  <c r="N71" i="4"/>
  <c r="L71" i="4"/>
  <c r="M71" i="4"/>
  <c r="K71" i="4" l="1"/>
  <c r="J71" i="4"/>
  <c r="I71" i="4"/>
  <c r="O71" i="4" s="1"/>
  <c r="G73" i="4"/>
  <c r="N72" i="4"/>
  <c r="L72" i="4"/>
  <c r="M72" i="4"/>
  <c r="H72" i="4"/>
  <c r="P71" i="4"/>
  <c r="Q71" i="4"/>
  <c r="G74" i="4" l="1"/>
  <c r="N73" i="4"/>
  <c r="L73" i="4"/>
  <c r="M73" i="4"/>
  <c r="K72" i="4"/>
  <c r="J72" i="4"/>
  <c r="I72" i="4"/>
  <c r="O72" i="4" s="1"/>
  <c r="H73" i="4"/>
  <c r="P72" i="4"/>
  <c r="Q72" i="4"/>
  <c r="G75" i="4" l="1"/>
  <c r="M74" i="4"/>
  <c r="N74" i="4"/>
  <c r="L74" i="4"/>
  <c r="H74" i="4"/>
  <c r="Q73" i="4"/>
  <c r="P73" i="4"/>
  <c r="K73" i="4"/>
  <c r="J73" i="4"/>
  <c r="I73" i="4"/>
  <c r="O73" i="4" s="1"/>
  <c r="I74" i="4" l="1"/>
  <c r="O74" i="4" s="1"/>
  <c r="K74" i="4"/>
  <c r="J74" i="4"/>
  <c r="H75" i="4"/>
  <c r="Q74" i="4"/>
  <c r="P74" i="4"/>
  <c r="G76" i="4"/>
  <c r="N75" i="4"/>
  <c r="L75" i="4"/>
  <c r="M75" i="4"/>
  <c r="H76" i="4" l="1"/>
  <c r="Q75" i="4"/>
  <c r="P75" i="4"/>
  <c r="G77" i="4"/>
  <c r="N76" i="4"/>
  <c r="L76" i="4"/>
  <c r="M76" i="4"/>
  <c r="K75" i="4"/>
  <c r="J75" i="4"/>
  <c r="I75" i="4"/>
  <c r="O75" i="4" s="1"/>
  <c r="K76" i="4" l="1"/>
  <c r="J76" i="4"/>
  <c r="I76" i="4"/>
  <c r="O76" i="4" s="1"/>
  <c r="G78" i="4"/>
  <c r="N77" i="4"/>
  <c r="M77" i="4"/>
  <c r="L77" i="4"/>
  <c r="H77" i="4"/>
  <c r="P76" i="4"/>
  <c r="Q76" i="4"/>
  <c r="K77" i="4" l="1"/>
  <c r="J77" i="4"/>
  <c r="I77" i="4"/>
  <c r="O77" i="4" s="1"/>
  <c r="H78" i="4"/>
  <c r="Q77" i="4"/>
  <c r="P77" i="4"/>
  <c r="G79" i="4"/>
  <c r="M78" i="4"/>
  <c r="N78" i="4"/>
  <c r="L78" i="4"/>
  <c r="H79" i="4" l="1"/>
  <c r="Q78" i="4"/>
  <c r="P78" i="4"/>
  <c r="K78" i="4"/>
  <c r="I78" i="4"/>
  <c r="O78" i="4" s="1"/>
  <c r="J78" i="4"/>
  <c r="G80" i="4"/>
  <c r="N79" i="4"/>
  <c r="L79" i="4"/>
  <c r="M79" i="4"/>
  <c r="G81" i="4" l="1"/>
  <c r="N80" i="4"/>
  <c r="L80" i="4"/>
  <c r="M80" i="4"/>
  <c r="J79" i="4"/>
  <c r="I79" i="4"/>
  <c r="O79" i="4" s="1"/>
  <c r="K79" i="4"/>
  <c r="H80" i="4"/>
  <c r="P79" i="4"/>
  <c r="Q79" i="4"/>
  <c r="H81" i="4" l="1"/>
  <c r="P80" i="4"/>
  <c r="Q80" i="4"/>
  <c r="K80" i="4"/>
  <c r="J80" i="4"/>
  <c r="I80" i="4"/>
  <c r="O80" i="4" s="1"/>
  <c r="G82" i="4"/>
  <c r="L81" i="4"/>
  <c r="M81" i="4"/>
  <c r="N81" i="4"/>
  <c r="H82" i="4" l="1"/>
  <c r="Q81" i="4"/>
  <c r="P81" i="4"/>
  <c r="G83" i="4"/>
  <c r="M82" i="4"/>
  <c r="N82" i="4"/>
  <c r="L82" i="4"/>
  <c r="K81" i="4"/>
  <c r="J81" i="4"/>
  <c r="I81" i="4"/>
  <c r="O81" i="4" s="1"/>
  <c r="H83" i="4" l="1"/>
  <c r="Q82" i="4"/>
  <c r="P82" i="4"/>
  <c r="I82" i="4"/>
  <c r="O82" i="4" s="1"/>
  <c r="K82" i="4"/>
  <c r="J82" i="4"/>
  <c r="G84" i="4"/>
  <c r="N83" i="4"/>
  <c r="L83" i="4"/>
  <c r="M83" i="4"/>
  <c r="G85" i="4" l="1"/>
  <c r="N84" i="4"/>
  <c r="L84" i="4"/>
  <c r="M84" i="4"/>
  <c r="K83" i="4"/>
  <c r="J83" i="4"/>
  <c r="I83" i="4"/>
  <c r="O83" i="4" s="1"/>
  <c r="H84" i="4"/>
  <c r="Q83" i="4"/>
  <c r="P83" i="4"/>
  <c r="H85" i="4" l="1"/>
  <c r="P84" i="4"/>
  <c r="Q84" i="4"/>
  <c r="K84" i="4"/>
  <c r="J84" i="4"/>
  <c r="I84" i="4"/>
  <c r="O84" i="4" s="1"/>
  <c r="G86" i="4"/>
  <c r="N85" i="4"/>
  <c r="M85" i="4"/>
  <c r="L85" i="4"/>
  <c r="G87" i="4" l="1"/>
  <c r="M86" i="4"/>
  <c r="N86" i="4"/>
  <c r="L86" i="4"/>
  <c r="K85" i="4"/>
  <c r="J85" i="4"/>
  <c r="I85" i="4"/>
  <c r="O85" i="4" s="1"/>
  <c r="H86" i="4"/>
  <c r="Q85" i="4"/>
  <c r="P85" i="4"/>
  <c r="H87" i="4" l="1"/>
  <c r="Q86" i="4"/>
  <c r="P86" i="4"/>
  <c r="G88" i="4"/>
  <c r="N87" i="4"/>
  <c r="L87" i="4"/>
  <c r="M87" i="4"/>
  <c r="K86" i="4"/>
  <c r="I86" i="4"/>
  <c r="O86" i="4" s="1"/>
  <c r="J86" i="4"/>
  <c r="K87" i="4" l="1"/>
  <c r="J87" i="4"/>
  <c r="I87" i="4"/>
  <c r="O87" i="4" s="1"/>
  <c r="G89" i="4"/>
  <c r="N88" i="4"/>
  <c r="L88" i="4"/>
  <c r="M88" i="4"/>
  <c r="H88" i="4"/>
  <c r="P87" i="4"/>
  <c r="Q87" i="4"/>
  <c r="K88" i="4" l="1"/>
  <c r="J88" i="4"/>
  <c r="I88" i="4"/>
  <c r="O88" i="4" s="1"/>
  <c r="H89" i="4"/>
  <c r="P88" i="4"/>
  <c r="Q88" i="4"/>
  <c r="G90" i="4"/>
  <c r="N89" i="4"/>
  <c r="L89" i="4"/>
  <c r="M89" i="4"/>
  <c r="H90" i="4" l="1"/>
  <c r="Q89" i="4"/>
  <c r="P89" i="4"/>
  <c r="K89" i="4"/>
  <c r="J89" i="4"/>
  <c r="I89" i="4"/>
  <c r="O89" i="4" s="1"/>
  <c r="G91" i="4"/>
  <c r="M90" i="4"/>
  <c r="N90" i="4"/>
  <c r="L90" i="4"/>
  <c r="G92" i="4" l="1"/>
  <c r="N91" i="4"/>
  <c r="L91" i="4"/>
  <c r="M91" i="4"/>
  <c r="I90" i="4"/>
  <c r="O90" i="4" s="1"/>
  <c r="K90" i="4"/>
  <c r="J90" i="4"/>
  <c r="H91" i="4"/>
  <c r="Q90" i="4"/>
  <c r="P90" i="4"/>
  <c r="H92" i="4" l="1"/>
  <c r="Q91" i="4"/>
  <c r="P91" i="4"/>
  <c r="K91" i="4"/>
  <c r="I91" i="4"/>
  <c r="O91" i="4" s="1"/>
  <c r="J91" i="4"/>
  <c r="G93" i="4"/>
  <c r="N92" i="4"/>
  <c r="L92" i="4"/>
  <c r="M92" i="4"/>
  <c r="G94" i="4" l="1"/>
  <c r="N93" i="4"/>
  <c r="M93" i="4"/>
  <c r="L93" i="4"/>
  <c r="K92" i="4"/>
  <c r="J92" i="4"/>
  <c r="I92" i="4"/>
  <c r="O92" i="4" s="1"/>
  <c r="H93" i="4"/>
  <c r="P92" i="4"/>
  <c r="Q92" i="4"/>
  <c r="G95" i="4" l="1"/>
  <c r="M94" i="4"/>
  <c r="N94" i="4"/>
  <c r="L94" i="4"/>
  <c r="H94" i="4"/>
  <c r="Q93" i="4"/>
  <c r="P93" i="4"/>
  <c r="K93" i="4"/>
  <c r="J93" i="4"/>
  <c r="I93" i="4"/>
  <c r="O93" i="4" s="1"/>
  <c r="H95" i="4" l="1"/>
  <c r="Q94" i="4"/>
  <c r="P94" i="4"/>
  <c r="K94" i="4"/>
  <c r="I94" i="4"/>
  <c r="O94" i="4" s="1"/>
  <c r="J94" i="4"/>
  <c r="G96" i="4"/>
  <c r="N95" i="4"/>
  <c r="L95" i="4"/>
  <c r="M95" i="4"/>
  <c r="J95" i="4" l="1"/>
  <c r="I95" i="4"/>
  <c r="O95" i="4" s="1"/>
  <c r="K95" i="4"/>
  <c r="G97" i="4"/>
  <c r="N96" i="4"/>
  <c r="L96" i="4"/>
  <c r="M96" i="4"/>
  <c r="H96" i="4"/>
  <c r="P95" i="4"/>
  <c r="Q95" i="4"/>
  <c r="G98" i="4" l="1"/>
  <c r="L97" i="4"/>
  <c r="N97" i="4"/>
  <c r="M97" i="4"/>
  <c r="H97" i="4"/>
  <c r="P96" i="4"/>
  <c r="Q96" i="4"/>
  <c r="K96" i="4"/>
  <c r="J96" i="4"/>
  <c r="I96" i="4"/>
  <c r="O96" i="4" s="1"/>
  <c r="H98" i="4" l="1"/>
  <c r="Q97" i="4"/>
  <c r="P97" i="4"/>
  <c r="K97" i="4"/>
  <c r="J97" i="4"/>
  <c r="I97" i="4"/>
  <c r="O97" i="4" s="1"/>
  <c r="G99" i="4"/>
  <c r="M98" i="4"/>
  <c r="N98" i="4"/>
  <c r="L98" i="4"/>
  <c r="I98" i="4" l="1"/>
  <c r="O98" i="4" s="1"/>
  <c r="K98" i="4"/>
  <c r="J98" i="4"/>
  <c r="G100" i="4"/>
  <c r="N99" i="4"/>
  <c r="L99" i="4"/>
  <c r="M99" i="4"/>
  <c r="H99" i="4"/>
  <c r="Q98" i="4"/>
  <c r="P98" i="4"/>
  <c r="H100" i="4" l="1"/>
  <c r="Q99" i="4"/>
  <c r="P99" i="4"/>
  <c r="G101" i="4"/>
  <c r="N100" i="4"/>
  <c r="L100" i="4"/>
  <c r="M100" i="4"/>
  <c r="K99" i="4"/>
  <c r="I99" i="4"/>
  <c r="O99" i="4" s="1"/>
  <c r="J99" i="4"/>
  <c r="K100" i="4" l="1"/>
  <c r="J100" i="4"/>
  <c r="I100" i="4"/>
  <c r="O100" i="4" s="1"/>
  <c r="H101" i="4"/>
  <c r="P100" i="4"/>
  <c r="Q100" i="4"/>
  <c r="G102" i="4"/>
  <c r="N101" i="4"/>
  <c r="M101" i="4"/>
  <c r="L101" i="4"/>
  <c r="H102" i="4" l="1"/>
  <c r="Q101" i="4"/>
  <c r="P101" i="4"/>
  <c r="G103" i="4"/>
  <c r="M102" i="4"/>
  <c r="N102" i="4"/>
  <c r="L102" i="4"/>
  <c r="K101" i="4"/>
  <c r="J101" i="4"/>
  <c r="I101" i="4"/>
  <c r="O101" i="4" s="1"/>
  <c r="H103" i="4" l="1"/>
  <c r="Q102" i="4"/>
  <c r="P102" i="4"/>
  <c r="K102" i="4"/>
  <c r="I102" i="4"/>
  <c r="O102" i="4" s="1"/>
  <c r="J102" i="4"/>
  <c r="G104" i="4"/>
  <c r="N103" i="4"/>
  <c r="L103" i="4"/>
  <c r="M103" i="4"/>
  <c r="G105" i="4" l="1"/>
  <c r="N104" i="4"/>
  <c r="L104" i="4"/>
  <c r="M104" i="4"/>
  <c r="K103" i="4"/>
  <c r="J103" i="4"/>
  <c r="I103" i="4"/>
  <c r="O103" i="4" s="1"/>
  <c r="H104" i="4"/>
  <c r="P103" i="4"/>
  <c r="Q103" i="4"/>
  <c r="K104" i="4" l="1"/>
  <c r="J104" i="4"/>
  <c r="I104" i="4"/>
  <c r="O104" i="4" s="1"/>
  <c r="H105" i="4"/>
  <c r="P104" i="4"/>
  <c r="Q104" i="4"/>
  <c r="G106" i="4"/>
  <c r="N105" i="4"/>
  <c r="L105" i="4"/>
  <c r="M105" i="4"/>
  <c r="H106" i="4" l="1"/>
  <c r="Q105" i="4"/>
  <c r="P105" i="4"/>
  <c r="K105" i="4"/>
  <c r="J105" i="4"/>
  <c r="I105" i="4"/>
  <c r="O105" i="4" s="1"/>
  <c r="G107" i="4"/>
  <c r="M106" i="4"/>
  <c r="N106" i="4"/>
  <c r="L106" i="4"/>
  <c r="I106" i="4" l="1"/>
  <c r="O106" i="4" s="1"/>
  <c r="K106" i="4"/>
  <c r="J106" i="4"/>
  <c r="G108" i="4"/>
  <c r="N107" i="4"/>
  <c r="L107" i="4"/>
  <c r="M107" i="4"/>
  <c r="H107" i="4"/>
  <c r="Q106" i="4"/>
  <c r="P106" i="4"/>
  <c r="H108" i="4" l="1"/>
  <c r="Q107" i="4"/>
  <c r="P107" i="4"/>
  <c r="G109" i="4"/>
  <c r="N108" i="4"/>
  <c r="L108" i="4"/>
  <c r="M108" i="4"/>
  <c r="K107" i="4"/>
  <c r="I107" i="4"/>
  <c r="O107" i="4" s="1"/>
  <c r="J107" i="4"/>
  <c r="H109" i="4" l="1"/>
  <c r="P108" i="4"/>
  <c r="Q108" i="4"/>
  <c r="K108" i="4"/>
  <c r="J108" i="4"/>
  <c r="I108" i="4"/>
  <c r="O108" i="4" s="1"/>
  <c r="G110" i="4"/>
  <c r="N109" i="4"/>
  <c r="M109" i="4"/>
  <c r="L109" i="4"/>
  <c r="K109" i="4" l="1"/>
  <c r="J109" i="4"/>
  <c r="I109" i="4"/>
  <c r="O109" i="4" s="1"/>
  <c r="H110" i="4"/>
  <c r="Q109" i="4"/>
  <c r="P109" i="4"/>
  <c r="G111" i="4"/>
  <c r="M110" i="4"/>
  <c r="N110" i="4"/>
  <c r="L110" i="4"/>
  <c r="G112" i="4" l="1"/>
  <c r="N111" i="4"/>
  <c r="L111" i="4"/>
  <c r="M111" i="4"/>
  <c r="H111" i="4"/>
  <c r="Q110" i="4"/>
  <c r="P110" i="4"/>
  <c r="K110" i="4"/>
  <c r="I110" i="4"/>
  <c r="O110" i="4" s="1"/>
  <c r="J110" i="4"/>
  <c r="H112" i="4" l="1"/>
  <c r="P111" i="4"/>
  <c r="Q111" i="4"/>
  <c r="G113" i="4"/>
  <c r="N112" i="4"/>
  <c r="L112" i="4"/>
  <c r="M112" i="4"/>
  <c r="J111" i="4"/>
  <c r="I111" i="4"/>
  <c r="O111" i="4" s="1"/>
  <c r="K111" i="4"/>
  <c r="K112" i="4" l="1"/>
  <c r="J112" i="4"/>
  <c r="I112" i="4"/>
  <c r="O112" i="4" s="1"/>
  <c r="G114" i="4"/>
  <c r="L113" i="4"/>
  <c r="M113" i="4"/>
  <c r="N113" i="4"/>
  <c r="H113" i="4"/>
  <c r="P112" i="4"/>
  <c r="Q112" i="4"/>
  <c r="H114" i="4" l="1"/>
  <c r="Q113" i="4"/>
  <c r="P113" i="4"/>
  <c r="G115" i="4"/>
  <c r="M114" i="4"/>
  <c r="N114" i="4"/>
  <c r="L114" i="4"/>
  <c r="K113" i="4"/>
  <c r="J113" i="4"/>
  <c r="I113" i="4"/>
  <c r="O113" i="4" s="1"/>
  <c r="H115" i="4" l="1"/>
  <c r="Q114" i="4"/>
  <c r="P114" i="4"/>
  <c r="I114" i="4"/>
  <c r="O114" i="4" s="1"/>
  <c r="K114" i="4"/>
  <c r="J114" i="4"/>
  <c r="G116" i="4"/>
  <c r="N115" i="4"/>
  <c r="L115" i="4"/>
  <c r="M115" i="4"/>
  <c r="G117" i="4" l="1"/>
  <c r="N116" i="4"/>
  <c r="L116" i="4"/>
  <c r="M116" i="4"/>
  <c r="K115" i="4"/>
  <c r="I115" i="4"/>
  <c r="O115" i="4" s="1"/>
  <c r="J115" i="4"/>
  <c r="H116" i="4"/>
  <c r="Q115" i="4"/>
  <c r="P115" i="4"/>
  <c r="H117" i="4" l="1"/>
  <c r="P116" i="4"/>
  <c r="Q116" i="4"/>
  <c r="K116" i="4"/>
  <c r="J116" i="4"/>
  <c r="I116" i="4"/>
  <c r="O116" i="4" s="1"/>
  <c r="G118" i="4"/>
  <c r="N117" i="4"/>
  <c r="M117" i="4"/>
  <c r="L117" i="4"/>
  <c r="H118" i="4" l="1"/>
  <c r="Q117" i="4"/>
  <c r="P117" i="4"/>
  <c r="G119" i="4"/>
  <c r="M118" i="4"/>
  <c r="N118" i="4"/>
  <c r="L118" i="4"/>
  <c r="K117" i="4"/>
  <c r="J117" i="4"/>
  <c r="I117" i="4"/>
  <c r="O117" i="4" s="1"/>
  <c r="H119" i="4" l="1"/>
  <c r="Q118" i="4"/>
  <c r="P118" i="4"/>
  <c r="K118" i="4"/>
  <c r="I118" i="4"/>
  <c r="O118" i="4" s="1"/>
  <c r="J118" i="4"/>
  <c r="G120" i="4"/>
  <c r="N119" i="4"/>
  <c r="L119" i="4"/>
  <c r="M119" i="4"/>
  <c r="G121" i="4" l="1"/>
  <c r="N120" i="4"/>
  <c r="L120" i="4"/>
  <c r="M120" i="4"/>
  <c r="K119" i="4"/>
  <c r="J119" i="4"/>
  <c r="I119" i="4"/>
  <c r="O119" i="4" s="1"/>
  <c r="H120" i="4"/>
  <c r="P119" i="4"/>
  <c r="Q119" i="4"/>
  <c r="H121" i="4" l="1"/>
  <c r="P120" i="4"/>
  <c r="Q120" i="4"/>
  <c r="K120" i="4"/>
  <c r="J120" i="4"/>
  <c r="I120" i="4"/>
  <c r="O120" i="4" s="1"/>
  <c r="G122" i="4"/>
  <c r="N121" i="4"/>
  <c r="L121" i="4"/>
  <c r="M121" i="4"/>
  <c r="H122" i="4" l="1"/>
  <c r="Q121" i="4"/>
  <c r="P121" i="4"/>
  <c r="G123" i="4"/>
  <c r="M122" i="4"/>
  <c r="N122" i="4"/>
  <c r="L122" i="4"/>
  <c r="K121" i="4"/>
  <c r="J121" i="4"/>
  <c r="I121" i="4"/>
  <c r="O121" i="4" s="1"/>
  <c r="H123" i="4" l="1"/>
  <c r="Q122" i="4"/>
  <c r="P122" i="4"/>
  <c r="I122" i="4"/>
  <c r="O122" i="4" s="1"/>
  <c r="K122" i="4"/>
  <c r="J122" i="4"/>
  <c r="G124" i="4"/>
  <c r="N123" i="4"/>
  <c r="L123" i="4"/>
  <c r="M123" i="4"/>
  <c r="G125" i="4" l="1"/>
  <c r="N124" i="4"/>
  <c r="L124" i="4"/>
  <c r="M124" i="4"/>
  <c r="K123" i="4"/>
  <c r="I123" i="4"/>
  <c r="O123" i="4" s="1"/>
  <c r="J123" i="4"/>
  <c r="H124" i="4"/>
  <c r="Q123" i="4"/>
  <c r="P123" i="4"/>
  <c r="K124" i="4" l="1"/>
  <c r="J124" i="4"/>
  <c r="I124" i="4"/>
  <c r="O124" i="4" s="1"/>
  <c r="G126" i="4"/>
  <c r="N125" i="4"/>
  <c r="M125" i="4"/>
  <c r="L125" i="4"/>
  <c r="H125" i="4"/>
  <c r="P124" i="4"/>
  <c r="Q124" i="4"/>
  <c r="G127" i="4" l="1"/>
  <c r="M126" i="4"/>
  <c r="N126" i="4"/>
  <c r="L126" i="4"/>
  <c r="H126" i="4"/>
  <c r="Q125" i="4"/>
  <c r="P125" i="4"/>
  <c r="K125" i="4"/>
  <c r="J125" i="4"/>
  <c r="I125" i="4"/>
  <c r="O125" i="4" s="1"/>
  <c r="G128" i="4" l="1"/>
  <c r="L127" i="4"/>
  <c r="M127" i="4"/>
  <c r="N127" i="4"/>
  <c r="H127" i="4"/>
  <c r="Q126" i="4"/>
  <c r="P126" i="4"/>
  <c r="I126" i="4"/>
  <c r="O126" i="4" s="1"/>
  <c r="K126" i="4"/>
  <c r="J126" i="4"/>
  <c r="J127" i="4" l="1"/>
  <c r="K127" i="4"/>
  <c r="I127" i="4"/>
  <c r="O127" i="4" s="1"/>
  <c r="H128" i="4"/>
  <c r="P127" i="4"/>
  <c r="Q127" i="4"/>
  <c r="G129" i="4"/>
  <c r="N128" i="4"/>
  <c r="L128" i="4"/>
  <c r="M128" i="4"/>
  <c r="H129" i="4" l="1"/>
  <c r="P128" i="4"/>
  <c r="Q128" i="4"/>
  <c r="G130" i="4"/>
  <c r="N129" i="4"/>
  <c r="L129" i="4"/>
  <c r="M129" i="4"/>
  <c r="K128" i="4"/>
  <c r="J128" i="4"/>
  <c r="I128" i="4"/>
  <c r="O128" i="4" s="1"/>
  <c r="H130" i="4" l="1"/>
  <c r="Q129" i="4"/>
  <c r="P129" i="4"/>
  <c r="K129" i="4"/>
  <c r="J129" i="4"/>
  <c r="I129" i="4"/>
  <c r="O129" i="4" s="1"/>
  <c r="G131" i="4"/>
  <c r="N130" i="4"/>
  <c r="M130" i="4"/>
  <c r="L130" i="4"/>
  <c r="H131" i="4" l="1"/>
  <c r="Q130" i="4"/>
  <c r="P130" i="4"/>
  <c r="G132" i="4"/>
  <c r="L131" i="4"/>
  <c r="N131" i="4"/>
  <c r="M131" i="4"/>
  <c r="K130" i="4"/>
  <c r="I130" i="4"/>
  <c r="O130" i="4" s="1"/>
  <c r="J130" i="4"/>
  <c r="K131" i="4" l="1"/>
  <c r="I131" i="4"/>
  <c r="O131" i="4" s="1"/>
  <c r="J131" i="4"/>
  <c r="G133" i="4"/>
  <c r="N132" i="4"/>
  <c r="L132" i="4"/>
  <c r="M132" i="4"/>
  <c r="H132" i="4"/>
  <c r="Q131" i="4"/>
  <c r="P131" i="4"/>
  <c r="K132" i="4" l="1"/>
  <c r="J132" i="4"/>
  <c r="I132" i="4"/>
  <c r="O132" i="4" s="1"/>
  <c r="H133" i="4"/>
  <c r="P132" i="4"/>
  <c r="Q132" i="4"/>
  <c r="G134" i="4"/>
  <c r="M133" i="4"/>
  <c r="N133" i="4"/>
  <c r="L133" i="4"/>
  <c r="G135" i="4" l="1"/>
  <c r="M134" i="4"/>
  <c r="L134" i="4"/>
  <c r="N134" i="4"/>
  <c r="H134" i="4"/>
  <c r="Q133" i="4"/>
  <c r="P133" i="4"/>
  <c r="K133" i="4"/>
  <c r="J133" i="4"/>
  <c r="I133" i="4"/>
  <c r="O133" i="4" s="1"/>
  <c r="H135" i="4" l="1"/>
  <c r="Q134" i="4"/>
  <c r="P134" i="4"/>
  <c r="G136" i="4"/>
  <c r="N135" i="4"/>
  <c r="L135" i="4"/>
  <c r="M135" i="4"/>
  <c r="K134" i="4"/>
  <c r="I134" i="4"/>
  <c r="O134" i="4" s="1"/>
  <c r="J134" i="4"/>
  <c r="K135" i="4" l="1"/>
  <c r="J135" i="4"/>
  <c r="I135" i="4"/>
  <c r="O135" i="4" s="1"/>
  <c r="G137" i="4"/>
  <c r="N136" i="4"/>
  <c r="L136" i="4"/>
  <c r="M136" i="4"/>
  <c r="H136" i="4"/>
  <c r="P135" i="4"/>
  <c r="Q135" i="4"/>
  <c r="H137" i="4" l="1"/>
  <c r="P136" i="4"/>
  <c r="Q136" i="4"/>
  <c r="G138" i="4"/>
  <c r="N137" i="4"/>
  <c r="L137" i="4"/>
  <c r="M137" i="4"/>
  <c r="K136" i="4"/>
  <c r="J136" i="4"/>
  <c r="I136" i="4"/>
  <c r="O136" i="4" s="1"/>
  <c r="J137" i="4" l="1"/>
  <c r="I137" i="4"/>
  <c r="O137" i="4" s="1"/>
  <c r="K137" i="4"/>
  <c r="G139" i="4"/>
  <c r="M138" i="4"/>
  <c r="N138" i="4"/>
  <c r="L138" i="4"/>
  <c r="H138" i="4"/>
  <c r="Q137" i="4"/>
  <c r="P137" i="4"/>
  <c r="H139" i="4" l="1"/>
  <c r="Q138" i="4"/>
  <c r="P138" i="4"/>
  <c r="G140" i="4"/>
  <c r="L139" i="4"/>
  <c r="M139" i="4"/>
  <c r="N139" i="4"/>
  <c r="I138" i="4"/>
  <c r="O138" i="4" s="1"/>
  <c r="K138" i="4"/>
  <c r="J138" i="4"/>
  <c r="G141" i="4" l="1"/>
  <c r="N140" i="4"/>
  <c r="L140" i="4"/>
  <c r="M140" i="4"/>
  <c r="K139" i="4"/>
  <c r="I139" i="4"/>
  <c r="O139" i="4" s="1"/>
  <c r="J139" i="4"/>
  <c r="H140" i="4"/>
  <c r="Q139" i="4"/>
  <c r="P139" i="4"/>
  <c r="H141" i="4" l="1"/>
  <c r="P140" i="4"/>
  <c r="Q140" i="4"/>
  <c r="K140" i="4"/>
  <c r="J140" i="4"/>
  <c r="I140" i="4"/>
  <c r="O140" i="4" s="1"/>
  <c r="G142" i="4"/>
  <c r="N141" i="4"/>
  <c r="M141" i="4"/>
  <c r="L141" i="4"/>
  <c r="G143" i="4" l="1"/>
  <c r="M142" i="4"/>
  <c r="N142" i="4"/>
  <c r="L142" i="4"/>
  <c r="K141" i="4"/>
  <c r="J141" i="4"/>
  <c r="I141" i="4"/>
  <c r="O141" i="4" s="1"/>
  <c r="H142" i="4"/>
  <c r="Q141" i="4"/>
  <c r="P141" i="4"/>
  <c r="G144" i="4" l="1"/>
  <c r="L143" i="4"/>
  <c r="M143" i="4"/>
  <c r="N143" i="4"/>
  <c r="H143" i="4"/>
  <c r="Q142" i="4"/>
  <c r="P142" i="4"/>
  <c r="K142" i="4"/>
  <c r="J142" i="4"/>
  <c r="I142" i="4"/>
  <c r="O142" i="4" s="1"/>
  <c r="J143" i="4" l="1"/>
  <c r="K143" i="4"/>
  <c r="I143" i="4"/>
  <c r="O143" i="4" s="1"/>
  <c r="H144" i="4"/>
  <c r="P143" i="4"/>
  <c r="Q143" i="4"/>
  <c r="G145" i="4"/>
  <c r="N144" i="4"/>
  <c r="L144" i="4"/>
  <c r="M144" i="4"/>
  <c r="H145" i="4" l="1"/>
  <c r="P144" i="4"/>
  <c r="Q144" i="4"/>
  <c r="G146" i="4"/>
  <c r="L145" i="4"/>
  <c r="N145" i="4"/>
  <c r="M145" i="4"/>
  <c r="K144" i="4"/>
  <c r="J144" i="4"/>
  <c r="I144" i="4"/>
  <c r="O144" i="4" s="1"/>
  <c r="K145" i="4" l="1"/>
  <c r="J145" i="4"/>
  <c r="I145" i="4"/>
  <c r="O145" i="4" s="1"/>
  <c r="H146" i="4"/>
  <c r="Q145" i="4"/>
  <c r="P145" i="4"/>
  <c r="G147" i="4"/>
  <c r="N146" i="4"/>
  <c r="M146" i="4"/>
  <c r="L146" i="4"/>
  <c r="K146" i="4" l="1"/>
  <c r="J146" i="4"/>
  <c r="I146" i="4"/>
  <c r="O146" i="4" s="1"/>
  <c r="G148" i="4"/>
  <c r="L147" i="4"/>
  <c r="N147" i="4"/>
  <c r="M147" i="4"/>
  <c r="H147" i="4"/>
  <c r="Q146" i="4"/>
  <c r="P146" i="4"/>
  <c r="H148" i="4" l="1"/>
  <c r="Q147" i="4"/>
  <c r="P147" i="4"/>
  <c r="G149" i="4"/>
  <c r="N148" i="4"/>
  <c r="L148" i="4"/>
  <c r="M148" i="4"/>
  <c r="I147" i="4"/>
  <c r="O147" i="4" s="1"/>
  <c r="J147" i="4"/>
  <c r="K147" i="4"/>
  <c r="H149" i="4" l="1"/>
  <c r="P148" i="4"/>
  <c r="Q148" i="4"/>
  <c r="J148" i="4"/>
  <c r="I148" i="4"/>
  <c r="O148" i="4" s="1"/>
  <c r="K148" i="4"/>
  <c r="G150" i="4"/>
  <c r="M149" i="4"/>
  <c r="N149" i="4"/>
  <c r="L149" i="4"/>
  <c r="H150" i="4" l="1"/>
  <c r="Q149" i="4"/>
  <c r="P149" i="4"/>
  <c r="G151" i="4"/>
  <c r="M150" i="4"/>
  <c r="N150" i="4"/>
  <c r="L150" i="4"/>
  <c r="K149" i="4"/>
  <c r="J149" i="4"/>
  <c r="I149" i="4"/>
  <c r="O149" i="4" s="1"/>
  <c r="H151" i="4" l="1"/>
  <c r="Q150" i="4"/>
  <c r="P150" i="4"/>
  <c r="G152" i="4"/>
  <c r="N151" i="4"/>
  <c r="L151" i="4"/>
  <c r="M151" i="4"/>
  <c r="K150" i="4"/>
  <c r="J150" i="4"/>
  <c r="I150" i="4"/>
  <c r="O150" i="4" s="1"/>
  <c r="K151" i="4" l="1"/>
  <c r="J151" i="4"/>
  <c r="I151" i="4"/>
  <c r="O151" i="4" s="1"/>
  <c r="G153" i="4"/>
  <c r="N152" i="4"/>
  <c r="L152" i="4"/>
  <c r="M152" i="4"/>
  <c r="H152" i="4"/>
  <c r="P151" i="4"/>
  <c r="Q151" i="4"/>
  <c r="H153" i="4" l="1"/>
  <c r="P152" i="4"/>
  <c r="Q152" i="4"/>
  <c r="G154" i="4"/>
  <c r="N153" i="4"/>
  <c r="L153" i="4"/>
  <c r="M153" i="4"/>
  <c r="J152" i="4"/>
  <c r="I152" i="4"/>
  <c r="O152" i="4" s="1"/>
  <c r="K152" i="4"/>
  <c r="H154" i="4" l="1"/>
  <c r="Q153" i="4"/>
  <c r="P153" i="4"/>
  <c r="K153" i="4"/>
  <c r="J153" i="4"/>
  <c r="I153" i="4"/>
  <c r="O153" i="4" s="1"/>
  <c r="G155" i="4"/>
  <c r="M154" i="4"/>
  <c r="N154" i="4"/>
  <c r="L154" i="4"/>
  <c r="H155" i="4" l="1"/>
  <c r="Q154" i="4"/>
  <c r="P154" i="4"/>
  <c r="G156" i="4"/>
  <c r="L155" i="4"/>
  <c r="M155" i="4"/>
  <c r="N155" i="4"/>
  <c r="K154" i="4"/>
  <c r="J154" i="4"/>
  <c r="I154" i="4"/>
  <c r="O154" i="4" s="1"/>
  <c r="I155" i="4" l="1"/>
  <c r="J155" i="4"/>
  <c r="K155" i="4"/>
  <c r="G157" i="4"/>
  <c r="N156" i="4"/>
  <c r="L156" i="4"/>
  <c r="M156" i="4"/>
  <c r="O155" i="4"/>
  <c r="H156" i="4"/>
  <c r="Q155" i="4"/>
  <c r="P155" i="4"/>
  <c r="H157" i="4" l="1"/>
  <c r="P156" i="4"/>
  <c r="Q156" i="4"/>
  <c r="G158" i="4"/>
  <c r="N157" i="4"/>
  <c r="M157" i="4"/>
  <c r="L157" i="4"/>
  <c r="J156" i="4"/>
  <c r="I156" i="4"/>
  <c r="O156" i="4" s="1"/>
  <c r="K156" i="4"/>
  <c r="K157" i="4" l="1"/>
  <c r="J157" i="4"/>
  <c r="I157" i="4"/>
  <c r="O157" i="4" s="1"/>
  <c r="G159" i="4"/>
  <c r="M158" i="4"/>
  <c r="N158" i="4"/>
  <c r="L158" i="4"/>
  <c r="H158" i="4"/>
  <c r="Q157" i="4"/>
  <c r="P157" i="4"/>
  <c r="H159" i="4" l="1"/>
  <c r="Q158" i="4"/>
  <c r="P158" i="4"/>
  <c r="G160" i="4"/>
  <c r="L159" i="4"/>
  <c r="M159" i="4"/>
  <c r="N159" i="4"/>
  <c r="K158" i="4"/>
  <c r="J158" i="4"/>
  <c r="I158" i="4"/>
  <c r="O158" i="4" s="1"/>
  <c r="H160" i="4" l="1"/>
  <c r="P159" i="4"/>
  <c r="Q159" i="4"/>
  <c r="K159" i="4"/>
  <c r="J159" i="4"/>
  <c r="I159" i="4"/>
  <c r="O159" i="4" s="1"/>
  <c r="G161" i="4"/>
  <c r="N160" i="4"/>
  <c r="L160" i="4"/>
  <c r="M160" i="4"/>
  <c r="H161" i="4" l="1"/>
  <c r="P160" i="4"/>
  <c r="Q160" i="4"/>
  <c r="G162" i="4"/>
  <c r="N161" i="4"/>
  <c r="L161" i="4"/>
  <c r="M161" i="4"/>
  <c r="J160" i="4"/>
  <c r="I160" i="4"/>
  <c r="O160" i="4" s="1"/>
  <c r="K160" i="4"/>
  <c r="G163" i="4" l="1"/>
  <c r="N162" i="4"/>
  <c r="M162" i="4"/>
  <c r="L162" i="4"/>
  <c r="K161" i="4"/>
  <c r="J161" i="4"/>
  <c r="I161" i="4"/>
  <c r="O161" i="4" s="1"/>
  <c r="H162" i="4"/>
  <c r="Q161" i="4"/>
  <c r="P161" i="4"/>
  <c r="K162" i="4" l="1"/>
  <c r="J162" i="4"/>
  <c r="I162" i="4"/>
  <c r="O162" i="4" s="1"/>
  <c r="G164" i="4"/>
  <c r="L163" i="4"/>
  <c r="N163" i="4"/>
  <c r="M163" i="4"/>
  <c r="H163" i="4"/>
  <c r="Q162" i="4"/>
  <c r="P162" i="4"/>
  <c r="H164" i="4" l="1"/>
  <c r="Q163" i="4"/>
  <c r="P163" i="4"/>
  <c r="G165" i="4"/>
  <c r="N164" i="4"/>
  <c r="L164" i="4"/>
  <c r="M164" i="4"/>
  <c r="I163" i="4"/>
  <c r="O163" i="4" s="1"/>
  <c r="J163" i="4"/>
  <c r="K163" i="4"/>
  <c r="G166" i="4" l="1"/>
  <c r="M165" i="4"/>
  <c r="N165" i="4"/>
  <c r="L165" i="4"/>
  <c r="J164" i="4"/>
  <c r="I164" i="4"/>
  <c r="O164" i="4" s="1"/>
  <c r="K164" i="4"/>
  <c r="H165" i="4"/>
  <c r="P164" i="4"/>
  <c r="Q164" i="4"/>
  <c r="H166" i="4" l="1"/>
  <c r="Q165" i="4"/>
  <c r="P165" i="4"/>
  <c r="K165" i="4"/>
  <c r="J165" i="4"/>
  <c r="I165" i="4"/>
  <c r="O165" i="4" s="1"/>
  <c r="G167" i="4"/>
  <c r="M166" i="4"/>
  <c r="L166" i="4"/>
  <c r="N166" i="4"/>
  <c r="G168" i="4" l="1"/>
  <c r="N167" i="4"/>
  <c r="L167" i="4"/>
  <c r="M167" i="4"/>
  <c r="K166" i="4"/>
  <c r="J166" i="4"/>
  <c r="I166" i="4"/>
  <c r="O166" i="4" s="1"/>
  <c r="H167" i="4"/>
  <c r="Q166" i="4"/>
  <c r="P166" i="4"/>
  <c r="H168" i="4" l="1"/>
  <c r="P167" i="4"/>
  <c r="Q167" i="4"/>
  <c r="K167" i="4"/>
  <c r="J167" i="4"/>
  <c r="I167" i="4"/>
  <c r="O167" i="4" s="1"/>
  <c r="G169" i="4"/>
  <c r="N168" i="4"/>
  <c r="L168" i="4"/>
  <c r="M168" i="4"/>
  <c r="G170" i="4" l="1"/>
  <c r="N169" i="4"/>
  <c r="L169" i="4"/>
  <c r="M169" i="4"/>
  <c r="J168" i="4"/>
  <c r="I168" i="4"/>
  <c r="O168" i="4" s="1"/>
  <c r="K168" i="4"/>
  <c r="H169" i="4"/>
  <c r="P168" i="4"/>
  <c r="Q168" i="4"/>
  <c r="H170" i="4" l="1"/>
  <c r="Q169" i="4"/>
  <c r="P169" i="4"/>
  <c r="K169" i="4"/>
  <c r="J169" i="4"/>
  <c r="I169" i="4"/>
  <c r="O169" i="4" s="1"/>
  <c r="G171" i="4"/>
  <c r="M170" i="4"/>
  <c r="N170" i="4"/>
  <c r="L170" i="4"/>
  <c r="K170" i="4" l="1"/>
  <c r="J170" i="4"/>
  <c r="I170" i="4"/>
  <c r="O170" i="4" s="1"/>
  <c r="G172" i="4"/>
  <c r="L171" i="4"/>
  <c r="M171" i="4"/>
  <c r="N171" i="4"/>
  <c r="H171" i="4"/>
  <c r="Q170" i="4"/>
  <c r="P170" i="4"/>
  <c r="G173" i="4" l="1"/>
  <c r="N172" i="4"/>
  <c r="L172" i="4"/>
  <c r="M172" i="4"/>
  <c r="I171" i="4"/>
  <c r="O171" i="4" s="1"/>
  <c r="J171" i="4"/>
  <c r="K171" i="4"/>
  <c r="H172" i="4"/>
  <c r="Q171" i="4"/>
  <c r="P171" i="4"/>
  <c r="H173" i="4" l="1"/>
  <c r="P172" i="4"/>
  <c r="Q172" i="4"/>
  <c r="J172" i="4"/>
  <c r="I172" i="4"/>
  <c r="O172" i="4" s="1"/>
  <c r="K172" i="4"/>
  <c r="G174" i="4"/>
  <c r="N173" i="4"/>
  <c r="M173" i="4"/>
  <c r="L173" i="4"/>
  <c r="K173" i="4" l="1"/>
  <c r="J173" i="4"/>
  <c r="I173" i="4"/>
  <c r="O173" i="4" s="1"/>
  <c r="G175" i="4"/>
  <c r="M174" i="4"/>
  <c r="N174" i="4"/>
  <c r="L174" i="4"/>
  <c r="H174" i="4"/>
  <c r="Q173" i="4"/>
  <c r="P173" i="4"/>
  <c r="H175" i="4" l="1"/>
  <c r="Q174" i="4"/>
  <c r="P174" i="4"/>
  <c r="G176" i="4"/>
  <c r="L175" i="4"/>
  <c r="M175" i="4"/>
  <c r="N175" i="4"/>
  <c r="K174" i="4"/>
  <c r="J174" i="4"/>
  <c r="I174" i="4"/>
  <c r="O174" i="4" s="1"/>
  <c r="H176" i="4" l="1"/>
  <c r="P175" i="4"/>
  <c r="Q175" i="4"/>
  <c r="K175" i="4"/>
  <c r="J175" i="4"/>
  <c r="I175" i="4"/>
  <c r="O175" i="4" s="1"/>
  <c r="G177" i="4"/>
  <c r="N176" i="4"/>
  <c r="L176" i="4"/>
  <c r="M176" i="4"/>
  <c r="G178" i="4" l="1"/>
  <c r="L177" i="4"/>
  <c r="N177" i="4"/>
  <c r="M177" i="4"/>
  <c r="J176" i="4"/>
  <c r="I176" i="4"/>
  <c r="O176" i="4" s="1"/>
  <c r="K176" i="4"/>
  <c r="H177" i="4"/>
  <c r="P176" i="4"/>
  <c r="Q176" i="4"/>
  <c r="K177" i="4" l="1"/>
  <c r="J177" i="4"/>
  <c r="I177" i="4"/>
  <c r="O177" i="4" s="1"/>
  <c r="G179" i="4"/>
  <c r="N178" i="4"/>
  <c r="M178" i="4"/>
  <c r="L178" i="4"/>
  <c r="H178" i="4"/>
  <c r="Q177" i="4"/>
  <c r="P177" i="4"/>
  <c r="H179" i="4" l="1"/>
  <c r="Q178" i="4"/>
  <c r="P178" i="4"/>
  <c r="G180" i="4"/>
  <c r="L179" i="4"/>
  <c r="N179" i="4"/>
  <c r="M179" i="4"/>
  <c r="K178" i="4"/>
  <c r="J178" i="4"/>
  <c r="I178" i="4"/>
  <c r="O178" i="4" s="1"/>
  <c r="H180" i="4" l="1"/>
  <c r="Q179" i="4"/>
  <c r="P179" i="4"/>
  <c r="G181" i="4"/>
  <c r="N180" i="4"/>
  <c r="L180" i="4"/>
  <c r="M180" i="4"/>
  <c r="I179" i="4"/>
  <c r="O179" i="4" s="1"/>
  <c r="J179" i="4"/>
  <c r="K179" i="4"/>
  <c r="H181" i="4" l="1"/>
  <c r="P180" i="4"/>
  <c r="Q180" i="4"/>
  <c r="J180" i="4"/>
  <c r="I180" i="4"/>
  <c r="O180" i="4" s="1"/>
  <c r="K180" i="4"/>
  <c r="G182" i="4"/>
  <c r="M181" i="4"/>
  <c r="L181" i="4"/>
  <c r="N181" i="4"/>
  <c r="G183" i="4" l="1"/>
  <c r="M182" i="4"/>
  <c r="N182" i="4"/>
  <c r="L182" i="4"/>
  <c r="K181" i="4"/>
  <c r="J181" i="4"/>
  <c r="I181" i="4"/>
  <c r="O181" i="4" s="1"/>
  <c r="H182" i="4"/>
  <c r="Q181" i="4"/>
  <c r="P181" i="4"/>
  <c r="H183" i="4" l="1"/>
  <c r="Q182" i="4"/>
  <c r="P182" i="4"/>
  <c r="K182" i="4"/>
  <c r="J182" i="4"/>
  <c r="I182" i="4"/>
  <c r="O182" i="4" s="1"/>
  <c r="G184" i="4"/>
  <c r="N183" i="4"/>
  <c r="L183" i="4"/>
  <c r="M183" i="4"/>
  <c r="H184" i="4" l="1"/>
  <c r="P183" i="4"/>
  <c r="Q183" i="4"/>
  <c r="G185" i="4"/>
  <c r="N184" i="4"/>
  <c r="L184" i="4"/>
  <c r="M184" i="4"/>
  <c r="J183" i="4"/>
  <c r="K183" i="4"/>
  <c r="I183" i="4"/>
  <c r="O183" i="4" s="1"/>
  <c r="H185" i="4" l="1"/>
  <c r="P184" i="4"/>
  <c r="Q184" i="4"/>
  <c r="J184" i="4"/>
  <c r="I184" i="4"/>
  <c r="O184" i="4" s="1"/>
  <c r="K184" i="4"/>
  <c r="G186" i="4"/>
  <c r="N185" i="4"/>
  <c r="L185" i="4"/>
  <c r="M185" i="4"/>
  <c r="H186" i="4" l="1"/>
  <c r="Q185" i="4"/>
  <c r="P185" i="4"/>
  <c r="G187" i="4"/>
  <c r="M186" i="4"/>
  <c r="N186" i="4"/>
  <c r="L186" i="4"/>
  <c r="J185" i="4"/>
  <c r="I185" i="4"/>
  <c r="O185" i="4" s="1"/>
  <c r="K185" i="4"/>
  <c r="K186" i="4" l="1"/>
  <c r="J186" i="4"/>
  <c r="I186" i="4"/>
  <c r="O186" i="4" s="1"/>
  <c r="G188" i="4"/>
  <c r="N187" i="4"/>
  <c r="L187" i="4"/>
  <c r="M187" i="4"/>
  <c r="H187" i="4"/>
  <c r="Q186" i="4"/>
  <c r="P186" i="4"/>
  <c r="H188" i="4" l="1"/>
  <c r="Q187" i="4"/>
  <c r="P187" i="4"/>
  <c r="G189" i="4"/>
  <c r="N188" i="4"/>
  <c r="L188" i="4"/>
  <c r="M188" i="4"/>
  <c r="K187" i="4"/>
  <c r="I187" i="4"/>
  <c r="O187" i="4" s="1"/>
  <c r="J187" i="4"/>
  <c r="H189" i="4" l="1"/>
  <c r="P188" i="4"/>
  <c r="Q188" i="4"/>
  <c r="G190" i="4"/>
  <c r="M189" i="4"/>
  <c r="N189" i="4"/>
  <c r="L189" i="4"/>
  <c r="J188" i="4"/>
  <c r="I188" i="4"/>
  <c r="O188" i="4" s="1"/>
  <c r="K188" i="4"/>
  <c r="H190" i="4" l="1"/>
  <c r="Q189" i="4"/>
  <c r="P189" i="4"/>
  <c r="J189" i="4"/>
  <c r="I189" i="4"/>
  <c r="O189" i="4" s="1"/>
  <c r="K189" i="4"/>
  <c r="G191" i="4"/>
  <c r="M190" i="4"/>
  <c r="N190" i="4"/>
  <c r="L190" i="4"/>
  <c r="H191" i="4" l="1"/>
  <c r="Q190" i="4"/>
  <c r="P190" i="4"/>
  <c r="G192" i="4"/>
  <c r="N191" i="4"/>
  <c r="L191" i="4"/>
  <c r="M191" i="4"/>
  <c r="K190" i="4"/>
  <c r="J190" i="4"/>
  <c r="I190" i="4"/>
  <c r="O190" i="4" s="1"/>
  <c r="J191" i="4" l="1"/>
  <c r="K191" i="4"/>
  <c r="I191" i="4"/>
  <c r="O191" i="4" s="1"/>
  <c r="G193" i="4"/>
  <c r="N192" i="4"/>
  <c r="L192" i="4"/>
  <c r="M192" i="4"/>
  <c r="H192" i="4"/>
  <c r="P191" i="4"/>
  <c r="Q191" i="4"/>
  <c r="H193" i="4" l="1"/>
  <c r="P192" i="4"/>
  <c r="Q192" i="4"/>
  <c r="G194" i="4"/>
  <c r="N193" i="4"/>
  <c r="L193" i="4"/>
  <c r="M193" i="4"/>
  <c r="K192" i="4"/>
  <c r="J192" i="4"/>
  <c r="I192" i="4"/>
  <c r="O192" i="4" s="1"/>
  <c r="K193" i="4" l="1"/>
  <c r="J193" i="4"/>
  <c r="I193" i="4"/>
  <c r="O193" i="4" s="1"/>
  <c r="G195" i="4"/>
  <c r="M194" i="4"/>
  <c r="L194" i="4"/>
  <c r="N194" i="4"/>
  <c r="H194" i="4"/>
  <c r="Q193" i="4"/>
  <c r="P193" i="4"/>
  <c r="H195" i="4" l="1"/>
  <c r="Q194" i="4"/>
  <c r="P194" i="4"/>
  <c r="K194" i="4"/>
  <c r="J194" i="4"/>
  <c r="I194" i="4"/>
  <c r="O194" i="4" s="1"/>
  <c r="G196" i="4"/>
  <c r="N195" i="4"/>
  <c r="L195" i="4"/>
  <c r="M195" i="4"/>
  <c r="G197" i="4" l="1"/>
  <c r="N196" i="4"/>
  <c r="L196" i="4"/>
  <c r="M196" i="4"/>
  <c r="I195" i="4"/>
  <c r="O195" i="4" s="1"/>
  <c r="J195" i="4"/>
  <c r="K195" i="4"/>
  <c r="H196" i="4"/>
  <c r="Q195" i="4"/>
  <c r="P195" i="4"/>
  <c r="G198" i="4" l="1"/>
  <c r="M197" i="4"/>
  <c r="L197" i="4"/>
  <c r="N197" i="4"/>
  <c r="H197" i="4"/>
  <c r="P196" i="4"/>
  <c r="Q196" i="4"/>
  <c r="J196" i="4"/>
  <c r="I196" i="4"/>
  <c r="O196" i="4" s="1"/>
  <c r="K196" i="4"/>
  <c r="K197" i="4" l="1"/>
  <c r="J197" i="4"/>
  <c r="I197" i="4"/>
  <c r="O197" i="4" s="1"/>
  <c r="H198" i="4"/>
  <c r="Q197" i="4"/>
  <c r="P197" i="4"/>
  <c r="G199" i="4"/>
  <c r="M198" i="4"/>
  <c r="N198" i="4"/>
  <c r="L198" i="4"/>
  <c r="G200" i="4" l="1"/>
  <c r="N199" i="4"/>
  <c r="L199" i="4"/>
  <c r="M199" i="4"/>
  <c r="H199" i="4"/>
  <c r="Q198" i="4"/>
  <c r="P198" i="4"/>
  <c r="K198" i="4"/>
  <c r="J198" i="4"/>
  <c r="I198" i="4"/>
  <c r="O198" i="4" s="1"/>
  <c r="H200" i="4" l="1"/>
  <c r="P199" i="4"/>
  <c r="Q199" i="4"/>
  <c r="J199" i="4"/>
  <c r="K199" i="4"/>
  <c r="I199" i="4"/>
  <c r="O199" i="4" s="1"/>
  <c r="G201" i="4"/>
  <c r="N200" i="4"/>
  <c r="L200" i="4"/>
  <c r="M200" i="4"/>
  <c r="G202" i="4" l="1"/>
  <c r="N201" i="4"/>
  <c r="L201" i="4"/>
  <c r="M201" i="4"/>
  <c r="J200" i="4"/>
  <c r="I200" i="4"/>
  <c r="O200" i="4" s="1"/>
  <c r="K200" i="4"/>
  <c r="H201" i="4"/>
  <c r="P200" i="4"/>
  <c r="Q200" i="4"/>
  <c r="J201" i="4" l="1"/>
  <c r="I201" i="4"/>
  <c r="O201" i="4" s="1"/>
  <c r="K201" i="4"/>
  <c r="H202" i="4"/>
  <c r="Q201" i="4"/>
  <c r="P201" i="4"/>
  <c r="G203" i="4"/>
  <c r="M202" i="4"/>
  <c r="N202" i="4"/>
  <c r="L202" i="4"/>
  <c r="G204" i="4" l="1"/>
  <c r="N203" i="4"/>
  <c r="L203" i="4"/>
  <c r="M203" i="4"/>
  <c r="H203" i="4"/>
  <c r="Q202" i="4"/>
  <c r="P202" i="4"/>
  <c r="K202" i="4"/>
  <c r="J202" i="4"/>
  <c r="I202" i="4"/>
  <c r="O202" i="4" s="1"/>
  <c r="H204" i="4" l="1"/>
  <c r="Q203" i="4"/>
  <c r="P203" i="4"/>
  <c r="G205" i="4"/>
  <c r="N204" i="4"/>
  <c r="L204" i="4"/>
  <c r="M204" i="4"/>
  <c r="I203" i="4"/>
  <c r="O203" i="4" s="1"/>
  <c r="K203" i="4"/>
  <c r="J203" i="4"/>
  <c r="J204" i="4" l="1"/>
  <c r="I204" i="4"/>
  <c r="K204" i="4"/>
  <c r="G206" i="4"/>
  <c r="M205" i="4"/>
  <c r="N205" i="4"/>
  <c r="L205" i="4"/>
  <c r="O204" i="4"/>
  <c r="H205" i="4"/>
  <c r="P204" i="4"/>
  <c r="Q204" i="4"/>
  <c r="G207" i="4" l="1"/>
  <c r="M206" i="4"/>
  <c r="N206" i="4"/>
  <c r="L206" i="4"/>
  <c r="H206" i="4"/>
  <c r="Q205" i="4"/>
  <c r="P205" i="4"/>
  <c r="J205" i="4"/>
  <c r="I205" i="4"/>
  <c r="O205" i="4" s="1"/>
  <c r="K205" i="4"/>
  <c r="H207" i="4" l="1"/>
  <c r="Q206" i="4"/>
  <c r="P206" i="4"/>
  <c r="G208" i="4"/>
  <c r="N207" i="4"/>
  <c r="L207" i="4"/>
  <c r="M207" i="4"/>
  <c r="K206" i="4"/>
  <c r="J206" i="4"/>
  <c r="I206" i="4"/>
  <c r="O206" i="4" s="1"/>
  <c r="H208" i="4" l="1"/>
  <c r="P207" i="4"/>
  <c r="Q207" i="4"/>
  <c r="J207" i="4"/>
  <c r="K207" i="4"/>
  <c r="I207" i="4"/>
  <c r="O207" i="4" s="1"/>
  <c r="G209" i="4"/>
  <c r="N208" i="4"/>
  <c r="L208" i="4"/>
  <c r="M208" i="4"/>
  <c r="H209" i="4" l="1"/>
  <c r="P208" i="4"/>
  <c r="Q208" i="4"/>
  <c r="G210" i="4"/>
  <c r="N209" i="4"/>
  <c r="L209" i="4"/>
  <c r="M209" i="4"/>
  <c r="J208" i="4"/>
  <c r="I208" i="4"/>
  <c r="O208" i="4" s="1"/>
  <c r="K208" i="4"/>
  <c r="H210" i="4" l="1"/>
  <c r="Q209" i="4"/>
  <c r="P209" i="4"/>
  <c r="J209" i="4"/>
  <c r="I209" i="4"/>
  <c r="O209" i="4" s="1"/>
  <c r="K209" i="4"/>
  <c r="G211" i="4"/>
  <c r="M210" i="4"/>
  <c r="L210" i="4"/>
  <c r="N210" i="4"/>
  <c r="H211" i="4" l="1"/>
  <c r="Q210" i="4"/>
  <c r="P210" i="4"/>
  <c r="G212" i="4"/>
  <c r="N211" i="4"/>
  <c r="L211" i="4"/>
  <c r="M211" i="4"/>
  <c r="K210" i="4"/>
  <c r="J210" i="4"/>
  <c r="I210" i="4"/>
  <c r="O210" i="4" s="1"/>
  <c r="I211" i="4" l="1"/>
  <c r="O211" i="4" s="1"/>
  <c r="K211" i="4"/>
  <c r="J211" i="4"/>
  <c r="G213" i="4"/>
  <c r="N212" i="4"/>
  <c r="L212" i="4"/>
  <c r="M212" i="4"/>
  <c r="H212" i="4"/>
  <c r="Q211" i="4"/>
  <c r="P211" i="4"/>
  <c r="H213" i="4" l="1"/>
  <c r="P212" i="4"/>
  <c r="Q212" i="4"/>
  <c r="G214" i="4"/>
  <c r="M213" i="4"/>
  <c r="L213" i="4"/>
  <c r="N213" i="4"/>
  <c r="J212" i="4"/>
  <c r="I212" i="4"/>
  <c r="O212" i="4" s="1"/>
  <c r="K212" i="4"/>
  <c r="J213" i="4" l="1"/>
  <c r="I213" i="4"/>
  <c r="O213" i="4" s="1"/>
  <c r="K213" i="4"/>
  <c r="G215" i="4"/>
  <c r="M214" i="4"/>
  <c r="N214" i="4"/>
  <c r="L214" i="4"/>
  <c r="H214" i="4"/>
  <c r="Q213" i="4"/>
  <c r="P213" i="4"/>
  <c r="K214" i="4" l="1"/>
  <c r="J214" i="4"/>
  <c r="I214" i="4"/>
  <c r="O214" i="4" s="1"/>
  <c r="H215" i="4"/>
  <c r="Q214" i="4"/>
  <c r="P214" i="4"/>
  <c r="G216" i="4"/>
  <c r="N215" i="4"/>
  <c r="L215" i="4"/>
  <c r="M215" i="4"/>
  <c r="G217" i="4" l="1"/>
  <c r="N216" i="4"/>
  <c r="L216" i="4"/>
  <c r="M216" i="4"/>
  <c r="H216" i="4"/>
  <c r="P215" i="4"/>
  <c r="Q215" i="4"/>
  <c r="J215" i="4"/>
  <c r="K215" i="4"/>
  <c r="I215" i="4"/>
  <c r="O215" i="4" s="1"/>
  <c r="G218" i="4" l="1"/>
  <c r="N217" i="4"/>
  <c r="L217" i="4"/>
  <c r="M217" i="4"/>
  <c r="H217" i="4"/>
  <c r="P216" i="4"/>
  <c r="Q216" i="4"/>
  <c r="J216" i="4"/>
  <c r="I216" i="4"/>
  <c r="O216" i="4" s="1"/>
  <c r="K216" i="4"/>
  <c r="J217" i="4" l="1"/>
  <c r="I217" i="4"/>
  <c r="O217" i="4" s="1"/>
  <c r="K217" i="4"/>
  <c r="H218" i="4"/>
  <c r="Q217" i="4"/>
  <c r="P217" i="4"/>
  <c r="G219" i="4"/>
  <c r="M218" i="4"/>
  <c r="N218" i="4"/>
  <c r="L218" i="4"/>
  <c r="H219" i="4" l="1"/>
  <c r="Q218" i="4"/>
  <c r="P218" i="4"/>
  <c r="K218" i="4"/>
  <c r="J218" i="4"/>
  <c r="I218" i="4"/>
  <c r="O218" i="4" s="1"/>
  <c r="G220" i="4"/>
  <c r="N219" i="4"/>
  <c r="L219" i="4"/>
  <c r="M219" i="4"/>
  <c r="J219" i="4" l="1"/>
  <c r="I219" i="4"/>
  <c r="O219" i="4" s="1"/>
  <c r="K219" i="4"/>
  <c r="G221" i="4"/>
  <c r="N220" i="4"/>
  <c r="L220" i="4"/>
  <c r="M220" i="4"/>
  <c r="H220" i="4"/>
  <c r="Q219" i="4"/>
  <c r="P219" i="4"/>
  <c r="J220" i="4" l="1"/>
  <c r="I220" i="4"/>
  <c r="O220" i="4" s="1"/>
  <c r="K220" i="4"/>
  <c r="G222" i="4"/>
  <c r="M221" i="4"/>
  <c r="N221" i="4"/>
  <c r="L221" i="4"/>
  <c r="H221" i="4"/>
  <c r="P220" i="4"/>
  <c r="Q220" i="4"/>
  <c r="H222" i="4" l="1"/>
  <c r="Q221" i="4"/>
  <c r="P221" i="4"/>
  <c r="G223" i="4"/>
  <c r="M222" i="4"/>
  <c r="N222" i="4"/>
  <c r="L222" i="4"/>
  <c r="J221" i="4"/>
  <c r="I221" i="4"/>
  <c r="O221" i="4" s="1"/>
  <c r="K221" i="4"/>
  <c r="K222" i="4" l="1"/>
  <c r="J222" i="4"/>
  <c r="I222" i="4"/>
  <c r="O222" i="4" s="1"/>
  <c r="G224" i="4"/>
  <c r="N223" i="4"/>
  <c r="L223" i="4"/>
  <c r="M223" i="4"/>
  <c r="H223" i="4"/>
  <c r="Q222" i="4"/>
  <c r="P222" i="4"/>
  <c r="G225" i="4" l="1"/>
  <c r="N224" i="4"/>
  <c r="L224" i="4"/>
  <c r="M224" i="4"/>
  <c r="H224" i="4"/>
  <c r="P223" i="4"/>
  <c r="Q223" i="4"/>
  <c r="K223" i="4"/>
  <c r="J223" i="4"/>
  <c r="I223" i="4"/>
  <c r="O223" i="4" s="1"/>
  <c r="J224" i="4" l="1"/>
  <c r="I224" i="4"/>
  <c r="O224" i="4" s="1"/>
  <c r="K224" i="4"/>
  <c r="H225" i="4"/>
  <c r="P224" i="4"/>
  <c r="Q224" i="4"/>
  <c r="G226" i="4"/>
  <c r="N225" i="4"/>
  <c r="L225" i="4"/>
  <c r="M225" i="4"/>
  <c r="J225" i="4" l="1"/>
  <c r="I225" i="4"/>
  <c r="O225" i="4" s="1"/>
  <c r="K225" i="4"/>
  <c r="H226" i="4"/>
  <c r="Q225" i="4"/>
  <c r="P225" i="4"/>
  <c r="G227" i="4"/>
  <c r="M226" i="4"/>
  <c r="L226" i="4"/>
  <c r="N226" i="4"/>
  <c r="G228" i="4" l="1"/>
  <c r="N227" i="4"/>
  <c r="L227" i="4"/>
  <c r="M227" i="4"/>
  <c r="H227" i="4"/>
  <c r="Q226" i="4"/>
  <c r="P226" i="4"/>
  <c r="K226" i="4"/>
  <c r="J226" i="4"/>
  <c r="I226" i="4"/>
  <c r="O226" i="4" s="1"/>
  <c r="H228" i="4" l="1"/>
  <c r="Q227" i="4"/>
  <c r="P227" i="4"/>
  <c r="J227" i="4"/>
  <c r="I227" i="4"/>
  <c r="O227" i="4" s="1"/>
  <c r="K227" i="4"/>
  <c r="G229" i="4"/>
  <c r="N228" i="4"/>
  <c r="L228" i="4"/>
  <c r="M228" i="4"/>
  <c r="G230" i="4" l="1"/>
  <c r="M229" i="4"/>
  <c r="L229" i="4"/>
  <c r="N229" i="4"/>
  <c r="H229" i="4"/>
  <c r="P228" i="4"/>
  <c r="Q228" i="4"/>
  <c r="J228" i="4"/>
  <c r="I228" i="4"/>
  <c r="O228" i="4" s="1"/>
  <c r="K228" i="4"/>
  <c r="J229" i="4" l="1"/>
  <c r="I229" i="4"/>
  <c r="O229" i="4" s="1"/>
  <c r="K229" i="4"/>
  <c r="H230" i="4"/>
  <c r="Q229" i="4"/>
  <c r="P229" i="4"/>
  <c r="G231" i="4"/>
  <c r="M230" i="4"/>
  <c r="N230" i="4"/>
  <c r="L230" i="4"/>
  <c r="G232" i="4" l="1"/>
  <c r="N231" i="4"/>
  <c r="L231" i="4"/>
  <c r="M231" i="4"/>
  <c r="H231" i="4"/>
  <c r="Q230" i="4"/>
  <c r="P230" i="4"/>
  <c r="K230" i="4"/>
  <c r="J230" i="4"/>
  <c r="I230" i="4"/>
  <c r="O230" i="4" s="1"/>
  <c r="H232" i="4" l="1"/>
  <c r="P231" i="4"/>
  <c r="Q231" i="4"/>
  <c r="K231" i="4"/>
  <c r="J231" i="4"/>
  <c r="I231" i="4"/>
  <c r="O231" i="4" s="1"/>
  <c r="G233" i="4"/>
  <c r="N232" i="4"/>
  <c r="L232" i="4"/>
  <c r="M232" i="4"/>
  <c r="G234" i="4" l="1"/>
  <c r="N233" i="4"/>
  <c r="L233" i="4"/>
  <c r="M233" i="4"/>
  <c r="J232" i="4"/>
  <c r="I232" i="4"/>
  <c r="O232" i="4" s="1"/>
  <c r="K232" i="4"/>
  <c r="H233" i="4"/>
  <c r="P232" i="4"/>
  <c r="Q232" i="4"/>
  <c r="H234" i="4" l="1"/>
  <c r="Q233" i="4"/>
  <c r="P233" i="4"/>
  <c r="J233" i="4"/>
  <c r="I233" i="4"/>
  <c r="O233" i="4" s="1"/>
  <c r="K233" i="4"/>
  <c r="G235" i="4"/>
  <c r="M234" i="4"/>
  <c r="N234" i="4"/>
  <c r="L234" i="4"/>
  <c r="G236" i="4" l="1"/>
  <c r="N235" i="4"/>
  <c r="L235" i="4"/>
  <c r="M235" i="4"/>
  <c r="K234" i="4"/>
  <c r="J234" i="4"/>
  <c r="I234" i="4"/>
  <c r="O234" i="4" s="1"/>
  <c r="H235" i="4"/>
  <c r="Q234" i="4"/>
  <c r="P234" i="4"/>
  <c r="G237" i="4" l="1"/>
  <c r="C6" i="20" s="1"/>
  <c r="M236" i="4"/>
  <c r="H236" i="4"/>
  <c r="Q235" i="4"/>
  <c r="P235" i="4"/>
  <c r="F237" i="4"/>
  <c r="C5" i="20" s="1"/>
  <c r="J235" i="4"/>
  <c r="I235" i="4"/>
  <c r="O235" i="4" s="1"/>
  <c r="K235" i="4"/>
  <c r="N236" i="4"/>
  <c r="N237" i="4" s="1"/>
  <c r="F6" i="20" s="1"/>
  <c r="L236" i="4"/>
  <c r="L237" i="4" s="1"/>
  <c r="L239" i="4" s="1"/>
  <c r="D6" i="20" s="1"/>
  <c r="M237" i="4"/>
  <c r="E6" i="20" s="1"/>
  <c r="H237" i="4" l="1"/>
  <c r="C7" i="20" s="1"/>
  <c r="P236" i="4"/>
  <c r="J237" i="4"/>
  <c r="E5" i="20" s="1"/>
  <c r="I236" i="4"/>
  <c r="K236" i="4"/>
  <c r="K237" i="4" s="1"/>
  <c r="F5" i="20" s="1"/>
  <c r="P237" i="4"/>
  <c r="E7" i="20" s="1"/>
  <c r="Q236" i="4"/>
  <c r="Q237" i="4" s="1"/>
  <c r="F7" i="20" s="1"/>
  <c r="O236" i="4" l="1"/>
  <c r="O237" i="4" s="1"/>
  <c r="O239" i="4" s="1"/>
  <c r="D7" i="20" s="1"/>
  <c r="I237" i="4"/>
  <c r="I239" i="4" s="1"/>
  <c r="D5" i="20" s="1"/>
  <c r="J265" i="7" l="1"/>
  <c r="J264" i="7"/>
  <c r="K264" i="7"/>
  <c r="K265" i="7"/>
  <c r="L264" i="7"/>
  <c r="L265" i="7"/>
  <c r="D265" i="7"/>
  <c r="D264" i="7"/>
  <c r="O266" i="7" l="1"/>
  <c r="D267" i="7" l="1"/>
  <c r="C267" i="7"/>
  <c r="I267" i="7"/>
  <c r="G129" i="7" s="1"/>
  <c r="H129" i="7" s="1"/>
  <c r="J267" i="7"/>
  <c r="K267" i="7"/>
  <c r="G155" i="7" s="1"/>
  <c r="H155" i="7" s="1"/>
  <c r="F267" i="7"/>
  <c r="G267" i="7"/>
  <c r="N267" i="7"/>
  <c r="E267" i="7"/>
  <c r="L267" i="7"/>
  <c r="H267" i="7"/>
  <c r="M267" i="7"/>
  <c r="G3" i="7"/>
  <c r="G202" i="7"/>
  <c r="H202" i="7" s="1"/>
  <c r="G233" i="7"/>
  <c r="H233" i="7" s="1"/>
  <c r="H269" i="7"/>
  <c r="G211" i="7"/>
  <c r="H211" i="7" s="1"/>
  <c r="H3" i="7" l="1"/>
  <c r="I3" i="7"/>
  <c r="G191" i="7"/>
  <c r="H191" i="7" s="1"/>
  <c r="G83" i="7"/>
  <c r="H83" i="7" s="1"/>
  <c r="G47" i="7"/>
  <c r="G35" i="7"/>
  <c r="G131" i="7"/>
  <c r="H131" i="7" s="1"/>
  <c r="G215" i="7"/>
  <c r="H215" i="7" s="1"/>
  <c r="G143" i="7"/>
  <c r="G179" i="7"/>
  <c r="G203" i="7"/>
  <c r="G227" i="7"/>
  <c r="H227" i="7" s="1"/>
  <c r="G71" i="7"/>
  <c r="H71" i="7" s="1"/>
  <c r="G167" i="7"/>
  <c r="I167" i="7" s="1"/>
  <c r="G107" i="7"/>
  <c r="H107" i="7" s="1"/>
  <c r="G59" i="7"/>
  <c r="G95" i="7"/>
  <c r="H95" i="7" s="1"/>
  <c r="G23" i="7"/>
  <c r="H23" i="7" s="1"/>
  <c r="G119" i="7"/>
  <c r="G11" i="7"/>
  <c r="H11" i="7" s="1"/>
  <c r="K269" i="7"/>
  <c r="N269" i="7"/>
  <c r="G230" i="7"/>
  <c r="G130" i="7"/>
  <c r="H130" i="7" s="1"/>
  <c r="G190" i="7"/>
  <c r="G166" i="7"/>
  <c r="I166" i="7" s="1"/>
  <c r="G214" i="7"/>
  <c r="H214" i="7" s="1"/>
  <c r="G178" i="7"/>
  <c r="G34" i="7"/>
  <c r="G9" i="7"/>
  <c r="H9" i="7" s="1"/>
  <c r="G10" i="7"/>
  <c r="G118" i="7"/>
  <c r="G189" i="7"/>
  <c r="H189" i="7" s="1"/>
  <c r="G21" i="7"/>
  <c r="G81" i="7"/>
  <c r="G177" i="7"/>
  <c r="G153" i="7"/>
  <c r="G226" i="7"/>
  <c r="G142" i="7"/>
  <c r="H142" i="7" s="1"/>
  <c r="G106" i="7"/>
  <c r="G165" i="7"/>
  <c r="I269" i="7"/>
  <c r="C8" i="20" s="1"/>
  <c r="G69" i="7"/>
  <c r="H69" i="7" s="1"/>
  <c r="G201" i="7"/>
  <c r="H201" i="7" s="1"/>
  <c r="G45" i="7"/>
  <c r="H45" i="7" s="1"/>
  <c r="G56" i="7"/>
  <c r="E269" i="7"/>
  <c r="G200" i="7"/>
  <c r="G154" i="7"/>
  <c r="G22" i="7"/>
  <c r="H22" i="7" s="1"/>
  <c r="G82" i="7"/>
  <c r="H82" i="7" s="1"/>
  <c r="J269" i="7"/>
  <c r="G128" i="7"/>
  <c r="G33" i="7"/>
  <c r="G141" i="7"/>
  <c r="H141" i="7" s="1"/>
  <c r="G225" i="7"/>
  <c r="G117" i="7"/>
  <c r="H117" i="7" s="1"/>
  <c r="G68" i="7"/>
  <c r="H68" i="7" s="1"/>
  <c r="G20" i="7"/>
  <c r="G46" i="7"/>
  <c r="G58" i="7"/>
  <c r="G94" i="7"/>
  <c r="G70" i="7"/>
  <c r="G101" i="7"/>
  <c r="H101" i="7" s="1"/>
  <c r="G224" i="7"/>
  <c r="G164" i="7"/>
  <c r="G105" i="7"/>
  <c r="G213" i="7"/>
  <c r="G57" i="7"/>
  <c r="G93" i="7"/>
  <c r="G116" i="7"/>
  <c r="H116" i="7" s="1"/>
  <c r="G173" i="7"/>
  <c r="G104" i="7"/>
  <c r="H104" i="7" s="1"/>
  <c r="G92" i="7"/>
  <c r="G236" i="7"/>
  <c r="H236" i="7" s="1"/>
  <c r="G65" i="7"/>
  <c r="G140" i="7"/>
  <c r="G212" i="7"/>
  <c r="H212" i="7" s="1"/>
  <c r="G80" i="7"/>
  <c r="G188" i="7"/>
  <c r="G158" i="7"/>
  <c r="G185" i="7"/>
  <c r="G209" i="7"/>
  <c r="H209" i="7" s="1"/>
  <c r="G152" i="7"/>
  <c r="H152" i="7" s="1"/>
  <c r="G44" i="7"/>
  <c r="G8" i="7"/>
  <c r="G176" i="7"/>
  <c r="G32" i="7"/>
  <c r="H32" i="7" s="1"/>
  <c r="G98" i="7"/>
  <c r="G134" i="7"/>
  <c r="H134" i="7" s="1"/>
  <c r="G43" i="7"/>
  <c r="H43" i="7" s="1"/>
  <c r="G218" i="7"/>
  <c r="G146" i="7"/>
  <c r="G62" i="7"/>
  <c r="G194" i="7"/>
  <c r="G110" i="7"/>
  <c r="G170" i="7"/>
  <c r="I170" i="7" s="1"/>
  <c r="G14" i="7"/>
  <c r="G26" i="7"/>
  <c r="G86" i="7"/>
  <c r="H86" i="7" s="1"/>
  <c r="G74" i="7"/>
  <c r="G38" i="7"/>
  <c r="H38" i="7" s="1"/>
  <c r="G206" i="7"/>
  <c r="H206" i="7" s="1"/>
  <c r="G122" i="7"/>
  <c r="G50" i="7"/>
  <c r="H50" i="7" s="1"/>
  <c r="G182" i="7"/>
  <c r="G55" i="7"/>
  <c r="G139" i="7"/>
  <c r="H139" i="7" s="1"/>
  <c r="G91" i="7"/>
  <c r="G19" i="7"/>
  <c r="G187" i="7"/>
  <c r="H187" i="7" s="1"/>
  <c r="G175" i="7"/>
  <c r="H175" i="7" s="1"/>
  <c r="G103" i="7"/>
  <c r="G163" i="7"/>
  <c r="I163" i="7" s="1"/>
  <c r="G115" i="7"/>
  <c r="G79" i="7"/>
  <c r="H79" i="7" s="1"/>
  <c r="G199" i="7"/>
  <c r="G7" i="7"/>
  <c r="G269" i="7"/>
  <c r="G223" i="7"/>
  <c r="G67" i="7"/>
  <c r="G151" i="7"/>
  <c r="G31" i="7"/>
  <c r="H31" i="7" s="1"/>
  <c r="G127" i="7"/>
  <c r="G29" i="7"/>
  <c r="H29" i="7" s="1"/>
  <c r="G137" i="7"/>
  <c r="G41" i="7"/>
  <c r="H41" i="7" s="1"/>
  <c r="G161" i="7"/>
  <c r="G221" i="7"/>
  <c r="G235" i="7"/>
  <c r="G197" i="7"/>
  <c r="G17" i="7"/>
  <c r="H17" i="7" s="1"/>
  <c r="G5" i="7"/>
  <c r="H5" i="7" s="1"/>
  <c r="G149" i="7"/>
  <c r="G77" i="7"/>
  <c r="G89" i="7"/>
  <c r="G53" i="7"/>
  <c r="H53" i="7" s="1"/>
  <c r="G113" i="7"/>
  <c r="G125" i="7"/>
  <c r="G24" i="7"/>
  <c r="H24" i="7" s="1"/>
  <c r="G12" i="7"/>
  <c r="H12" i="7" s="1"/>
  <c r="G96" i="7"/>
  <c r="H96" i="7" s="1"/>
  <c r="G216" i="7"/>
  <c r="H216" i="7" s="1"/>
  <c r="G132" i="7"/>
  <c r="H132" i="7" s="1"/>
  <c r="G180" i="7"/>
  <c r="H180" i="7" s="1"/>
  <c r="G84" i="7"/>
  <c r="H84" i="7" s="1"/>
  <c r="G204" i="7"/>
  <c r="H204" i="7" s="1"/>
  <c r="G48" i="7"/>
  <c r="H48" i="7" s="1"/>
  <c r="G72" i="7"/>
  <c r="H72" i="7" s="1"/>
  <c r="G36" i="7"/>
  <c r="H36" i="7" s="1"/>
  <c r="G156" i="7"/>
  <c r="H156" i="7" s="1"/>
  <c r="G144" i="7"/>
  <c r="H144" i="7" s="1"/>
  <c r="L269" i="7"/>
  <c r="G108" i="7"/>
  <c r="H108" i="7" s="1"/>
  <c r="G192" i="7"/>
  <c r="H192" i="7" s="1"/>
  <c r="G168" i="7"/>
  <c r="G228" i="7"/>
  <c r="H228" i="7" s="1"/>
  <c r="G120" i="7"/>
  <c r="H120" i="7" s="1"/>
  <c r="G60" i="7"/>
  <c r="H60" i="7" s="1"/>
  <c r="G75" i="7"/>
  <c r="H75" i="7" s="1"/>
  <c r="G111" i="7"/>
  <c r="H111" i="7" s="1"/>
  <c r="G135" i="7"/>
  <c r="H135" i="7" s="1"/>
  <c r="G183" i="7"/>
  <c r="H183" i="7" s="1"/>
  <c r="G231" i="7"/>
  <c r="H231" i="7" s="1"/>
  <c r="G159" i="7"/>
  <c r="G39" i="7"/>
  <c r="H39" i="7" s="1"/>
  <c r="G27" i="7"/>
  <c r="H27" i="7" s="1"/>
  <c r="G99" i="7"/>
  <c r="H99" i="7" s="1"/>
  <c r="G219" i="7"/>
  <c r="H219" i="7" s="1"/>
  <c r="G147" i="7"/>
  <c r="H147" i="7" s="1"/>
  <c r="G87" i="7"/>
  <c r="H87" i="7" s="1"/>
  <c r="C269" i="7"/>
  <c r="G195" i="7"/>
  <c r="H195" i="7" s="1"/>
  <c r="G123" i="7"/>
  <c r="H123" i="7" s="1"/>
  <c r="G207" i="7"/>
  <c r="H207" i="7" s="1"/>
  <c r="G51" i="7"/>
  <c r="H51" i="7" s="1"/>
  <c r="G15" i="7"/>
  <c r="H15" i="7" s="1"/>
  <c r="G63" i="7"/>
  <c r="H63" i="7" s="1"/>
  <c r="G171" i="7"/>
  <c r="H171" i="7" s="1"/>
  <c r="G169" i="7"/>
  <c r="G181" i="7"/>
  <c r="H181" i="7" s="1"/>
  <c r="G13" i="7"/>
  <c r="H13" i="7" s="1"/>
  <c r="G25" i="7"/>
  <c r="H25" i="7" s="1"/>
  <c r="G145" i="7"/>
  <c r="H145" i="7" s="1"/>
  <c r="G133" i="7"/>
  <c r="H133" i="7" s="1"/>
  <c r="G61" i="7"/>
  <c r="H61" i="7" s="1"/>
  <c r="G73" i="7"/>
  <c r="H73" i="7" s="1"/>
  <c r="G37" i="7"/>
  <c r="H37" i="7" s="1"/>
  <c r="G205" i="7"/>
  <c r="H205" i="7" s="1"/>
  <c r="G229" i="7"/>
  <c r="H229" i="7" s="1"/>
  <c r="G217" i="7"/>
  <c r="H217" i="7" s="1"/>
  <c r="G157" i="7"/>
  <c r="H157" i="7" s="1"/>
  <c r="M269" i="7"/>
  <c r="G49" i="7"/>
  <c r="H49" i="7" s="1"/>
  <c r="G97" i="7"/>
  <c r="H97" i="7" s="1"/>
  <c r="G121" i="7"/>
  <c r="H121" i="7" s="1"/>
  <c r="G193" i="7"/>
  <c r="H193" i="7" s="1"/>
  <c r="G109" i="7"/>
  <c r="H109" i="7" s="1"/>
  <c r="G85" i="7"/>
  <c r="H85" i="7" s="1"/>
  <c r="G4" i="7"/>
  <c r="H4" i="7" s="1"/>
  <c r="G52" i="7"/>
  <c r="H52" i="7" s="1"/>
  <c r="G76" i="7"/>
  <c r="H76" i="7" s="1"/>
  <c r="G136" i="7"/>
  <c r="H136" i="7" s="1"/>
  <c r="G100" i="7"/>
  <c r="H100" i="7" s="1"/>
  <c r="G220" i="7"/>
  <c r="H220" i="7" s="1"/>
  <c r="G148" i="7"/>
  <c r="H148" i="7" s="1"/>
  <c r="G232" i="7"/>
  <c r="H232" i="7" s="1"/>
  <c r="G160" i="7"/>
  <c r="G64" i="7"/>
  <c r="H64" i="7" s="1"/>
  <c r="G112" i="7"/>
  <c r="H112" i="7" s="1"/>
  <c r="G196" i="7"/>
  <c r="H196" i="7" s="1"/>
  <c r="G124" i="7"/>
  <c r="H124" i="7" s="1"/>
  <c r="O267" i="7"/>
  <c r="G28" i="7"/>
  <c r="H28" i="7" s="1"/>
  <c r="G16" i="7"/>
  <c r="H16" i="7" s="1"/>
  <c r="G172" i="7"/>
  <c r="H172" i="7" s="1"/>
  <c r="G88" i="7"/>
  <c r="H88" i="7" s="1"/>
  <c r="G208" i="7"/>
  <c r="H208" i="7" s="1"/>
  <c r="D269" i="7"/>
  <c r="G40" i="7"/>
  <c r="H40" i="7" s="1"/>
  <c r="G184" i="7"/>
  <c r="H184" i="7" s="1"/>
  <c r="G222" i="7"/>
  <c r="H222" i="7" s="1"/>
  <c r="G18" i="7"/>
  <c r="H18" i="7" s="1"/>
  <c r="G198" i="7"/>
  <c r="H198" i="7" s="1"/>
  <c r="G90" i="7"/>
  <c r="H90" i="7" s="1"/>
  <c r="G6" i="7"/>
  <c r="H6" i="7" s="1"/>
  <c r="G234" i="7"/>
  <c r="H234" i="7" s="1"/>
  <c r="G138" i="7"/>
  <c r="H138" i="7" s="1"/>
  <c r="G150" i="7"/>
  <c r="H150" i="7" s="1"/>
  <c r="G42" i="7"/>
  <c r="H42" i="7" s="1"/>
  <c r="G30" i="7"/>
  <c r="H30" i="7" s="1"/>
  <c r="G126" i="7"/>
  <c r="H126" i="7" s="1"/>
  <c r="G102" i="7"/>
  <c r="H102" i="7" s="1"/>
  <c r="G162" i="7"/>
  <c r="G210" i="7"/>
  <c r="H210" i="7" s="1"/>
  <c r="F269" i="7"/>
  <c r="G186" i="7"/>
  <c r="H186" i="7" s="1"/>
  <c r="G114" i="7"/>
  <c r="H114" i="7" s="1"/>
  <c r="G54" i="7"/>
  <c r="H54" i="7" s="1"/>
  <c r="G174" i="7"/>
  <c r="H174" i="7" s="1"/>
  <c r="G78" i="7"/>
  <c r="H78" i="7" s="1"/>
  <c r="G66" i="7"/>
  <c r="H66" i="7" s="1"/>
  <c r="I83" i="7"/>
  <c r="I215" i="7"/>
  <c r="I107" i="7"/>
  <c r="I211" i="7"/>
  <c r="I11" i="7"/>
  <c r="I202" i="7"/>
  <c r="I233" i="7"/>
  <c r="I129" i="7"/>
  <c r="I227" i="7"/>
  <c r="I191" i="7"/>
  <c r="I155" i="7"/>
  <c r="I130" i="7"/>
  <c r="I89" i="7" l="1"/>
  <c r="H89" i="7"/>
  <c r="I127" i="7"/>
  <c r="H127" i="7"/>
  <c r="I223" i="7"/>
  <c r="H223" i="7"/>
  <c r="I122" i="7"/>
  <c r="H122" i="7"/>
  <c r="I110" i="7"/>
  <c r="H110" i="7"/>
  <c r="I218" i="7"/>
  <c r="H218" i="7"/>
  <c r="I188" i="7"/>
  <c r="H188" i="7"/>
  <c r="I65" i="7"/>
  <c r="H65" i="7"/>
  <c r="I173" i="7"/>
  <c r="H173" i="7"/>
  <c r="I213" i="7"/>
  <c r="H213" i="7"/>
  <c r="I46" i="7"/>
  <c r="H46" i="7"/>
  <c r="I225" i="7"/>
  <c r="H225" i="7"/>
  <c r="J225" i="7" s="1"/>
  <c r="I200" i="7"/>
  <c r="H200" i="7"/>
  <c r="I106" i="7"/>
  <c r="H106" i="7"/>
  <c r="I177" i="7"/>
  <c r="H177" i="7"/>
  <c r="I118" i="7"/>
  <c r="H118" i="7"/>
  <c r="I178" i="7"/>
  <c r="H178" i="7"/>
  <c r="I59" i="7"/>
  <c r="H59" i="7"/>
  <c r="I125" i="7"/>
  <c r="H125" i="7"/>
  <c r="I77" i="7"/>
  <c r="H77" i="7"/>
  <c r="I197" i="7"/>
  <c r="H197" i="7"/>
  <c r="I115" i="7"/>
  <c r="H115" i="7"/>
  <c r="I55" i="7"/>
  <c r="H55" i="7"/>
  <c r="I26" i="7"/>
  <c r="H26" i="7"/>
  <c r="I194" i="7"/>
  <c r="H194" i="7"/>
  <c r="I176" i="7"/>
  <c r="H176" i="7"/>
  <c r="I80" i="7"/>
  <c r="H80" i="7"/>
  <c r="I105" i="7"/>
  <c r="H105" i="7"/>
  <c r="I70" i="7"/>
  <c r="H70" i="7"/>
  <c r="I20" i="7"/>
  <c r="H20" i="7"/>
  <c r="I81" i="7"/>
  <c r="H81" i="7"/>
  <c r="I10" i="7"/>
  <c r="H10" i="7"/>
  <c r="I230" i="7"/>
  <c r="H230" i="7"/>
  <c r="I119" i="7"/>
  <c r="H119" i="7"/>
  <c r="I203" i="7"/>
  <c r="H203" i="7"/>
  <c r="I113" i="7"/>
  <c r="H113" i="7"/>
  <c r="I149" i="7"/>
  <c r="H149" i="7"/>
  <c r="I235" i="7"/>
  <c r="H235" i="7"/>
  <c r="I137" i="7"/>
  <c r="H137" i="7"/>
  <c r="I151" i="7"/>
  <c r="H151" i="7"/>
  <c r="I7" i="7"/>
  <c r="H7" i="7"/>
  <c r="I19" i="7"/>
  <c r="H19" i="7"/>
  <c r="I182" i="7"/>
  <c r="H182" i="7"/>
  <c r="I14" i="7"/>
  <c r="H14" i="7"/>
  <c r="I62" i="7"/>
  <c r="H62" i="7"/>
  <c r="I8" i="7"/>
  <c r="H8" i="7"/>
  <c r="I185" i="7"/>
  <c r="H185" i="7"/>
  <c r="I92" i="7"/>
  <c r="H92" i="7"/>
  <c r="I93" i="7"/>
  <c r="H93" i="7"/>
  <c r="I94" i="7"/>
  <c r="H94" i="7"/>
  <c r="I33" i="7"/>
  <c r="H33" i="7"/>
  <c r="I56" i="7"/>
  <c r="H56" i="7"/>
  <c r="I226" i="7"/>
  <c r="H226" i="7"/>
  <c r="I21" i="7"/>
  <c r="H21" i="7"/>
  <c r="I179" i="7"/>
  <c r="H179" i="7"/>
  <c r="I35" i="7"/>
  <c r="H35" i="7"/>
  <c r="H163" i="7"/>
  <c r="H161" i="7"/>
  <c r="H169" i="7"/>
  <c r="H162" i="7"/>
  <c r="H170" i="7"/>
  <c r="H166" i="7"/>
  <c r="H165" i="7"/>
  <c r="H160" i="7"/>
  <c r="H164" i="7"/>
  <c r="H167" i="7"/>
  <c r="H168" i="7"/>
  <c r="H159" i="7"/>
  <c r="I221" i="7"/>
  <c r="H221" i="7"/>
  <c r="I67" i="7"/>
  <c r="H67" i="7"/>
  <c r="I199" i="7"/>
  <c r="H199" i="7"/>
  <c r="I103" i="7"/>
  <c r="H103" i="7"/>
  <c r="I91" i="7"/>
  <c r="H91" i="7"/>
  <c r="I74" i="7"/>
  <c r="H74" i="7"/>
  <c r="I146" i="7"/>
  <c r="H146" i="7"/>
  <c r="I98" i="7"/>
  <c r="H98" i="7"/>
  <c r="I44" i="7"/>
  <c r="H44" i="7"/>
  <c r="I158" i="7"/>
  <c r="H158" i="7"/>
  <c r="I140" i="7"/>
  <c r="H140" i="7"/>
  <c r="I57" i="7"/>
  <c r="H57" i="7"/>
  <c r="I224" i="7"/>
  <c r="H224" i="7"/>
  <c r="I58" i="7"/>
  <c r="H58" i="7"/>
  <c r="I128" i="7"/>
  <c r="H128" i="7"/>
  <c r="I154" i="7"/>
  <c r="H154" i="7"/>
  <c r="I153" i="7"/>
  <c r="H153" i="7"/>
  <c r="I34" i="7"/>
  <c r="H34" i="7"/>
  <c r="I190" i="7"/>
  <c r="H190" i="7"/>
  <c r="I143" i="7"/>
  <c r="H143" i="7"/>
  <c r="I47" i="7"/>
  <c r="H47" i="7"/>
  <c r="I95" i="7"/>
  <c r="J179" i="7"/>
  <c r="L203" i="7"/>
  <c r="I131" i="7"/>
  <c r="I214" i="7"/>
  <c r="I71" i="7"/>
  <c r="K167" i="7"/>
  <c r="I23" i="7"/>
  <c r="K119" i="7"/>
  <c r="I38" i="7"/>
  <c r="K118" i="7"/>
  <c r="J178" i="7"/>
  <c r="K190" i="7"/>
  <c r="K153" i="7"/>
  <c r="J177" i="7"/>
  <c r="I236" i="7"/>
  <c r="K236" i="7"/>
  <c r="I189" i="7"/>
  <c r="K34" i="7"/>
  <c r="I9" i="7"/>
  <c r="J21" i="7"/>
  <c r="K226" i="7"/>
  <c r="K166" i="7"/>
  <c r="I142" i="7"/>
  <c r="I22" i="7"/>
  <c r="K81" i="7"/>
  <c r="J10" i="7"/>
  <c r="I69" i="7"/>
  <c r="I45" i="7"/>
  <c r="I201" i="7"/>
  <c r="K46" i="7"/>
  <c r="L106" i="7"/>
  <c r="I165" i="7"/>
  <c r="K56" i="7"/>
  <c r="I68" i="7"/>
  <c r="L65" i="7"/>
  <c r="I101" i="7"/>
  <c r="J188" i="7"/>
  <c r="K173" i="7"/>
  <c r="L154" i="7"/>
  <c r="I164" i="7"/>
  <c r="K93" i="7"/>
  <c r="L33" i="7"/>
  <c r="J94" i="7"/>
  <c r="J70" i="7"/>
  <c r="I82" i="7"/>
  <c r="I141" i="7"/>
  <c r="I116" i="7"/>
  <c r="K105" i="7"/>
  <c r="L20" i="7"/>
  <c r="I117" i="7"/>
  <c r="K225" i="7"/>
  <c r="K128" i="7"/>
  <c r="J200" i="7"/>
  <c r="L57" i="7"/>
  <c r="L224" i="7"/>
  <c r="K213" i="7"/>
  <c r="I32" i="7"/>
  <c r="K58" i="7"/>
  <c r="K98" i="7"/>
  <c r="I152" i="7"/>
  <c r="I104" i="7"/>
  <c r="K158" i="7"/>
  <c r="J44" i="7"/>
  <c r="K140" i="7"/>
  <c r="L218" i="7"/>
  <c r="L92" i="7"/>
  <c r="L8" i="7"/>
  <c r="I212" i="7"/>
  <c r="J185" i="7"/>
  <c r="I209" i="7"/>
  <c r="I134" i="7"/>
  <c r="K176" i="7"/>
  <c r="J80" i="7"/>
  <c r="J221" i="7"/>
  <c r="I43" i="7"/>
  <c r="K230" i="7"/>
  <c r="K62" i="7"/>
  <c r="I206" i="7"/>
  <c r="L197" i="7"/>
  <c r="I41" i="7"/>
  <c r="K77" i="7"/>
  <c r="I187" i="7"/>
  <c r="I31" i="7"/>
  <c r="I139" i="7"/>
  <c r="I86" i="7"/>
  <c r="I79" i="7"/>
  <c r="L55" i="7"/>
  <c r="J26" i="7"/>
  <c r="L115" i="7"/>
  <c r="I29" i="7"/>
  <c r="L19" i="7"/>
  <c r="K182" i="7"/>
  <c r="J14" i="7"/>
  <c r="J170" i="7"/>
  <c r="J103" i="7"/>
  <c r="J137" i="7"/>
  <c r="K146" i="7"/>
  <c r="I50" i="7"/>
  <c r="I175" i="7"/>
  <c r="J122" i="7"/>
  <c r="J223" i="7"/>
  <c r="I161" i="7"/>
  <c r="J110" i="7"/>
  <c r="L194" i="7"/>
  <c r="L127" i="7"/>
  <c r="J125" i="7"/>
  <c r="I17" i="7"/>
  <c r="K67" i="7"/>
  <c r="I5" i="7"/>
  <c r="L199" i="7"/>
  <c r="J91" i="7"/>
  <c r="I53" i="7"/>
  <c r="K74" i="7"/>
  <c r="L7" i="7"/>
  <c r="K151" i="7"/>
  <c r="J163" i="7"/>
  <c r="K235" i="7"/>
  <c r="K89" i="7"/>
  <c r="K113" i="7"/>
  <c r="L149" i="7"/>
  <c r="I66" i="7"/>
  <c r="I42" i="7"/>
  <c r="I208" i="7"/>
  <c r="I112" i="7"/>
  <c r="I109" i="7"/>
  <c r="I49" i="7"/>
  <c r="I13" i="7"/>
  <c r="I147" i="7"/>
  <c r="I183" i="7"/>
  <c r="I192" i="7"/>
  <c r="I216" i="7"/>
  <c r="I114" i="7"/>
  <c r="I222" i="7"/>
  <c r="I148" i="7"/>
  <c r="I61" i="7"/>
  <c r="I156" i="7"/>
  <c r="I162" i="7"/>
  <c r="I6" i="7"/>
  <c r="I28" i="7"/>
  <c r="I76" i="7"/>
  <c r="I229" i="7"/>
  <c r="I63" i="7"/>
  <c r="I123" i="7"/>
  <c r="I39" i="7"/>
  <c r="I60" i="7"/>
  <c r="I204" i="7"/>
  <c r="I78" i="7"/>
  <c r="I186" i="7"/>
  <c r="I102" i="7"/>
  <c r="I150" i="7"/>
  <c r="I90" i="7"/>
  <c r="I184" i="7"/>
  <c r="I88" i="7"/>
  <c r="I64" i="7"/>
  <c r="I220" i="7"/>
  <c r="I52" i="7"/>
  <c r="I193" i="7"/>
  <c r="I205" i="7"/>
  <c r="I133" i="7"/>
  <c r="I181" i="7"/>
  <c r="I15" i="7"/>
  <c r="I195" i="7"/>
  <c r="I219" i="7"/>
  <c r="I159" i="7"/>
  <c r="I135" i="7"/>
  <c r="I120" i="7"/>
  <c r="I108" i="7"/>
  <c r="I36" i="7"/>
  <c r="I84" i="7"/>
  <c r="I96" i="7"/>
  <c r="I174" i="7"/>
  <c r="I126" i="7"/>
  <c r="I138" i="7"/>
  <c r="I198" i="7"/>
  <c r="I40" i="7"/>
  <c r="I172" i="7"/>
  <c r="I124" i="7"/>
  <c r="I160" i="7"/>
  <c r="I100" i="7"/>
  <c r="I4" i="7"/>
  <c r="I121" i="7"/>
  <c r="I157" i="7"/>
  <c r="I37" i="7"/>
  <c r="I145" i="7"/>
  <c r="I169" i="7"/>
  <c r="I51" i="7"/>
  <c r="I99" i="7"/>
  <c r="I111" i="7"/>
  <c r="I228" i="7"/>
  <c r="I72" i="7"/>
  <c r="I180" i="7"/>
  <c r="I12" i="7"/>
  <c r="I54" i="7"/>
  <c r="I210" i="7"/>
  <c r="I30" i="7"/>
  <c r="I234" i="7"/>
  <c r="I18" i="7"/>
  <c r="I16" i="7"/>
  <c r="I196" i="7"/>
  <c r="I232" i="7"/>
  <c r="I136" i="7"/>
  <c r="I85" i="7"/>
  <c r="I97" i="7"/>
  <c r="I217" i="7"/>
  <c r="I73" i="7"/>
  <c r="I25" i="7"/>
  <c r="I171" i="7"/>
  <c r="I207" i="7"/>
  <c r="I87" i="7"/>
  <c r="I27" i="7"/>
  <c r="I231" i="7"/>
  <c r="I75" i="7"/>
  <c r="I168" i="7"/>
  <c r="I144" i="7"/>
  <c r="I48" i="7"/>
  <c r="I132" i="7"/>
  <c r="I24" i="7"/>
  <c r="J79" i="7"/>
  <c r="L79" i="7"/>
  <c r="K79" i="7"/>
  <c r="J201" i="7"/>
  <c r="L201" i="7"/>
  <c r="K201" i="7"/>
  <c r="K141" i="7"/>
  <c r="J141" i="7"/>
  <c r="L141" i="7"/>
  <c r="J187" i="7"/>
  <c r="L187" i="7"/>
  <c r="K187" i="7"/>
  <c r="K32" i="7"/>
  <c r="L32" i="7"/>
  <c r="J32" i="7"/>
  <c r="J152" i="7"/>
  <c r="L152" i="7"/>
  <c r="K152" i="7"/>
  <c r="L29" i="7"/>
  <c r="J29" i="7"/>
  <c r="K29" i="7"/>
  <c r="L167" i="7"/>
  <c r="J31" i="7"/>
  <c r="L31" i="7"/>
  <c r="K31" i="7"/>
  <c r="L117" i="7"/>
  <c r="J117" i="7"/>
  <c r="K117" i="7"/>
  <c r="J35" i="7"/>
  <c r="K35" i="7"/>
  <c r="L35" i="7"/>
  <c r="L68" i="7"/>
  <c r="K68" i="7"/>
  <c r="J68" i="7"/>
  <c r="K5" i="7"/>
  <c r="J5" i="7"/>
  <c r="L5" i="7"/>
  <c r="K22" i="7"/>
  <c r="L22" i="7"/>
  <c r="J22" i="7"/>
  <c r="L38" i="7"/>
  <c r="K38" i="7"/>
  <c r="J38" i="7"/>
  <c r="K95" i="7"/>
  <c r="J95" i="7"/>
  <c r="L95" i="7"/>
  <c r="L164" i="7"/>
  <c r="J164" i="7"/>
  <c r="K164" i="7"/>
  <c r="J104" i="7"/>
  <c r="K104" i="7"/>
  <c r="L104" i="7"/>
  <c r="J101" i="7"/>
  <c r="K101" i="7"/>
  <c r="L101" i="7"/>
  <c r="J71" i="7"/>
  <c r="L71" i="7"/>
  <c r="K71" i="7"/>
  <c r="J47" i="7"/>
  <c r="K47" i="7"/>
  <c r="L47" i="7"/>
  <c r="J134" i="7"/>
  <c r="K134" i="7"/>
  <c r="L134" i="7"/>
  <c r="J143" i="7"/>
  <c r="K143" i="7"/>
  <c r="L143" i="7"/>
  <c r="K214" i="7"/>
  <c r="J214" i="7"/>
  <c r="L214" i="7"/>
  <c r="K139" i="7"/>
  <c r="J139" i="7"/>
  <c r="L139" i="7"/>
  <c r="J43" i="7"/>
  <c r="L43" i="7"/>
  <c r="K43" i="7"/>
  <c r="L45" i="7"/>
  <c r="J45" i="7"/>
  <c r="K45" i="7"/>
  <c r="L189" i="7"/>
  <c r="J189" i="7"/>
  <c r="K189" i="7"/>
  <c r="J233" i="7"/>
  <c r="L233" i="7"/>
  <c r="K233" i="7"/>
  <c r="K23" i="7"/>
  <c r="L23" i="7"/>
  <c r="J23" i="7"/>
  <c r="J215" i="7"/>
  <c r="L215" i="7"/>
  <c r="K215" i="7"/>
  <c r="K9" i="7"/>
  <c r="J9" i="7"/>
  <c r="L9" i="7"/>
  <c r="J130" i="7"/>
  <c r="L130" i="7"/>
  <c r="K130" i="7"/>
  <c r="J191" i="7"/>
  <c r="K191" i="7"/>
  <c r="L191" i="7"/>
  <c r="K227" i="7"/>
  <c r="J227" i="7"/>
  <c r="L227" i="7"/>
  <c r="L129" i="7"/>
  <c r="J129" i="7"/>
  <c r="K129" i="7"/>
  <c r="K82" i="7"/>
  <c r="J82" i="7"/>
  <c r="L82" i="7"/>
  <c r="L50" i="7"/>
  <c r="J50" i="7"/>
  <c r="K50" i="7"/>
  <c r="L206" i="7"/>
  <c r="J206" i="7"/>
  <c r="K206" i="7"/>
  <c r="L11" i="7"/>
  <c r="J11" i="7"/>
  <c r="K11" i="7"/>
  <c r="K165" i="7"/>
  <c r="L165" i="7"/>
  <c r="J165" i="7"/>
  <c r="K17" i="7"/>
  <c r="L17" i="7"/>
  <c r="J17" i="7"/>
  <c r="K142" i="7"/>
  <c r="L142" i="7"/>
  <c r="J142" i="7"/>
  <c r="L86" i="7"/>
  <c r="J86" i="7"/>
  <c r="K86" i="7"/>
  <c r="J59" i="7"/>
  <c r="L59" i="7"/>
  <c r="K59" i="7"/>
  <c r="J116" i="7"/>
  <c r="L116" i="7"/>
  <c r="K116" i="7"/>
  <c r="L212" i="7"/>
  <c r="J212" i="7"/>
  <c r="K212" i="7"/>
  <c r="K161" i="7"/>
  <c r="J161" i="7"/>
  <c r="L161" i="7"/>
  <c r="J41" i="7"/>
  <c r="L41" i="7"/>
  <c r="K41" i="7"/>
  <c r="L155" i="7"/>
  <c r="K155" i="7"/>
  <c r="J155" i="7"/>
  <c r="J175" i="7"/>
  <c r="L175" i="7"/>
  <c r="K175" i="7"/>
  <c r="L209" i="7"/>
  <c r="K209" i="7"/>
  <c r="J209" i="7"/>
  <c r="J69" i="7"/>
  <c r="K69" i="7"/>
  <c r="L69" i="7"/>
  <c r="L53" i="7"/>
  <c r="J53" i="7"/>
  <c r="K53" i="7"/>
  <c r="K202" i="7"/>
  <c r="L202" i="7"/>
  <c r="J202" i="7"/>
  <c r="L131" i="7"/>
  <c r="K131" i="7"/>
  <c r="J131" i="7"/>
  <c r="L211" i="7"/>
  <c r="J211" i="7"/>
  <c r="K211" i="7"/>
  <c r="K107" i="7"/>
  <c r="L107" i="7"/>
  <c r="J107" i="7"/>
  <c r="L83" i="7"/>
  <c r="K83" i="7"/>
  <c r="J83" i="7"/>
  <c r="L179" i="7" l="1"/>
  <c r="L34" i="7"/>
  <c r="K179" i="7"/>
  <c r="J167" i="7"/>
  <c r="L177" i="7"/>
  <c r="J203" i="7"/>
  <c r="K177" i="7"/>
  <c r="K203" i="7"/>
  <c r="J118" i="7"/>
  <c r="J34" i="7"/>
  <c r="L118" i="7"/>
  <c r="L119" i="7"/>
  <c r="J119" i="7"/>
  <c r="L178" i="7"/>
  <c r="K178" i="7"/>
  <c r="L226" i="7"/>
  <c r="J190" i="7"/>
  <c r="L21" i="7"/>
  <c r="J153" i="7"/>
  <c r="L190" i="7"/>
  <c r="L153" i="7"/>
  <c r="J226" i="7"/>
  <c r="K21" i="7"/>
  <c r="J166" i="7"/>
  <c r="L166" i="7"/>
  <c r="L56" i="7"/>
  <c r="L81" i="7"/>
  <c r="L46" i="7"/>
  <c r="K10" i="7"/>
  <c r="L10" i="7"/>
  <c r="J81" i="7"/>
  <c r="J46" i="7"/>
  <c r="K106" i="7"/>
  <c r="J106" i="7"/>
  <c r="J56" i="7"/>
  <c r="J65" i="7"/>
  <c r="J93" i="7"/>
  <c r="K65" i="7"/>
  <c r="K154" i="7"/>
  <c r="K188" i="7"/>
  <c r="L188" i="7"/>
  <c r="J105" i="7"/>
  <c r="L93" i="7"/>
  <c r="K70" i="7"/>
  <c r="J173" i="7"/>
  <c r="L58" i="7"/>
  <c r="L173" i="7"/>
  <c r="J154" i="7"/>
  <c r="K33" i="7"/>
  <c r="J57" i="7"/>
  <c r="K57" i="7"/>
  <c r="J98" i="7"/>
  <c r="L94" i="7"/>
  <c r="J33" i="7"/>
  <c r="K94" i="7"/>
  <c r="L70" i="7"/>
  <c r="J224" i="7"/>
  <c r="J128" i="7"/>
  <c r="L225" i="7"/>
  <c r="K224" i="7"/>
  <c r="L128" i="7"/>
  <c r="L105" i="7"/>
  <c r="K20" i="7"/>
  <c r="J20" i="7"/>
  <c r="L200" i="7"/>
  <c r="K200" i="7"/>
  <c r="J213" i="7"/>
  <c r="L213" i="7"/>
  <c r="J158" i="7"/>
  <c r="K44" i="7"/>
  <c r="L98" i="7"/>
  <c r="J92" i="7"/>
  <c r="J58" i="7"/>
  <c r="L158" i="7"/>
  <c r="K92" i="7"/>
  <c r="K8" i="7"/>
  <c r="J140" i="7"/>
  <c r="J8" i="7"/>
  <c r="L140" i="7"/>
  <c r="L44" i="7"/>
  <c r="L122" i="7"/>
  <c r="L137" i="7"/>
  <c r="J218" i="7"/>
  <c r="K218" i="7"/>
  <c r="L236" i="7"/>
  <c r="J236" i="7"/>
  <c r="L185" i="7"/>
  <c r="K185" i="7"/>
  <c r="K221" i="7"/>
  <c r="L221" i="7"/>
  <c r="L176" i="7"/>
  <c r="K149" i="7"/>
  <c r="J176" i="7"/>
  <c r="L230" i="7"/>
  <c r="J230" i="7"/>
  <c r="K14" i="7"/>
  <c r="J62" i="7"/>
  <c r="L77" i="7"/>
  <c r="K80" i="7"/>
  <c r="K115" i="7"/>
  <c r="J77" i="7"/>
  <c r="L62" i="7"/>
  <c r="J115" i="7"/>
  <c r="L80" i="7"/>
  <c r="K194" i="7"/>
  <c r="L163" i="7"/>
  <c r="K26" i="7"/>
  <c r="K197" i="7"/>
  <c r="J197" i="7"/>
  <c r="L151" i="7"/>
  <c r="L91" i="7"/>
  <c r="L26" i="7"/>
  <c r="L67" i="7"/>
  <c r="J182" i="7"/>
  <c r="J194" i="7"/>
  <c r="J67" i="7"/>
  <c r="K122" i="7"/>
  <c r="L182" i="7"/>
  <c r="K137" i="7"/>
  <c r="L110" i="7"/>
  <c r="K163" i="7"/>
  <c r="J149" i="7"/>
  <c r="K103" i="7"/>
  <c r="J19" i="7"/>
  <c r="L103" i="7"/>
  <c r="K110" i="7"/>
  <c r="K19" i="7"/>
  <c r="J55" i="7"/>
  <c r="K55" i="7"/>
  <c r="L170" i="7"/>
  <c r="L14" i="7"/>
  <c r="L146" i="7"/>
  <c r="J146" i="7"/>
  <c r="L74" i="7"/>
  <c r="J74" i="7"/>
  <c r="K127" i="7"/>
  <c r="K7" i="7"/>
  <c r="K170" i="7"/>
  <c r="J199" i="7"/>
  <c r="L89" i="7"/>
  <c r="K125" i="7"/>
  <c r="J7" i="7"/>
  <c r="J89" i="7"/>
  <c r="L125" i="7"/>
  <c r="J127" i="7"/>
  <c r="L223" i="7"/>
  <c r="K223" i="7"/>
  <c r="K199" i="7"/>
  <c r="J235" i="7"/>
  <c r="K91" i="7"/>
  <c r="J151" i="7"/>
  <c r="L113" i="7"/>
  <c r="L235" i="7"/>
  <c r="J113" i="7"/>
  <c r="J48" i="7"/>
  <c r="K48" i="7"/>
  <c r="L48" i="7"/>
  <c r="J87" i="7"/>
  <c r="K87" i="7"/>
  <c r="L87" i="7"/>
  <c r="L136" i="7"/>
  <c r="J136" i="7"/>
  <c r="K136" i="7"/>
  <c r="J54" i="7"/>
  <c r="K54" i="7"/>
  <c r="L54" i="7"/>
  <c r="J51" i="7"/>
  <c r="L51" i="7"/>
  <c r="K51" i="7"/>
  <c r="L157" i="7"/>
  <c r="K157" i="7"/>
  <c r="J157" i="7"/>
  <c r="L198" i="7"/>
  <c r="K198" i="7"/>
  <c r="J198" i="7"/>
  <c r="K96" i="7"/>
  <c r="L96" i="7"/>
  <c r="J96" i="7"/>
  <c r="L36" i="7"/>
  <c r="J36" i="7"/>
  <c r="K36" i="7"/>
  <c r="J195" i="7"/>
  <c r="L195" i="7"/>
  <c r="K195" i="7"/>
  <c r="J52" i="7"/>
  <c r="L52" i="7"/>
  <c r="K52" i="7"/>
  <c r="K64" i="7"/>
  <c r="J64" i="7"/>
  <c r="L64" i="7"/>
  <c r="K184" i="7"/>
  <c r="L184" i="7"/>
  <c r="J184" i="7"/>
  <c r="K150" i="7"/>
  <c r="L150" i="7"/>
  <c r="J150" i="7"/>
  <c r="L186" i="7"/>
  <c r="K186" i="7"/>
  <c r="J186" i="7"/>
  <c r="L204" i="7"/>
  <c r="J204" i="7"/>
  <c r="K204" i="7"/>
  <c r="J39" i="7"/>
  <c r="L39" i="7"/>
  <c r="K39" i="7"/>
  <c r="J6" i="7"/>
  <c r="L6" i="7"/>
  <c r="K6" i="7"/>
  <c r="J114" i="7"/>
  <c r="K114" i="7"/>
  <c r="L114" i="7"/>
  <c r="L147" i="7"/>
  <c r="K147" i="7"/>
  <c r="J147" i="7"/>
  <c r="J49" i="7"/>
  <c r="L49" i="7"/>
  <c r="K49" i="7"/>
  <c r="L112" i="7"/>
  <c r="J112" i="7"/>
  <c r="K112" i="7"/>
  <c r="L171" i="7"/>
  <c r="K171" i="7"/>
  <c r="J171" i="7"/>
  <c r="K73" i="7"/>
  <c r="J73" i="7"/>
  <c r="L73" i="7"/>
  <c r="J18" i="7"/>
  <c r="L18" i="7"/>
  <c r="K18" i="7"/>
  <c r="J228" i="7"/>
  <c r="K228" i="7"/>
  <c r="L228" i="7"/>
  <c r="L145" i="7"/>
  <c r="K145" i="7"/>
  <c r="J145" i="7"/>
  <c r="L4" i="7"/>
  <c r="J4" i="7"/>
  <c r="K4" i="7"/>
  <c r="K160" i="7"/>
  <c r="L160" i="7"/>
  <c r="J160" i="7"/>
  <c r="J120" i="7"/>
  <c r="L120" i="7"/>
  <c r="K120" i="7"/>
  <c r="K159" i="7"/>
  <c r="J159" i="7"/>
  <c r="L159" i="7"/>
  <c r="L181" i="7"/>
  <c r="J181" i="7"/>
  <c r="K181" i="7"/>
  <c r="J205" i="7"/>
  <c r="K205" i="7"/>
  <c r="L205" i="7"/>
  <c r="K76" i="7"/>
  <c r="J76" i="7"/>
  <c r="L76" i="7"/>
  <c r="J156" i="7"/>
  <c r="K156" i="7"/>
  <c r="L156" i="7"/>
  <c r="J148" i="7"/>
  <c r="K148" i="7"/>
  <c r="L148" i="7"/>
  <c r="J192" i="7"/>
  <c r="K192" i="7"/>
  <c r="L192" i="7"/>
  <c r="J42" i="7"/>
  <c r="K42" i="7"/>
  <c r="L42" i="7"/>
  <c r="K231" i="7"/>
  <c r="J231" i="7"/>
  <c r="L231" i="7"/>
  <c r="L63" i="7"/>
  <c r="K63" i="7"/>
  <c r="J63" i="7"/>
  <c r="L132" i="7"/>
  <c r="K132" i="7"/>
  <c r="J132" i="7"/>
  <c r="L144" i="7"/>
  <c r="J144" i="7"/>
  <c r="K144" i="7"/>
  <c r="J75" i="7"/>
  <c r="K75" i="7"/>
  <c r="L75" i="7"/>
  <c r="L25" i="7"/>
  <c r="K25" i="7"/>
  <c r="J25" i="7"/>
  <c r="J217" i="7"/>
  <c r="K217" i="7"/>
  <c r="L217" i="7"/>
  <c r="L85" i="7"/>
  <c r="K85" i="7"/>
  <c r="J85" i="7"/>
  <c r="J16" i="7"/>
  <c r="L16" i="7"/>
  <c r="K16" i="7"/>
  <c r="J234" i="7"/>
  <c r="L234" i="7"/>
  <c r="K234" i="7"/>
  <c r="J72" i="7"/>
  <c r="K72" i="7"/>
  <c r="L72" i="7"/>
  <c r="K99" i="7"/>
  <c r="L99" i="7"/>
  <c r="J99" i="7"/>
  <c r="J169" i="7"/>
  <c r="K169" i="7"/>
  <c r="L169" i="7"/>
  <c r="J37" i="7"/>
  <c r="L37" i="7"/>
  <c r="K37" i="7"/>
  <c r="J121" i="7"/>
  <c r="K121" i="7"/>
  <c r="L121" i="7"/>
  <c r="K100" i="7"/>
  <c r="J100" i="7"/>
  <c r="L100" i="7"/>
  <c r="K40" i="7"/>
  <c r="L40" i="7"/>
  <c r="J40" i="7"/>
  <c r="J138" i="7"/>
  <c r="L138" i="7"/>
  <c r="K138" i="7"/>
  <c r="K84" i="7"/>
  <c r="J84" i="7"/>
  <c r="L84" i="7"/>
  <c r="J108" i="7"/>
  <c r="K108" i="7"/>
  <c r="L108" i="7"/>
  <c r="L135" i="7"/>
  <c r="J135" i="7"/>
  <c r="K135" i="7"/>
  <c r="J219" i="7"/>
  <c r="L219" i="7"/>
  <c r="K219" i="7"/>
  <c r="J15" i="7"/>
  <c r="K15" i="7"/>
  <c r="L15" i="7"/>
  <c r="J133" i="7"/>
  <c r="K133" i="7"/>
  <c r="L133" i="7"/>
  <c r="L193" i="7"/>
  <c r="K193" i="7"/>
  <c r="J193" i="7"/>
  <c r="K220" i="7"/>
  <c r="L220" i="7"/>
  <c r="J220" i="7"/>
  <c r="L88" i="7"/>
  <c r="J88" i="7"/>
  <c r="K88" i="7"/>
  <c r="K102" i="7"/>
  <c r="L102" i="7"/>
  <c r="J102" i="7"/>
  <c r="K78" i="7"/>
  <c r="J78" i="7"/>
  <c r="L78" i="7"/>
  <c r="L60" i="7"/>
  <c r="J60" i="7"/>
  <c r="K60" i="7"/>
  <c r="J123" i="7"/>
  <c r="L123" i="7"/>
  <c r="K123" i="7"/>
  <c r="J61" i="7"/>
  <c r="L61" i="7"/>
  <c r="K61" i="7"/>
  <c r="K222" i="7"/>
  <c r="L222" i="7"/>
  <c r="J222" i="7"/>
  <c r="K216" i="7"/>
  <c r="L216" i="7"/>
  <c r="J216" i="7"/>
  <c r="J13" i="7"/>
  <c r="L13" i="7"/>
  <c r="K13" i="7"/>
  <c r="K66" i="7"/>
  <c r="J66" i="7"/>
  <c r="L66" i="7"/>
  <c r="K24" i="7"/>
  <c r="L24" i="7"/>
  <c r="J24" i="7"/>
  <c r="L168" i="7"/>
  <c r="K168" i="7"/>
  <c r="J168" i="7"/>
  <c r="L97" i="7"/>
  <c r="J97" i="7"/>
  <c r="K97" i="7"/>
  <c r="J196" i="7"/>
  <c r="K196" i="7"/>
  <c r="L196" i="7"/>
  <c r="J30" i="7"/>
  <c r="L30" i="7"/>
  <c r="K30" i="7"/>
  <c r="L180" i="7"/>
  <c r="K180" i="7"/>
  <c r="J180" i="7"/>
  <c r="J3" i="7"/>
  <c r="L3" i="7"/>
  <c r="K3" i="7"/>
  <c r="J172" i="7"/>
  <c r="L172" i="7"/>
  <c r="K172" i="7"/>
  <c r="J126" i="7"/>
  <c r="K126" i="7"/>
  <c r="L126" i="7"/>
  <c r="J27" i="7"/>
  <c r="L27" i="7"/>
  <c r="K27" i="7"/>
  <c r="K207" i="7"/>
  <c r="L207" i="7"/>
  <c r="J207" i="7"/>
  <c r="L232" i="7"/>
  <c r="J232" i="7"/>
  <c r="K232" i="7"/>
  <c r="K210" i="7"/>
  <c r="J210" i="7"/>
  <c r="L210" i="7"/>
  <c r="L12" i="7"/>
  <c r="J12" i="7"/>
  <c r="K12" i="7"/>
  <c r="K111" i="7"/>
  <c r="L111" i="7"/>
  <c r="J111" i="7"/>
  <c r="J124" i="7"/>
  <c r="L124" i="7"/>
  <c r="K124" i="7"/>
  <c r="J174" i="7"/>
  <c r="K174" i="7"/>
  <c r="L174" i="7"/>
  <c r="L90" i="7"/>
  <c r="J90" i="7"/>
  <c r="K90" i="7"/>
  <c r="L229" i="7"/>
  <c r="J229" i="7"/>
  <c r="K229" i="7"/>
  <c r="K28" i="7"/>
  <c r="L28" i="7"/>
  <c r="J28" i="7"/>
  <c r="K162" i="7"/>
  <c r="J162" i="7"/>
  <c r="L162" i="7"/>
  <c r="K183" i="7"/>
  <c r="J183" i="7"/>
  <c r="L183" i="7"/>
  <c r="L109" i="7"/>
  <c r="J109" i="7"/>
  <c r="K109" i="7"/>
  <c r="K208" i="7"/>
  <c r="L208" i="7"/>
  <c r="J208" i="7"/>
  <c r="K237" i="7" l="1"/>
  <c r="E8" i="20" s="1"/>
  <c r="L237" i="7"/>
  <c r="F8" i="20" s="1"/>
  <c r="J237" i="7"/>
  <c r="J239" i="7" s="1"/>
  <c r="D8" i="20" l="1"/>
</calcChain>
</file>

<file path=xl/sharedStrings.xml><?xml version="1.0" encoding="utf-8"?>
<sst xmlns="http://schemas.openxmlformats.org/spreadsheetml/2006/main" count="1998" uniqueCount="475">
  <si>
    <t/>
  </si>
  <si>
    <t>Año(aaaa)-Mes(mm)</t>
  </si>
  <si>
    <t>Tasa de empleo (%)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</si>
  <si>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</si>
  <si>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</si>
  <si>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</si>
  <si>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</si>
  <si>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</si>
  <si>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</si>
  <si>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</si>
  <si>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</si>
  <si>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</si>
  <si>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</si>
  <si>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</si>
  <si>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</si>
  <si>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</si>
  <si>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</si>
  <si>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</si>
  <si>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</si>
  <si>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</si>
  <si>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</si>
  <si>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</si>
  <si>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</si>
  <si>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</si>
  <si>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</si>
  <si>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</si>
  <si>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</si>
  <si>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</si>
  <si>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</si>
  <si>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</si>
  <si>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</si>
  <si>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</si>
  <si>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</si>
  <si>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</si>
  <si>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</si>
  <si>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</si>
  <si>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</si>
  <si>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</si>
  <si>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</si>
  <si>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</si>
  <si>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</si>
  <si>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</si>
  <si>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</si>
  <si>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</si>
  <si>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</si>
  <si>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</si>
  <si>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</si>
  <si>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</si>
  <si>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</si>
  <si>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</si>
  <si>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</si>
  <si>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</si>
  <si>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</si>
  <si>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</si>
  <si>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</si>
  <si>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</si>
  <si>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</si>
  <si>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</si>
  <si>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</si>
  <si>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</si>
  <si>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</si>
  <si>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</si>
  <si>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</si>
  <si>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</si>
  <si>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</si>
  <si>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</si>
  <si>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</si>
  <si>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</si>
  <si>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</si>
  <si>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</si>
  <si>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</si>
  <si>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</si>
  <si>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</si>
  <si>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</si>
  <si>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</si>
  <si>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</si>
  <si>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</si>
  <si>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</si>
  <si>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</si>
  <si>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</si>
  <si>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</si>
  <si>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</si>
  <si>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</si>
  <si>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</si>
  <si>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</si>
  <si>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</si>
  <si>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</si>
  <si>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</si>
  <si>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</si>
  <si>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</si>
  <si>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</si>
  <si>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</si>
  <si>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</si>
  <si>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</si>
  <si>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</si>
  <si>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</si>
  <si>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</si>
  <si>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</si>
  <si>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</si>
  <si>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</si>
  <si>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</si>
  <si>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</si>
  <si>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</si>
  <si>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</si>
  <si>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</si>
  <si>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</si>
  <si>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</si>
  <si>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</si>
  <si>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</si>
  <si>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</si>
  <si>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</si>
  <si>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</si>
  <si>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</si>
  <si>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</si>
  <si>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</si>
  <si>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</si>
  <si>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</si>
  <si>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</si>
  <si>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</si>
  <si>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</si>
  <si>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</si>
  <si>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</si>
  <si>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</si>
  <si>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</si>
  <si>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</si>
  <si>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</si>
  <si>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</si>
  <si>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</si>
  <si>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</si>
  <si>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</si>
  <si>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</si>
  <si>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</si>
  <si>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</si>
  <si>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</si>
  <si>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</si>
  <si>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</si>
  <si>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</si>
  <si>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</si>
  <si>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</si>
  <si>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</si>
  <si>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</si>
  <si>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</si>
  <si>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</si>
  <si>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</si>
  <si>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</si>
  <si>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</si>
  <si>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</si>
  <si>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</si>
  <si>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</si>
  <si>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</si>
  <si>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</si>
  <si>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</si>
  <si>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</si>
  <si>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</si>
  <si>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</si>
  <si>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</si>
  <si>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</si>
  <si>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</si>
  <si>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</si>
  <si>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</si>
  <si>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</si>
  <si>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</si>
  <si>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</si>
  <si>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</si>
  <si>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</si>
  <si>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</si>
  <si>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</si>
  <si>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</si>
  <si>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</si>
  <si>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</si>
  <si>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</si>
  <si>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</si>
  <si>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</si>
  <si>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</si>
  <si>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</si>
  <si>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</si>
  <si>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</si>
  <si>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</si>
  <si>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</si>
  <si>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</si>
  <si>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</si>
  <si>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</si>
  <si>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</si>
  <si>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</si>
  <si>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</si>
  <si>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</si>
  <si>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</si>
  <si>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</si>
  <si>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</si>
  <si>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</si>
  <si>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</si>
  <si>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</si>
  <si>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</si>
  <si>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</si>
  <si>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</si>
  <si>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</si>
  <si>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</si>
  <si>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</si>
  <si>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</si>
  <si>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</si>
  <si>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</si>
  <si>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</si>
  <si>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</si>
  <si>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</si>
  <si>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</si>
  <si>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</si>
  <si>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</si>
  <si>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</si>
  <si>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</si>
  <si>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</si>
  <si>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</si>
  <si>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</si>
  <si>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</si>
  <si>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</si>
  <si>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</si>
  <si>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</si>
  <si>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</si>
  <si>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</si>
  <si>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</si>
  <si>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</si>
  <si>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</si>
  <si>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</si>
  <si>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</si>
  <si>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</si>
  <si>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</si>
  <si>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</si>
  <si>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</si>
  <si>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</si>
  <si>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</si>
  <si>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</si>
  <si>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</si>
  <si>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</si>
  <si>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</si>
  <si>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</si>
  <si>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</si>
  <si>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</si>
  <si>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</si>
  <si>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2020-07</t>
  </si>
  <si>
    <t>TRM</t>
  </si>
  <si>
    <t>(Y-Yp)^2 MSE</t>
  </si>
  <si>
    <t>|Y-Yp| MAE</t>
  </si>
  <si>
    <t>|(Y-Yp)/Yp| MAPE</t>
  </si>
  <si>
    <t>alfa=10%</t>
  </si>
  <si>
    <t>alfa=80%</t>
  </si>
  <si>
    <t>alfa=50%</t>
  </si>
  <si>
    <t>IPC</t>
  </si>
  <si>
    <t>MSE11</t>
  </si>
  <si>
    <t>MAE11</t>
  </si>
  <si>
    <t>MAPE11</t>
  </si>
  <si>
    <t>MSE12</t>
  </si>
  <si>
    <t>RMSE11</t>
  </si>
  <si>
    <t>RMSE12</t>
  </si>
  <si>
    <t>MAE12</t>
  </si>
  <si>
    <t>MAPE12</t>
  </si>
  <si>
    <t>MSE13</t>
  </si>
  <si>
    <t>RMSE13</t>
  </si>
  <si>
    <t>MAPE13</t>
  </si>
  <si>
    <t>MAE23</t>
  </si>
  <si>
    <t>Promedios móviles</t>
  </si>
  <si>
    <t>Promedio movil centrado</t>
  </si>
  <si>
    <t>Yt/prom</t>
  </si>
  <si>
    <t>Indice estacional ajustado</t>
  </si>
  <si>
    <t>Pron</t>
  </si>
  <si>
    <t>Yt desestacionalizada (Y/IEA</t>
  </si>
  <si>
    <t>MSE</t>
  </si>
  <si>
    <t>MAE</t>
  </si>
  <si>
    <t>MAPE</t>
  </si>
  <si>
    <t>RMSE</t>
  </si>
  <si>
    <t>min</t>
  </si>
  <si>
    <t>max</t>
  </si>
  <si>
    <t>Indice estacional</t>
  </si>
  <si>
    <t>Supuesto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</si>
  <si>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</si>
  <si>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</si>
  <si>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</si>
  <si>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</si>
  <si>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</si>
  <si>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</si>
  <si>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</si>
  <si>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</si>
  <si>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</si>
  <si>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</si>
  <si>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</si>
  <si>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</si>
  <si>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x</t>
  </si>
  <si>
    <t>x^2</t>
  </si>
  <si>
    <t>x^3</t>
  </si>
  <si>
    <t>x^4</t>
  </si>
  <si>
    <t>Ypron1</t>
  </si>
  <si>
    <t>Ypron2</t>
  </si>
  <si>
    <t>Ypron3</t>
  </si>
  <si>
    <t>Ypron4</t>
  </si>
  <si>
    <t>x^5</t>
  </si>
  <si>
    <t>x^6</t>
  </si>
  <si>
    <t>x^7</t>
  </si>
  <si>
    <t>x^8</t>
  </si>
  <si>
    <t>x^9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</si>
  <si>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</si>
  <si>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</si>
  <si>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</si>
  <si>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</si>
  <si>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</si>
  <si>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</si>
  <si>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</si>
  <si>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</si>
  <si>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</si>
  <si>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</si>
  <si>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</si>
  <si>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</si>
  <si>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</si>
  <si>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</si>
  <si>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</si>
  <si>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</si>
  <si>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</si>
  <si>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</si>
  <si>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</si>
  <si>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</si>
  <si>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</si>
  <si>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</si>
  <si>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</si>
  <si>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</si>
  <si>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Ypron5</t>
  </si>
  <si>
    <t>Ypron6</t>
  </si>
  <si>
    <t>Ypron7</t>
  </si>
  <si>
    <t>Ypron8</t>
  </si>
  <si>
    <t>Ypron9</t>
  </si>
  <si>
    <t>(Y-Yp)^2 MSE1</t>
  </si>
  <si>
    <t>|Y-Yp| MAE1</t>
  </si>
  <si>
    <t>|(Y-Yp)/Yp| MAPE1</t>
  </si>
  <si>
    <t>(Y-Yp)^2 MSE2</t>
  </si>
  <si>
    <t>|Y-Yp| MAE2</t>
  </si>
  <si>
    <t>|(Y-Yp)/Yp| MAPE2</t>
  </si>
  <si>
    <t>(Y-Yp)^2 MSE3</t>
  </si>
  <si>
    <t>|Y-Yp| MAE3</t>
  </si>
  <si>
    <t>|(Y-Yp)/Yp| MAPE3</t>
  </si>
  <si>
    <t>|Y-Yp| MAE4</t>
  </si>
  <si>
    <t>|(Y-Yp)/Yp| MAPE4</t>
  </si>
  <si>
    <t>(Y-Yp)^2 MSE4</t>
  </si>
  <si>
    <t>(Y-Yp)^2 MSE5</t>
  </si>
  <si>
    <t>|Y-Yp| MAE5</t>
  </si>
  <si>
    <t>|(Y-Yp)/Yp| MAPE5</t>
  </si>
  <si>
    <t>(Y-Yp)^2 MSE6</t>
  </si>
  <si>
    <t>|Y-Yp| MAE6</t>
  </si>
  <si>
    <t>|(Y-Yp)/Yp| MAPE6</t>
  </si>
  <si>
    <t>(Y-Yp)^2 MSE7</t>
  </si>
  <si>
    <t>|Y-Yp| MAE7</t>
  </si>
  <si>
    <t>|(Y-Yp)/Yp| MAPE7</t>
  </si>
  <si>
    <t>(Y-Yp)^2 MSE8</t>
  </si>
  <si>
    <t>|Y-Yp| MAE8</t>
  </si>
  <si>
    <t>|(Y-Yp)/Yp| MAPE8</t>
  </si>
  <si>
    <t>(Y-Yp)^2 MSE9</t>
  </si>
  <si>
    <t>|Y-Yp| MAE9</t>
  </si>
  <si>
    <t>|(Y-Yp)/Yp| MAPE9</t>
  </si>
  <si>
    <t>MAE13</t>
  </si>
  <si>
    <t>MSE14</t>
  </si>
  <si>
    <t>MAE14</t>
  </si>
  <si>
    <t>MAPE14</t>
  </si>
  <si>
    <t>RMSE14</t>
  </si>
  <si>
    <t>MSE15</t>
  </si>
  <si>
    <t>MAE15</t>
  </si>
  <si>
    <t>MAPE15</t>
  </si>
  <si>
    <t>RMSE15</t>
  </si>
  <si>
    <t>RMSE16</t>
  </si>
  <si>
    <t>RMSE17</t>
  </si>
  <si>
    <t>RMSE18</t>
  </si>
  <si>
    <t>RMSE19</t>
  </si>
  <si>
    <t>MSE16</t>
  </si>
  <si>
    <t>MAE16</t>
  </si>
  <si>
    <t>MAPE16</t>
  </si>
  <si>
    <t>MSE17</t>
  </si>
  <si>
    <t>MAE17</t>
  </si>
  <si>
    <t>MAPE17</t>
  </si>
  <si>
    <t>MSE18</t>
  </si>
  <si>
    <t>MAE18</t>
  </si>
  <si>
    <t>MAPE18</t>
  </si>
  <si>
    <t>MSE19</t>
  </si>
  <si>
    <t>MAE19</t>
  </si>
  <si>
    <t>MAPE19</t>
  </si>
  <si>
    <t>Método</t>
  </si>
  <si>
    <t>Pronósticos</t>
  </si>
  <si>
    <t>Suav α=0.8</t>
  </si>
  <si>
    <t>Suav α=0.1</t>
  </si>
  <si>
    <t>Ind. Estacionales</t>
  </si>
  <si>
    <t>Grado 1</t>
  </si>
  <si>
    <t>Grado 2</t>
  </si>
  <si>
    <t>Grado 3</t>
  </si>
  <si>
    <t>Grado 4</t>
  </si>
  <si>
    <t>Grado 5</t>
  </si>
  <si>
    <t>Grado 6</t>
  </si>
  <si>
    <t>Grado 7</t>
  </si>
  <si>
    <t>Grado 8</t>
  </si>
  <si>
    <t>Grado 9</t>
  </si>
  <si>
    <t>Datos</t>
  </si>
  <si>
    <t>Suav α=0.5</t>
  </si>
  <si>
    <t>DTF</t>
  </si>
  <si>
    <t>variacion IPC</t>
  </si>
  <si>
    <t>dtf</t>
  </si>
  <si>
    <t>Rechazo H0</t>
  </si>
  <si>
    <t>H0</t>
  </si>
  <si>
    <t>Ha</t>
  </si>
  <si>
    <t>Beta diferente de cero</t>
  </si>
  <si>
    <t>B2=0</t>
  </si>
  <si>
    <t xml:space="preserve">1. paso </t>
  </si>
  <si>
    <t>Yt=0,091-0.00023Xt+Ut</t>
  </si>
  <si>
    <t>2. criterio de decisión</t>
  </si>
  <si>
    <t xml:space="preserve">3. Calculo estaditico </t>
  </si>
  <si>
    <t>FC</t>
  </si>
  <si>
    <t>Vc</t>
  </si>
  <si>
    <t>4. Comparo</t>
  </si>
  <si>
    <t>&gt;</t>
  </si>
  <si>
    <t>5.</t>
  </si>
  <si>
    <t xml:space="preserve">Hay evidencia para afirmar que al menos un beta es diferente de cero, por tanto el modelo es significativo globalmente </t>
  </si>
  <si>
    <t>Significancia global</t>
  </si>
  <si>
    <t xml:space="preserve">Prueba de significancia Global </t>
  </si>
  <si>
    <t xml:space="preserve">Prueba de significancia individual </t>
  </si>
  <si>
    <t>T(231)</t>
  </si>
  <si>
    <t>cae entre esta valor (-2 y 2) no se rechazo h0</t>
  </si>
  <si>
    <t>&lt;</t>
  </si>
  <si>
    <t xml:space="preserve">Si no </t>
  </si>
  <si>
    <t>Rechazo la H0</t>
  </si>
  <si>
    <t xml:space="preserve">Hay evidencia para afirmar que el coeficiente B2 es diferente de cero, por tanto hay significancia individual </t>
  </si>
  <si>
    <t>Yt=0,110-0,0007x+0,0000019Xt^2+Ut</t>
  </si>
  <si>
    <t>B2,B3=0</t>
  </si>
  <si>
    <t>B3=0</t>
  </si>
  <si>
    <t xml:space="preserve">Hay evidencia para afirmar que el coeficiente B3 es diferente de cero, por tanto hay significancia individual </t>
  </si>
  <si>
    <t>B1</t>
  </si>
  <si>
    <t>B2</t>
  </si>
  <si>
    <t>Cada mes, La tasa DTF disminuye en promedio 0.00023%.</t>
  </si>
  <si>
    <t>B3</t>
  </si>
  <si>
    <t>Cada mes, La tasa DTF disminuye en promedio 0.000703%.</t>
  </si>
  <si>
    <t>Cada mes, La tasa DTF aumenta en promedio 0.00000019%.</t>
  </si>
  <si>
    <t>Cada mes, La tasa DTF aumneta en promedio 0.00000054%.</t>
  </si>
  <si>
    <t>Cada mes, La tasa DTF disminuye en promedio 0.00010%.</t>
  </si>
  <si>
    <t>B2,B3,B4=0</t>
  </si>
  <si>
    <t xml:space="preserve">Hay evidencia para afirmar que el coeficiente B4 es diferente de cero, por tanto hay significancia individual </t>
  </si>
  <si>
    <t>B4=0</t>
  </si>
  <si>
    <t>B5=0</t>
  </si>
  <si>
    <t xml:space="preserve">Hay evidencia para afirmar que el coeficiente B4 no diferente de cero, por tanto no hay significancia individual </t>
  </si>
  <si>
    <t>NO</t>
  </si>
  <si>
    <t>no</t>
  </si>
  <si>
    <t xml:space="preserve">Hay evidencia para afirmar que el coeficiente B3 no diferente de cero, por tanto no hay significancia individual </t>
  </si>
  <si>
    <t xml:space="preserve">Hay evidencia para afirmar que el coeficiente B4 diferente de cero, por tanto hay significancia individual </t>
  </si>
  <si>
    <t xml:space="preserve"> Rechazo la H0</t>
  </si>
  <si>
    <t xml:space="preserve">Hay evidencia para afirmar que el coeficiente B4 es diferente de cero, por tanto  hay significancia individual </t>
  </si>
  <si>
    <t>B6=0</t>
  </si>
  <si>
    <t>B2,B3,B4,B5=0</t>
  </si>
  <si>
    <t xml:space="preserve">La tendencia cuadrática explica en 61% la variabilidad de la tasa del DTF </t>
  </si>
  <si>
    <t xml:space="preserve">La tendencia lineal explica en 48% la variabilidad de la tasa del DTF </t>
  </si>
  <si>
    <t xml:space="preserve">La tendencia cubica explica en 62% la variabilidad de la tasa del DTF </t>
  </si>
  <si>
    <t xml:space="preserve">La tendencia de grado cuatro explica en 62% la variabilidad de la tasa del DTF </t>
  </si>
  <si>
    <t xml:space="preserve">La tendencia grado cinco explica en 74% la variabilidad de la tasa del DTF </t>
  </si>
  <si>
    <t xml:space="preserve">La tendencia grado seis explica en 76% la variabilidad de la tasa del DTF </t>
  </si>
  <si>
    <t xml:space="preserve">La tendencia grado Nueve explica en 79% la variabilidad de la tasa del DTF </t>
  </si>
  <si>
    <t xml:space="preserve">La tendencia grado ocho explica en 79% la variabilidad de la tasa del DTF </t>
  </si>
  <si>
    <t xml:space="preserve">La tendencia grado siete explica en 79% la variabilidad de la tasa del DTF </t>
  </si>
  <si>
    <t>Al inicio del periodo de análisis, la tasa DTF toma un valor promedio de 0,09%.</t>
  </si>
  <si>
    <t>Min</t>
  </si>
  <si>
    <t xml:space="preserve">Promedio Simple </t>
  </si>
  <si>
    <t xml:space="preserve">Promedio ponderado </t>
  </si>
  <si>
    <t>Promedio para cada 4 meses</t>
  </si>
  <si>
    <t>MSE promedio Ponderado        (Y-Yp)^2</t>
  </si>
  <si>
    <t>MAE promedio Ponderado          l Y-Yp l</t>
  </si>
  <si>
    <t>MAPE  promedio Ponderado                   ABS((Y-Yp)/Yp)</t>
  </si>
  <si>
    <t>MSE promedio Simple             (Y-Yp)^2</t>
  </si>
  <si>
    <t>MAE promedio Simple             l Y-Yp l</t>
  </si>
  <si>
    <t>MAPE  promedio Simple                   ABS((Y-Yp)/Yp)</t>
  </si>
  <si>
    <t xml:space="preserve">MSE Simple </t>
  </si>
  <si>
    <t xml:space="preserve">MAE Simple </t>
  </si>
  <si>
    <t xml:space="preserve">MAPE Simple </t>
  </si>
  <si>
    <t>MSE Ponderado</t>
  </si>
  <si>
    <t>MAE Ponderado</t>
  </si>
  <si>
    <t>MAPE Ponderado</t>
  </si>
  <si>
    <t xml:space="preserve">RMSE Simple </t>
  </si>
  <si>
    <t>Prom Ponderado</t>
  </si>
  <si>
    <t>Prom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</si>
</sst>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#,##0.00000"/>
    <numFmt numFmtId="166" formatCode="0.0000"/>
    <numFmt numFmtId="167" formatCode="0.00000"/>
    <numFmt numFmtId="168" formatCode="0.000%"/>
    <numFmt numFmtId="169" formatCode="0.000000"/>
    <numFmt numFmtId="170" formatCode="0.0000000"/>
    <numFmt numFmtId="171" formatCode="0.00000000"/>
    <numFmt numFmtId="172" formatCode="0.000000000"/>
  </numFmts>
  <fonts count="16" x14ac:knownFonts="1">
    <font>
      <sz val="11"/>
      <color theme="1"/>
      <name val="Calibri"/>
    </font>
    <font>
      <sz val="9"/>
      <color theme="1"/>
      <name val="Helvetica"/>
    </font>
    <font>
      <b/>
      <sz val="11"/>
      <color theme="1"/>
      <name val="Arial"/>
    </font>
    <font>
      <sz val="10"/>
      <color theme="1"/>
      <name val="Arial"/>
    </font>
    <font>
      <i/>
      <sz val="9"/>
      <color theme="1"/>
      <name val="Helvetica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</font>
    <font>
      <sz val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/>
      <bottom/>
      <diagonal/>
    </border>
    <border>
      <left style="thin">
        <color rgb="FF97999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7999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979991"/>
      </top>
      <bottom style="thin">
        <color rgb="FF979991"/>
      </bottom>
      <diagonal/>
    </border>
    <border>
      <left style="thin">
        <color indexed="64"/>
      </left>
      <right/>
      <top style="thin">
        <color rgb="FF979991"/>
      </top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79991"/>
      </left>
      <right style="thin">
        <color indexed="64"/>
      </right>
      <top style="thin">
        <color indexed="64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rgb="FF979991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97999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79991"/>
      </left>
      <right style="thin">
        <color rgb="FF979991"/>
      </right>
      <top style="thin">
        <color indexed="64"/>
      </top>
      <bottom/>
      <diagonal/>
    </border>
    <border>
      <left style="thin">
        <color rgb="FF97999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979991"/>
      </top>
      <bottom style="thin">
        <color indexed="64"/>
      </bottom>
      <diagonal/>
    </border>
    <border>
      <left style="thin">
        <color rgb="FF979991"/>
      </left>
      <right style="thin">
        <color indexed="64"/>
      </right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indexed="64"/>
      </top>
      <bottom/>
      <diagonal/>
    </border>
    <border>
      <left style="thin">
        <color indexed="64"/>
      </left>
      <right style="thin">
        <color rgb="FF97999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97999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979991"/>
      </bottom>
      <diagonal/>
    </border>
    <border>
      <left/>
      <right style="thin">
        <color indexed="64"/>
      </right>
      <top style="thin">
        <color rgb="FF979991"/>
      </top>
      <bottom/>
      <diagonal/>
    </border>
    <border>
      <left/>
      <right style="thin">
        <color indexed="64"/>
      </right>
      <top style="thin">
        <color rgb="FF979991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/>
  </cellStyleXfs>
  <cellXfs count="1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left" vertical="center" wrapText="1"/>
    </xf>
    <xf numFmtId="2" fontId="3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top" indent="4"/>
    </xf>
    <xf numFmtId="0" fontId="4" fillId="0" borderId="0" xfId="0" applyFont="1" applyAlignment="1">
      <alignment horizontal="left" vertical="top"/>
    </xf>
    <xf numFmtId="164" fontId="0" fillId="0" borderId="0" xfId="0" applyNumberFormat="1"/>
    <xf numFmtId="165" fontId="3" fillId="3" borderId="2" xfId="0" applyNumberFormat="1" applyFont="1" applyFill="1" applyBorder="1" applyAlignment="1">
      <alignment horizontal="right" vertical="top" wrapText="1"/>
    </xf>
    <xf numFmtId="165" fontId="3" fillId="4" borderId="2" xfId="0" applyNumberFormat="1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0" fillId="5" borderId="0" xfId="0" applyFill="1"/>
    <xf numFmtId="0" fontId="8" fillId="6" borderId="0" xfId="0" applyFont="1" applyFill="1"/>
    <xf numFmtId="0" fontId="9" fillId="0" borderId="0" xfId="0" applyFont="1" applyAlignment="1">
      <alignment horizontal="center"/>
    </xf>
    <xf numFmtId="0" fontId="0" fillId="7" borderId="0" xfId="0" applyFill="1"/>
    <xf numFmtId="0" fontId="8" fillId="11" borderId="0" xfId="0" applyFont="1" applyFill="1"/>
    <xf numFmtId="0" fontId="7" fillId="2" borderId="1" xfId="2" applyFont="1" applyFill="1" applyBorder="1" applyAlignment="1">
      <alignment horizontal="center" vertical="center" wrapText="1"/>
    </xf>
    <xf numFmtId="0" fontId="7" fillId="2" borderId="3" xfId="2" applyFont="1" applyFill="1" applyBorder="1" applyAlignment="1">
      <alignment horizontal="center" vertical="center" wrapText="1"/>
    </xf>
    <xf numFmtId="0" fontId="6" fillId="0" borderId="0" xfId="2"/>
    <xf numFmtId="0" fontId="10" fillId="4" borderId="2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2" fontId="6" fillId="0" borderId="0" xfId="2" applyNumberFormat="1"/>
    <xf numFmtId="0" fontId="9" fillId="0" borderId="0" xfId="2" applyFont="1" applyAlignment="1">
      <alignment horizontal="center"/>
    </xf>
    <xf numFmtId="0" fontId="6" fillId="0" borderId="0" xfId="2" applyFont="1"/>
    <xf numFmtId="17" fontId="6" fillId="0" borderId="0" xfId="2" applyNumberFormat="1"/>
    <xf numFmtId="0" fontId="10" fillId="0" borderId="4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6" fillId="0" borderId="0" xfId="2" applyFill="1"/>
    <xf numFmtId="0" fontId="6" fillId="11" borderId="0" xfId="2" applyFill="1"/>
    <xf numFmtId="2" fontId="6" fillId="11" borderId="0" xfId="2" applyNumberFormat="1" applyFill="1"/>
    <xf numFmtId="0" fontId="9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9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6" fillId="0" borderId="0" xfId="2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6" fillId="7" borderId="0" xfId="2" applyFill="1"/>
    <xf numFmtId="0" fontId="6" fillId="0" borderId="0" xfId="2" applyAlignment="1">
      <alignment horizontal="center"/>
    </xf>
    <xf numFmtId="0" fontId="6" fillId="0" borderId="0" xfId="2" applyAlignment="1"/>
    <xf numFmtId="166" fontId="0" fillId="0" borderId="0" xfId="0" applyNumberForma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Continuous"/>
    </xf>
    <xf numFmtId="0" fontId="6" fillId="0" borderId="0" xfId="0" applyFont="1"/>
    <xf numFmtId="166" fontId="6" fillId="0" borderId="0" xfId="0" applyNumberFormat="1" applyFont="1" applyFill="1"/>
    <xf numFmtId="0" fontId="9" fillId="0" borderId="7" xfId="2" applyFont="1" applyBorder="1" applyAlignment="1">
      <alignment horizontal="center"/>
    </xf>
    <xf numFmtId="0" fontId="6" fillId="0" borderId="7" xfId="2" applyFont="1" applyBorder="1"/>
    <xf numFmtId="2" fontId="6" fillId="0" borderId="7" xfId="2" applyNumberFormat="1" applyBorder="1"/>
    <xf numFmtId="167" fontId="6" fillId="0" borderId="7" xfId="2" applyNumberFormat="1" applyBorder="1"/>
    <xf numFmtId="0" fontId="6" fillId="0" borderId="7" xfId="2" applyFont="1" applyFill="1" applyBorder="1"/>
    <xf numFmtId="10" fontId="0" fillId="0" borderId="0" xfId="1" applyNumberFormat="1" applyFont="1"/>
    <xf numFmtId="168" fontId="3" fillId="3" borderId="2" xfId="1" applyNumberFormat="1" applyFont="1" applyFill="1" applyBorder="1" applyAlignment="1">
      <alignment horizontal="right" vertical="top" wrapText="1"/>
    </xf>
    <xf numFmtId="168" fontId="3" fillId="4" borderId="2" xfId="1" applyNumberFormat="1" applyFont="1" applyFill="1" applyBorder="1" applyAlignment="1">
      <alignment horizontal="right" vertical="top" wrapText="1"/>
    </xf>
    <xf numFmtId="168" fontId="0" fillId="0" borderId="0" xfId="1" applyNumberFormat="1" applyFont="1"/>
    <xf numFmtId="0" fontId="6" fillId="0" borderId="0" xfId="0" applyFont="1" applyAlignment="1"/>
    <xf numFmtId="0" fontId="0" fillId="0" borderId="0" xfId="0" applyAlignment="1"/>
    <xf numFmtId="166" fontId="6" fillId="0" borderId="0" xfId="2" applyNumberFormat="1"/>
    <xf numFmtId="0" fontId="0" fillId="0" borderId="0" xfId="0" applyNumberFormat="1"/>
    <xf numFmtId="0" fontId="7" fillId="2" borderId="0" xfId="2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0" xfId="0" applyFill="1"/>
    <xf numFmtId="0" fontId="0" fillId="10" borderId="0" xfId="0" applyFill="1"/>
    <xf numFmtId="0" fontId="0" fillId="8" borderId="0" xfId="0" applyFill="1"/>
    <xf numFmtId="167" fontId="6" fillId="0" borderId="0" xfId="2" applyNumberFormat="1"/>
    <xf numFmtId="167" fontId="6" fillId="0" borderId="0" xfId="1" applyNumberFormat="1" applyFont="1"/>
    <xf numFmtId="167" fontId="0" fillId="11" borderId="0" xfId="0" applyNumberFormat="1" applyFill="1"/>
    <xf numFmtId="167" fontId="0" fillId="0" borderId="0" xfId="0" applyNumberFormat="1"/>
    <xf numFmtId="167" fontId="0" fillId="10" borderId="0" xfId="0" applyNumberFormat="1" applyFill="1"/>
    <xf numFmtId="0" fontId="8" fillId="0" borderId="0" xfId="2" applyFont="1" applyFill="1"/>
    <xf numFmtId="167" fontId="9" fillId="0" borderId="0" xfId="2" applyNumberFormat="1" applyFont="1" applyAlignment="1">
      <alignment horizontal="center"/>
    </xf>
    <xf numFmtId="167" fontId="6" fillId="11" borderId="0" xfId="2" applyNumberFormat="1" applyFill="1"/>
    <xf numFmtId="167" fontId="9" fillId="0" borderId="0" xfId="2" applyNumberFormat="1" applyFont="1" applyAlignment="1">
      <alignment vertical="center"/>
    </xf>
    <xf numFmtId="167" fontId="6" fillId="0" borderId="0" xfId="1" applyNumberFormat="1" applyFont="1" applyFill="1"/>
    <xf numFmtId="167" fontId="0" fillId="0" borderId="0" xfId="0" applyNumberFormat="1" applyFill="1"/>
    <xf numFmtId="167" fontId="0" fillId="8" borderId="0" xfId="0" applyNumberFormat="1" applyFill="1"/>
    <xf numFmtId="0" fontId="6" fillId="0" borderId="0" xfId="0" applyFont="1" applyFill="1"/>
    <xf numFmtId="0" fontId="0" fillId="12" borderId="0" xfId="0" applyFill="1" applyBorder="1" applyAlignment="1"/>
    <xf numFmtId="0" fontId="0" fillId="8" borderId="0" xfId="0" applyFill="1" applyBorder="1" applyAlignment="1"/>
    <xf numFmtId="0" fontId="0" fillId="8" borderId="5" xfId="0" applyFill="1" applyBorder="1" applyAlignment="1"/>
    <xf numFmtId="0" fontId="0" fillId="12" borderId="5" xfId="0" applyFill="1" applyBorder="1" applyAlignment="1"/>
    <xf numFmtId="168" fontId="3" fillId="3" borderId="2" xfId="1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/>
    <xf numFmtId="0" fontId="0" fillId="0" borderId="9" xfId="0" applyBorder="1" applyAlignment="1"/>
    <xf numFmtId="168" fontId="7" fillId="2" borderId="2" xfId="1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169" fontId="6" fillId="0" borderId="7" xfId="2" applyNumberFormat="1" applyBorder="1"/>
    <xf numFmtId="0" fontId="6" fillId="0" borderId="14" xfId="2" applyFont="1" applyBorder="1"/>
    <xf numFmtId="167" fontId="6" fillId="0" borderId="15" xfId="2" applyNumberFormat="1" applyBorder="1"/>
    <xf numFmtId="167" fontId="6" fillId="0" borderId="16" xfId="2" applyNumberFormat="1" applyFill="1" applyBorder="1"/>
    <xf numFmtId="2" fontId="6" fillId="0" borderId="15" xfId="2" applyNumberFormat="1" applyBorder="1"/>
    <xf numFmtId="2" fontId="6" fillId="0" borderId="16" xfId="2" applyNumberFormat="1" applyFill="1" applyBorder="1"/>
    <xf numFmtId="2" fontId="6" fillId="7" borderId="17" xfId="2" applyNumberFormat="1" applyFill="1" applyBorder="1"/>
    <xf numFmtId="167" fontId="6" fillId="8" borderId="18" xfId="2" applyNumberFormat="1" applyFill="1" applyBorder="1"/>
    <xf numFmtId="167" fontId="6" fillId="8" borderId="19" xfId="2" applyNumberFormat="1" applyFill="1" applyBorder="1"/>
    <xf numFmtId="0" fontId="9" fillId="0" borderId="0" xfId="0" applyFont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6" fillId="0" borderId="22" xfId="0" applyFont="1" applyBorder="1"/>
    <xf numFmtId="0" fontId="0" fillId="13" borderId="0" xfId="0" applyFill="1" applyBorder="1" applyAlignment="1"/>
    <xf numFmtId="0" fontId="12" fillId="0" borderId="0" xfId="0" applyFont="1" applyFill="1" applyBorder="1" applyAlignment="1"/>
    <xf numFmtId="170" fontId="12" fillId="0" borderId="7" xfId="2" applyNumberFormat="1" applyFont="1" applyBorder="1"/>
    <xf numFmtId="170" fontId="6" fillId="0" borderId="16" xfId="2" applyNumberFormat="1" applyFill="1" applyBorder="1"/>
    <xf numFmtId="171" fontId="6" fillId="0" borderId="7" xfId="2" applyNumberFormat="1" applyBorder="1"/>
    <xf numFmtId="0" fontId="6" fillId="0" borderId="0" xfId="2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2" applyAlignment="1">
      <alignment horizontal="center"/>
    </xf>
    <xf numFmtId="0" fontId="6" fillId="0" borderId="8" xfId="2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168" fontId="13" fillId="3" borderId="27" xfId="1" applyNumberFormat="1" applyFont="1" applyFill="1" applyBorder="1" applyAlignment="1">
      <alignment horizontal="right" vertical="top" wrapText="1"/>
    </xf>
    <xf numFmtId="0" fontId="3" fillId="4" borderId="28" xfId="0" applyFont="1" applyFill="1" applyBorder="1" applyAlignment="1">
      <alignment horizontal="left" vertical="center" wrapText="1"/>
    </xf>
    <xf numFmtId="164" fontId="0" fillId="0" borderId="29" xfId="0" applyNumberFormat="1" applyBorder="1" applyAlignment="1">
      <alignment horizontal="right"/>
    </xf>
    <xf numFmtId="0" fontId="3" fillId="2" borderId="28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left" vertical="center" wrapText="1"/>
    </xf>
    <xf numFmtId="164" fontId="0" fillId="0" borderId="16" xfId="0" applyNumberFormat="1" applyBorder="1" applyAlignment="1">
      <alignment horizontal="right"/>
    </xf>
    <xf numFmtId="0" fontId="0" fillId="0" borderId="0" xfId="0" applyAlignment="1">
      <alignment wrapText="1"/>
    </xf>
    <xf numFmtId="0" fontId="9" fillId="0" borderId="14" xfId="2" applyFont="1" applyBorder="1"/>
    <xf numFmtId="0" fontId="6" fillId="0" borderId="31" xfId="2" applyBorder="1"/>
    <xf numFmtId="167" fontId="6" fillId="0" borderId="31" xfId="2" applyNumberFormat="1" applyBorder="1"/>
    <xf numFmtId="167" fontId="6" fillId="0" borderId="32" xfId="2" applyNumberFormat="1" applyBorder="1"/>
    <xf numFmtId="10" fontId="0" fillId="0" borderId="10" xfId="1" applyNumberFormat="1" applyFont="1" applyBorder="1"/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10" fontId="0" fillId="0" borderId="0" xfId="1" applyNumberFormat="1" applyFont="1" applyBorder="1"/>
    <xf numFmtId="166" fontId="0" fillId="0" borderId="0" xfId="0" applyNumberFormat="1" applyBorder="1"/>
    <xf numFmtId="166" fontId="0" fillId="0" borderId="0" xfId="0" applyNumberFormat="1" applyFill="1" applyBorder="1"/>
    <xf numFmtId="166" fontId="0" fillId="0" borderId="23" xfId="0" applyNumberFormat="1" applyFill="1" applyBorder="1"/>
    <xf numFmtId="10" fontId="3" fillId="3" borderId="13" xfId="1" applyNumberFormat="1" applyFont="1" applyFill="1" applyBorder="1" applyAlignment="1">
      <alignment horizontal="right" vertical="top" wrapText="1"/>
    </xf>
    <xf numFmtId="0" fontId="0" fillId="0" borderId="8" xfId="0" applyBorder="1"/>
    <xf numFmtId="166" fontId="0" fillId="7" borderId="8" xfId="0" applyNumberFormat="1" applyFill="1" applyBorder="1"/>
    <xf numFmtId="166" fontId="0" fillId="0" borderId="8" xfId="0" applyNumberFormat="1" applyFill="1" applyBorder="1"/>
    <xf numFmtId="166" fontId="0" fillId="0" borderId="25" xfId="0" applyNumberFormat="1" applyFill="1" applyBorder="1"/>
    <xf numFmtId="165" fontId="3" fillId="3" borderId="35" xfId="0" applyNumberFormat="1" applyFont="1" applyFill="1" applyBorder="1" applyAlignment="1">
      <alignment horizontal="right" vertical="top" wrapText="1"/>
    </xf>
    <xf numFmtId="0" fontId="7" fillId="2" borderId="26" xfId="2" applyFont="1" applyFill="1" applyBorder="1" applyAlignment="1">
      <alignment horizontal="center" vertical="center" wrapText="1"/>
    </xf>
    <xf numFmtId="2" fontId="10" fillId="4" borderId="36" xfId="2" applyNumberFormat="1" applyFont="1" applyFill="1" applyBorder="1" applyAlignment="1">
      <alignment horizontal="right" vertical="center" wrapText="1"/>
    </xf>
    <xf numFmtId="2" fontId="10" fillId="3" borderId="36" xfId="2" applyNumberFormat="1" applyFont="1" applyFill="1" applyBorder="1" applyAlignment="1">
      <alignment horizontal="right" vertical="center" wrapText="1"/>
    </xf>
    <xf numFmtId="0" fontId="6" fillId="0" borderId="25" xfId="2" applyBorder="1"/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166" fontId="0" fillId="0" borderId="22" xfId="0" applyNumberFormat="1" applyBorder="1"/>
    <xf numFmtId="166" fontId="0" fillId="0" borderId="23" xfId="0" applyNumberFormat="1" applyBorder="1"/>
    <xf numFmtId="166" fontId="0" fillId="7" borderId="24" xfId="0" applyNumberFormat="1" applyFill="1" applyBorder="1"/>
    <xf numFmtId="166" fontId="0" fillId="7" borderId="25" xfId="0" applyNumberFormat="1" applyFill="1" applyBorder="1"/>
    <xf numFmtId="166" fontId="0" fillId="0" borderId="24" xfId="0" applyNumberFormat="1" applyFill="1" applyBorder="1"/>
    <xf numFmtId="166" fontId="0" fillId="14" borderId="0" xfId="0" applyNumberFormat="1" applyFill="1" applyBorder="1"/>
    <xf numFmtId="166" fontId="0" fillId="14" borderId="0" xfId="0" applyNumberFormat="1" applyFill="1"/>
    <xf numFmtId="0" fontId="7" fillId="2" borderId="1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164" fontId="3" fillId="4" borderId="28" xfId="0" applyNumberFormat="1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left" vertical="center" wrapText="1"/>
    </xf>
    <xf numFmtId="164" fontId="3" fillId="7" borderId="40" xfId="0" applyNumberFormat="1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left" vertical="center" wrapText="1"/>
    </xf>
    <xf numFmtId="164" fontId="3" fillId="4" borderId="30" xfId="0" applyNumberFormat="1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171" fontId="0" fillId="0" borderId="0" xfId="0" applyNumberFormat="1"/>
    <xf numFmtId="171" fontId="0" fillId="0" borderId="41" xfId="0" applyNumberFormat="1" applyBorder="1"/>
    <xf numFmtId="171" fontId="0" fillId="0" borderId="24" xfId="0" applyNumberFormat="1" applyBorder="1"/>
    <xf numFmtId="171" fontId="0" fillId="0" borderId="8" xfId="0" applyNumberFormat="1" applyBorder="1"/>
    <xf numFmtId="171" fontId="0" fillId="0" borderId="42" xfId="0" applyNumberFormat="1" applyBorder="1"/>
    <xf numFmtId="0" fontId="9" fillId="15" borderId="0" xfId="0" applyFont="1" applyFill="1" applyAlignment="1">
      <alignment horizontal="center"/>
    </xf>
    <xf numFmtId="172" fontId="9" fillId="0" borderId="0" xfId="0" applyNumberFormat="1" applyFont="1"/>
    <xf numFmtId="0" fontId="6" fillId="0" borderId="7" xfId="2" applyFont="1" applyBorder="1" applyAlignment="1">
      <alignment horizontal="left"/>
    </xf>
    <xf numFmtId="167" fontId="6" fillId="0" borderId="7" xfId="0" applyNumberFormat="1" applyFont="1" applyBorder="1"/>
    <xf numFmtId="2" fontId="3" fillId="0" borderId="40" xfId="0" applyNumberFormat="1" applyFont="1" applyFill="1" applyBorder="1" applyAlignment="1">
      <alignment horizontal="right" vertical="center" wrapText="1"/>
    </xf>
    <xf numFmtId="167" fontId="14" fillId="0" borderId="7" xfId="0" applyNumberFormat="1" applyFont="1" applyBorder="1"/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10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DTF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Datos!$A$2:$A$235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Datos!$B$2:$B$235</c:f>
              <c:numCache>
                <c:formatCode>0.000</c:formatCode>
                <c:ptCount val="234"/>
                <c:pt idx="0">
                  <c:v>0.13500000000000001</c:v>
                </c:pt>
                <c:pt idx="1">
                  <c:v>0.13339999999999999</c:v>
                </c:pt>
                <c:pt idx="2">
                  <c:v>0.13020000000000001</c:v>
                </c:pt>
                <c:pt idx="3">
                  <c:v>0.12740000000000001</c:v>
                </c:pt>
                <c:pt idx="4">
                  <c:v>0.12720000000000001</c:v>
                </c:pt>
                <c:pt idx="5">
                  <c:v>0.127</c:v>
                </c:pt>
                <c:pt idx="6">
                  <c:v>0.12659999999999999</c:v>
                </c:pt>
                <c:pt idx="7">
                  <c:v>0.1234</c:v>
                </c:pt>
                <c:pt idx="8">
                  <c:v>0.1186</c:v>
                </c:pt>
                <c:pt idx="9">
                  <c:v>0.11459999999999999</c:v>
                </c:pt>
                <c:pt idx="10">
                  <c:v>0.1148</c:v>
                </c:pt>
                <c:pt idx="11">
                  <c:v>0.114</c:v>
                </c:pt>
                <c:pt idx="12">
                  <c:v>0.11210000000000001</c:v>
                </c:pt>
                <c:pt idx="13">
                  <c:v>0.1075</c:v>
                </c:pt>
                <c:pt idx="14">
                  <c:v>0.106</c:v>
                </c:pt>
                <c:pt idx="15">
                  <c:v>0.10009999999999999</c:v>
                </c:pt>
                <c:pt idx="16">
                  <c:v>9.0700000000000003E-2</c:v>
                </c:pt>
                <c:pt idx="17">
                  <c:v>8.4099999999999994E-2</c:v>
                </c:pt>
                <c:pt idx="18">
                  <c:v>7.8600000000000003E-2</c:v>
                </c:pt>
                <c:pt idx="19">
                  <c:v>7.9000000000000001E-2</c:v>
                </c:pt>
                <c:pt idx="20">
                  <c:v>7.9299999999999995E-2</c:v>
                </c:pt>
                <c:pt idx="21">
                  <c:v>7.9000000000000001E-2</c:v>
                </c:pt>
                <c:pt idx="22">
                  <c:v>7.8899999999999998E-2</c:v>
                </c:pt>
                <c:pt idx="23">
                  <c:v>7.7299999999999994E-2</c:v>
                </c:pt>
                <c:pt idx="24">
                  <c:v>7.6799999999999993E-2</c:v>
                </c:pt>
                <c:pt idx="25">
                  <c:v>7.7700000000000005E-2</c:v>
                </c:pt>
                <c:pt idx="26">
                  <c:v>7.7600000000000002E-2</c:v>
                </c:pt>
                <c:pt idx="27">
                  <c:v>7.7200000000000005E-2</c:v>
                </c:pt>
                <c:pt idx="28">
                  <c:v>7.7899999999999997E-2</c:v>
                </c:pt>
                <c:pt idx="29">
                  <c:v>7.7700000000000005E-2</c:v>
                </c:pt>
                <c:pt idx="30">
                  <c:v>7.8200000000000006E-2</c:v>
                </c:pt>
                <c:pt idx="31">
                  <c:v>7.8299999999999995E-2</c:v>
                </c:pt>
                <c:pt idx="32">
                  <c:v>7.8E-2</c:v>
                </c:pt>
                <c:pt idx="33">
                  <c:v>7.8200000000000006E-2</c:v>
                </c:pt>
                <c:pt idx="34">
                  <c:v>7.9299999999999995E-2</c:v>
                </c:pt>
                <c:pt idx="35">
                  <c:v>7.9500000000000001E-2</c:v>
                </c:pt>
                <c:pt idx="36">
                  <c:v>7.9799999999999996E-2</c:v>
                </c:pt>
                <c:pt idx="37">
                  <c:v>7.85E-2</c:v>
                </c:pt>
                <c:pt idx="38">
                  <c:v>7.8E-2</c:v>
                </c:pt>
                <c:pt idx="39">
                  <c:v>7.8399999999999997E-2</c:v>
                </c:pt>
                <c:pt idx="40">
                  <c:v>7.8100000000000003E-2</c:v>
                </c:pt>
                <c:pt idx="41">
                  <c:v>7.8600000000000003E-2</c:v>
                </c:pt>
                <c:pt idx="42">
                  <c:v>7.8299999999999995E-2</c:v>
                </c:pt>
                <c:pt idx="43">
                  <c:v>7.7600000000000002E-2</c:v>
                </c:pt>
                <c:pt idx="44">
                  <c:v>7.7399999999999997E-2</c:v>
                </c:pt>
                <c:pt idx="45">
                  <c:v>7.6799999999999993E-2</c:v>
                </c:pt>
                <c:pt idx="46">
                  <c:v>7.6700000000000004E-2</c:v>
                </c:pt>
                <c:pt idx="47">
                  <c:v>7.7600000000000002E-2</c:v>
                </c:pt>
                <c:pt idx="48">
                  <c:v>7.6700000000000004E-2</c:v>
                </c:pt>
                <c:pt idx="49">
                  <c:v>7.4099999999999999E-2</c:v>
                </c:pt>
                <c:pt idx="50">
                  <c:v>7.3400000000000007E-2</c:v>
                </c:pt>
                <c:pt idx="51">
                  <c:v>7.2900000000000006E-2</c:v>
                </c:pt>
                <c:pt idx="52">
                  <c:v>7.1800000000000003E-2</c:v>
                </c:pt>
                <c:pt idx="53">
                  <c:v>7.1800000000000003E-2</c:v>
                </c:pt>
                <c:pt idx="54">
                  <c:v>7.0999999999999994E-2</c:v>
                </c:pt>
                <c:pt idx="55">
                  <c:v>6.9900000000000004E-2</c:v>
                </c:pt>
                <c:pt idx="56">
                  <c:v>6.8400000000000002E-2</c:v>
                </c:pt>
                <c:pt idx="57">
                  <c:v>6.4600000000000005E-2</c:v>
                </c:pt>
                <c:pt idx="58">
                  <c:v>6.4100000000000004E-2</c:v>
                </c:pt>
                <c:pt idx="59">
                  <c:v>6.3E-2</c:v>
                </c:pt>
                <c:pt idx="60">
                  <c:v>6.1400000000000003E-2</c:v>
                </c:pt>
                <c:pt idx="61">
                  <c:v>6.0100000000000001E-2</c:v>
                </c:pt>
                <c:pt idx="62">
                  <c:v>5.9700000000000003E-2</c:v>
                </c:pt>
                <c:pt idx="63">
                  <c:v>5.9299999999999999E-2</c:v>
                </c:pt>
                <c:pt idx="64">
                  <c:v>5.9700000000000003E-2</c:v>
                </c:pt>
                <c:pt idx="65">
                  <c:v>6.1199999999999997E-2</c:v>
                </c:pt>
                <c:pt idx="66">
                  <c:v>6.5100000000000005E-2</c:v>
                </c:pt>
                <c:pt idx="67">
                  <c:v>6.3700000000000007E-2</c:v>
                </c:pt>
                <c:pt idx="68">
                  <c:v>6.4199999999999993E-2</c:v>
                </c:pt>
                <c:pt idx="69">
                  <c:v>6.4199999999999993E-2</c:v>
                </c:pt>
                <c:pt idx="70">
                  <c:v>6.6799999999999998E-2</c:v>
                </c:pt>
                <c:pt idx="71">
                  <c:v>6.7500000000000004E-2</c:v>
                </c:pt>
                <c:pt idx="72">
                  <c:v>6.8099999999999994E-2</c:v>
                </c:pt>
                <c:pt idx="73">
                  <c:v>6.8000000000000005E-2</c:v>
                </c:pt>
                <c:pt idx="74">
                  <c:v>7.5200000000000003E-2</c:v>
                </c:pt>
                <c:pt idx="75">
                  <c:v>7.4499999999999997E-2</c:v>
                </c:pt>
                <c:pt idx="76">
                  <c:v>7.6100000000000001E-2</c:v>
                </c:pt>
                <c:pt idx="77">
                  <c:v>8.0199999999999994E-2</c:v>
                </c:pt>
                <c:pt idx="78">
                  <c:v>8.2900000000000001E-2</c:v>
                </c:pt>
                <c:pt idx="79">
                  <c:v>8.5400000000000004E-2</c:v>
                </c:pt>
                <c:pt idx="80">
                  <c:v>8.8900000000000007E-2</c:v>
                </c:pt>
                <c:pt idx="81">
                  <c:v>8.5900000000000004E-2</c:v>
                </c:pt>
                <c:pt idx="82">
                  <c:v>8.6699999999999999E-2</c:v>
                </c:pt>
                <c:pt idx="83">
                  <c:v>8.9800000000000005E-2</c:v>
                </c:pt>
                <c:pt idx="84">
                  <c:v>9.1200000000000003E-2</c:v>
                </c:pt>
                <c:pt idx="85">
                  <c:v>9.2999999999999999E-2</c:v>
                </c:pt>
                <c:pt idx="86">
                  <c:v>9.5899999999999999E-2</c:v>
                </c:pt>
                <c:pt idx="87">
                  <c:v>9.7900000000000001E-2</c:v>
                </c:pt>
                <c:pt idx="88">
                  <c:v>9.5899999999999999E-2</c:v>
                </c:pt>
                <c:pt idx="89">
                  <c:v>9.7500000000000003E-2</c:v>
                </c:pt>
                <c:pt idx="90">
                  <c:v>9.6100000000000005E-2</c:v>
                </c:pt>
                <c:pt idx="91">
                  <c:v>9.9599999999999994E-2</c:v>
                </c:pt>
                <c:pt idx="92">
                  <c:v>9.9199999999999997E-2</c:v>
                </c:pt>
                <c:pt idx="93">
                  <c:v>0.1002</c:v>
                </c:pt>
                <c:pt idx="94">
                  <c:v>0.1013</c:v>
                </c:pt>
                <c:pt idx="95">
                  <c:v>0.1012</c:v>
                </c:pt>
                <c:pt idx="96">
                  <c:v>9.69E-2</c:v>
                </c:pt>
                <c:pt idx="97">
                  <c:v>8.9800000000000005E-2</c:v>
                </c:pt>
                <c:pt idx="98">
                  <c:v>8.1699999999999995E-2</c:v>
                </c:pt>
                <c:pt idx="99">
                  <c:v>7.1199999999999999E-2</c:v>
                </c:pt>
                <c:pt idx="100">
                  <c:v>6.2E-2</c:v>
                </c:pt>
                <c:pt idx="101">
                  <c:v>5.5199999999999999E-2</c:v>
                </c:pt>
                <c:pt idx="102">
                  <c:v>5.1499999999999997E-2</c:v>
                </c:pt>
                <c:pt idx="103">
                  <c:v>5.0799999999999998E-2</c:v>
                </c:pt>
                <c:pt idx="104">
                  <c:v>4.8899999999999999E-2</c:v>
                </c:pt>
                <c:pt idx="105">
                  <c:v>4.41E-2</c:v>
                </c:pt>
                <c:pt idx="106">
                  <c:v>4.3999999999999997E-2</c:v>
                </c:pt>
                <c:pt idx="107">
                  <c:v>4.1200000000000001E-2</c:v>
                </c:pt>
                <c:pt idx="108">
                  <c:v>4.0399999999999998E-2</c:v>
                </c:pt>
                <c:pt idx="109">
                  <c:v>0.04</c:v>
                </c:pt>
                <c:pt idx="110">
                  <c:v>3.9300000000000002E-2</c:v>
                </c:pt>
                <c:pt idx="111">
                  <c:v>3.9199999999999999E-2</c:v>
                </c:pt>
                <c:pt idx="112">
                  <c:v>3.6299999999999999E-2</c:v>
                </c:pt>
                <c:pt idx="113">
                  <c:v>3.5400000000000001E-2</c:v>
                </c:pt>
                <c:pt idx="114">
                  <c:v>3.5200000000000002E-2</c:v>
                </c:pt>
                <c:pt idx="115">
                  <c:v>3.5000000000000003E-2</c:v>
                </c:pt>
                <c:pt idx="116">
                  <c:v>3.4700000000000002E-2</c:v>
                </c:pt>
                <c:pt idx="117">
                  <c:v>3.4500000000000003E-2</c:v>
                </c:pt>
                <c:pt idx="118">
                  <c:v>3.44E-2</c:v>
                </c:pt>
                <c:pt idx="119">
                  <c:v>3.5000000000000003E-2</c:v>
                </c:pt>
                <c:pt idx="120">
                  <c:v>3.4799999999999998E-2</c:v>
                </c:pt>
                <c:pt idx="121">
                  <c:v>3.4599999999999999E-2</c:v>
                </c:pt>
                <c:pt idx="122">
                  <c:v>3.5900000000000001E-2</c:v>
                </c:pt>
                <c:pt idx="123">
                  <c:v>3.7400000000000003E-2</c:v>
                </c:pt>
                <c:pt idx="124">
                  <c:v>3.8800000000000001E-2</c:v>
                </c:pt>
                <c:pt idx="125">
                  <c:v>4.1000000000000002E-2</c:v>
                </c:pt>
                <c:pt idx="126">
                  <c:v>4.2099999999999999E-2</c:v>
                </c:pt>
                <c:pt idx="127">
                  <c:v>4.4900000000000002E-2</c:v>
                </c:pt>
                <c:pt idx="128">
                  <c:v>4.6100000000000002E-2</c:v>
                </c:pt>
                <c:pt idx="129">
                  <c:v>4.7199999999999999E-2</c:v>
                </c:pt>
                <c:pt idx="130">
                  <c:v>5.0799999999999998E-2</c:v>
                </c:pt>
                <c:pt idx="131">
                  <c:v>5.1200000000000002E-2</c:v>
                </c:pt>
                <c:pt idx="132">
                  <c:v>5.1299999999999998E-2</c:v>
                </c:pt>
                <c:pt idx="133">
                  <c:v>5.2699999999999997E-2</c:v>
                </c:pt>
                <c:pt idx="134">
                  <c:v>5.3600000000000002E-2</c:v>
                </c:pt>
                <c:pt idx="135">
                  <c:v>5.4699999999999999E-2</c:v>
                </c:pt>
                <c:pt idx="136">
                  <c:v>5.45E-2</c:v>
                </c:pt>
                <c:pt idx="137">
                  <c:v>5.45E-2</c:v>
                </c:pt>
                <c:pt idx="138">
                  <c:v>5.4399999999999997E-2</c:v>
                </c:pt>
                <c:pt idx="139">
                  <c:v>5.4100000000000002E-2</c:v>
                </c:pt>
                <c:pt idx="140">
                  <c:v>5.3199999999999997E-2</c:v>
                </c:pt>
                <c:pt idx="141">
                  <c:v>5.4199999999999998E-2</c:v>
                </c:pt>
                <c:pt idx="142">
                  <c:v>5.3100000000000001E-2</c:v>
                </c:pt>
                <c:pt idx="143">
                  <c:v>5.2200000000000003E-2</c:v>
                </c:pt>
                <c:pt idx="144">
                  <c:v>5.1200000000000002E-2</c:v>
                </c:pt>
                <c:pt idx="145">
                  <c:v>4.82E-2</c:v>
                </c:pt>
                <c:pt idx="146">
                  <c:v>4.5699999999999998E-2</c:v>
                </c:pt>
                <c:pt idx="147">
                  <c:v>4.2099999999999999E-2</c:v>
                </c:pt>
                <c:pt idx="148">
                  <c:v>3.9800000000000002E-2</c:v>
                </c:pt>
                <c:pt idx="149">
                  <c:v>3.9399999999999998E-2</c:v>
                </c:pt>
                <c:pt idx="150">
                  <c:v>3.9800000000000002E-2</c:v>
                </c:pt>
                <c:pt idx="151">
                  <c:v>4.07E-2</c:v>
                </c:pt>
                <c:pt idx="152">
                  <c:v>4.07E-2</c:v>
                </c:pt>
                <c:pt idx="153">
                  <c:v>4.02E-2</c:v>
                </c:pt>
                <c:pt idx="154">
                  <c:v>4.0300000000000002E-2</c:v>
                </c:pt>
                <c:pt idx="155">
                  <c:v>4.0599999999999997E-2</c:v>
                </c:pt>
                <c:pt idx="156">
                  <c:v>4.0300000000000002E-2</c:v>
                </c:pt>
                <c:pt idx="157">
                  <c:v>3.9699999999999999E-2</c:v>
                </c:pt>
                <c:pt idx="158">
                  <c:v>3.8899999999999997E-2</c:v>
                </c:pt>
                <c:pt idx="159">
                  <c:v>3.8100000000000002E-2</c:v>
                </c:pt>
                <c:pt idx="160">
                  <c:v>3.7900000000000003E-2</c:v>
                </c:pt>
                <c:pt idx="161">
                  <c:v>3.9399999999999998E-2</c:v>
                </c:pt>
                <c:pt idx="162">
                  <c:v>4.0599999999999997E-2</c:v>
                </c:pt>
                <c:pt idx="163">
                  <c:v>4.0399999999999998E-2</c:v>
                </c:pt>
                <c:pt idx="164">
                  <c:v>4.2599999999999999E-2</c:v>
                </c:pt>
                <c:pt idx="165">
                  <c:v>4.3299999999999998E-2</c:v>
                </c:pt>
                <c:pt idx="166">
                  <c:v>4.36E-2</c:v>
                </c:pt>
                <c:pt idx="167">
                  <c:v>4.3400000000000001E-2</c:v>
                </c:pt>
                <c:pt idx="168">
                  <c:v>4.4699999999999997E-2</c:v>
                </c:pt>
                <c:pt idx="169">
                  <c:v>4.4499999999999998E-2</c:v>
                </c:pt>
                <c:pt idx="170">
                  <c:v>4.41E-2</c:v>
                </c:pt>
                <c:pt idx="171">
                  <c:v>4.5100000000000001E-2</c:v>
                </c:pt>
                <c:pt idx="172">
                  <c:v>4.4200000000000003E-2</c:v>
                </c:pt>
                <c:pt idx="173">
                  <c:v>4.3999999999999997E-2</c:v>
                </c:pt>
                <c:pt idx="174">
                  <c:v>4.5199999999999997E-2</c:v>
                </c:pt>
                <c:pt idx="175">
                  <c:v>4.4699999999999997E-2</c:v>
                </c:pt>
                <c:pt idx="176">
                  <c:v>4.41E-2</c:v>
                </c:pt>
                <c:pt idx="177">
                  <c:v>4.7199999999999999E-2</c:v>
                </c:pt>
                <c:pt idx="178">
                  <c:v>4.9200000000000001E-2</c:v>
                </c:pt>
                <c:pt idx="179">
                  <c:v>5.2400000000000002E-2</c:v>
                </c:pt>
                <c:pt idx="180">
                  <c:v>5.74E-2</c:v>
                </c:pt>
                <c:pt idx="181">
                  <c:v>6.25E-2</c:v>
                </c:pt>
                <c:pt idx="182">
                  <c:v>6.3500000000000001E-2</c:v>
                </c:pt>
                <c:pt idx="183">
                  <c:v>6.6500000000000004E-2</c:v>
                </c:pt>
                <c:pt idx="184">
                  <c:v>6.83E-2</c:v>
                </c:pt>
                <c:pt idx="185">
                  <c:v>6.9099999999999995E-2</c:v>
                </c:pt>
                <c:pt idx="186">
                  <c:v>7.2599999999999998E-2</c:v>
                </c:pt>
                <c:pt idx="187">
                  <c:v>7.1900000000000006E-2</c:v>
                </c:pt>
                <c:pt idx="188">
                  <c:v>7.1800000000000003E-2</c:v>
                </c:pt>
                <c:pt idx="189">
                  <c:v>7.0900000000000005E-2</c:v>
                </c:pt>
                <c:pt idx="190">
                  <c:v>7.0099999999999996E-2</c:v>
                </c:pt>
                <c:pt idx="191">
                  <c:v>6.9199999999999998E-2</c:v>
                </c:pt>
                <c:pt idx="192">
                  <c:v>6.9400000000000003E-2</c:v>
                </c:pt>
                <c:pt idx="193">
                  <c:v>6.7799999999999999E-2</c:v>
                </c:pt>
                <c:pt idx="194">
                  <c:v>6.6500000000000004E-2</c:v>
                </c:pt>
                <c:pt idx="195">
                  <c:v>6.5299999999999997E-2</c:v>
                </c:pt>
                <c:pt idx="196">
                  <c:v>6.1699999999999998E-2</c:v>
                </c:pt>
                <c:pt idx="197">
                  <c:v>5.96E-2</c:v>
                </c:pt>
                <c:pt idx="198">
                  <c:v>5.6500000000000002E-2</c:v>
                </c:pt>
                <c:pt idx="199">
                  <c:v>5.5800000000000002E-2</c:v>
                </c:pt>
                <c:pt idx="200">
                  <c:v>5.5199999999999999E-2</c:v>
                </c:pt>
                <c:pt idx="201">
                  <c:v>5.4600000000000003E-2</c:v>
                </c:pt>
                <c:pt idx="202">
                  <c:v>5.3499999999999999E-2</c:v>
                </c:pt>
                <c:pt idx="203">
                  <c:v>5.28E-2</c:v>
                </c:pt>
                <c:pt idx="204">
                  <c:v>5.21E-2</c:v>
                </c:pt>
                <c:pt idx="205">
                  <c:v>5.0700000000000002E-2</c:v>
                </c:pt>
                <c:pt idx="206">
                  <c:v>5.0099999999999999E-2</c:v>
                </c:pt>
                <c:pt idx="207">
                  <c:v>4.9000000000000002E-2</c:v>
                </c:pt>
                <c:pt idx="208">
                  <c:v>4.7E-2</c:v>
                </c:pt>
                <c:pt idx="209">
                  <c:v>4.5999999999999999E-2</c:v>
                </c:pt>
                <c:pt idx="210">
                  <c:v>4.5699999999999998E-2</c:v>
                </c:pt>
                <c:pt idx="211">
                  <c:v>4.53E-2</c:v>
                </c:pt>
                <c:pt idx="212">
                  <c:v>4.53E-2</c:v>
                </c:pt>
                <c:pt idx="213">
                  <c:v>4.4299999999999999E-2</c:v>
                </c:pt>
                <c:pt idx="214">
                  <c:v>4.4200000000000003E-2</c:v>
                </c:pt>
                <c:pt idx="215">
                  <c:v>4.5400000000000003E-2</c:v>
                </c:pt>
                <c:pt idx="216">
                  <c:v>4.5600000000000002E-2</c:v>
                </c:pt>
                <c:pt idx="217">
                  <c:v>4.5699999999999998E-2</c:v>
                </c:pt>
                <c:pt idx="218">
                  <c:v>4.5499999999999999E-2</c:v>
                </c:pt>
                <c:pt idx="219">
                  <c:v>4.5400000000000003E-2</c:v>
                </c:pt>
                <c:pt idx="220">
                  <c:v>4.4999999999999998E-2</c:v>
                </c:pt>
                <c:pt idx="221">
                  <c:v>4.5199999999999997E-2</c:v>
                </c:pt>
                <c:pt idx="222">
                  <c:v>4.4699999999999997E-2</c:v>
                </c:pt>
                <c:pt idx="223">
                  <c:v>4.4299999999999999E-2</c:v>
                </c:pt>
                <c:pt idx="224">
                  <c:v>4.48E-2</c:v>
                </c:pt>
                <c:pt idx="225">
                  <c:v>4.41E-2</c:v>
                </c:pt>
                <c:pt idx="226">
                  <c:v>4.4299999999999999E-2</c:v>
                </c:pt>
                <c:pt idx="227">
                  <c:v>4.5199999999999997E-2</c:v>
                </c:pt>
                <c:pt idx="228">
                  <c:v>4.5400000000000003E-2</c:v>
                </c:pt>
                <c:pt idx="229">
                  <c:v>4.4600000000000001E-2</c:v>
                </c:pt>
                <c:pt idx="230">
                  <c:v>4.4999999999999998E-2</c:v>
                </c:pt>
                <c:pt idx="231">
                  <c:v>4.5499999999999999E-2</c:v>
                </c:pt>
                <c:pt idx="232">
                  <c:v>4.2900000000000001E-2</c:v>
                </c:pt>
                <c:pt idx="233">
                  <c:v>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A-4236-B67E-81BEC64BA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625344"/>
        <c:axId val="1510626176"/>
      </c:lineChart>
      <c:catAx>
        <c:axId val="15106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6176"/>
        <c:crosses val="autoZero"/>
        <c:auto val="1"/>
        <c:lblAlgn val="ctr"/>
        <c:lblOffset val="100"/>
        <c:noMultiLvlLbl val="0"/>
      </c:catAx>
      <c:valAx>
        <c:axId val="15106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6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Suavizacion DTF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'Suavizacion exponencial'!$F$2</c:f>
              <c:strCache>
                <c:ptCount val="1"/>
                <c:pt idx="0">
                  <c:v>alfa=10%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'Suavizacion exponencial'!$A$3:$A$236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'Suavizacion exponencial'!$F$3:$F$237</c:f>
              <c:numCache>
                <c:formatCode>General</c:formatCode>
                <c:ptCount val="235"/>
                <c:pt idx="0">
                  <c:v>#N/A</c:v>
                </c:pt>
                <c:pt idx="1">
                  <c:v>0.13500000000000001</c:v>
                </c:pt>
                <c:pt idx="2">
                  <c:v>0.13484000000000002</c:v>
                </c:pt>
                <c:pt idx="3">
                  <c:v>0.13437600000000002</c:v>
                </c:pt>
                <c:pt idx="4">
                  <c:v>0.13367840000000003</c:v>
                </c:pt>
                <c:pt idx="5">
                  <c:v>0.13303056000000002</c:v>
                </c:pt>
                <c:pt idx="6">
                  <c:v>0.13242750400000003</c:v>
                </c:pt>
                <c:pt idx="7">
                  <c:v>0.13184475360000003</c:v>
                </c:pt>
                <c:pt idx="8">
                  <c:v>0.13100027824000002</c:v>
                </c:pt>
                <c:pt idx="9">
                  <c:v>0.12976025041600003</c:v>
                </c:pt>
                <c:pt idx="10">
                  <c:v>0.12824422537440003</c:v>
                </c:pt>
                <c:pt idx="11">
                  <c:v>0.12689980283696004</c:v>
                </c:pt>
                <c:pt idx="12">
                  <c:v>0.12560982255326403</c:v>
                </c:pt>
                <c:pt idx="13">
                  <c:v>0.12425884029793763</c:v>
                </c:pt>
                <c:pt idx="14">
                  <c:v>0.12258295626814386</c:v>
                </c:pt>
                <c:pt idx="15">
                  <c:v>0.12092466064132948</c:v>
                </c:pt>
                <c:pt idx="16">
                  <c:v>0.11884219457719654</c:v>
                </c:pt>
                <c:pt idx="17">
                  <c:v>0.11602797511947688</c:v>
                </c:pt>
                <c:pt idx="18">
                  <c:v>0.11283517760752919</c:v>
                </c:pt>
                <c:pt idx="19">
                  <c:v>0.10941165984677628</c:v>
                </c:pt>
                <c:pt idx="20">
                  <c:v>0.10637049386209867</c:v>
                </c:pt>
                <c:pt idx="21">
                  <c:v>0.10366344447588879</c:v>
                </c:pt>
                <c:pt idx="22">
                  <c:v>0.10119710002829992</c:v>
                </c:pt>
                <c:pt idx="23">
                  <c:v>9.896739002546992E-2</c:v>
                </c:pt>
                <c:pt idx="24">
                  <c:v>9.6800651022922929E-2</c:v>
                </c:pt>
                <c:pt idx="25">
                  <c:v>9.4800585920630648E-2</c:v>
                </c:pt>
                <c:pt idx="26">
                  <c:v>9.3090527328567582E-2</c:v>
                </c:pt>
                <c:pt idx="27">
                  <c:v>9.1541474595710826E-2</c:v>
                </c:pt>
                <c:pt idx="28">
                  <c:v>9.0107327136139753E-2</c:v>
                </c:pt>
                <c:pt idx="29">
                  <c:v>8.8886594422525791E-2</c:v>
                </c:pt>
                <c:pt idx="30">
                  <c:v>8.7767934980273216E-2</c:v>
                </c:pt>
                <c:pt idx="31">
                  <c:v>8.681114148224589E-2</c:v>
                </c:pt>
                <c:pt idx="32">
                  <c:v>8.5960027334021305E-2</c:v>
                </c:pt>
                <c:pt idx="33">
                  <c:v>8.5164024600619184E-2</c:v>
                </c:pt>
                <c:pt idx="34">
                  <c:v>8.446762214055728E-2</c:v>
                </c:pt>
                <c:pt idx="35">
                  <c:v>8.3950859926501559E-2</c:v>
                </c:pt>
                <c:pt idx="36">
                  <c:v>8.3505773933851404E-2</c:v>
                </c:pt>
                <c:pt idx="37">
                  <c:v>8.3135196540466264E-2</c:v>
                </c:pt>
                <c:pt idx="38">
                  <c:v>8.2671676886419632E-2</c:v>
                </c:pt>
                <c:pt idx="39">
                  <c:v>8.2204509197777678E-2</c:v>
                </c:pt>
                <c:pt idx="40">
                  <c:v>8.1824058277999906E-2</c:v>
                </c:pt>
                <c:pt idx="41">
                  <c:v>8.1451652450199918E-2</c:v>
                </c:pt>
                <c:pt idx="42">
                  <c:v>8.1166487205179938E-2</c:v>
                </c:pt>
                <c:pt idx="43">
                  <c:v>8.0879838484661945E-2</c:v>
                </c:pt>
                <c:pt idx="44">
                  <c:v>8.0551854636195755E-2</c:v>
                </c:pt>
                <c:pt idx="45">
                  <c:v>8.0236669172576172E-2</c:v>
                </c:pt>
                <c:pt idx="46">
                  <c:v>7.9893002255318563E-2</c:v>
                </c:pt>
                <c:pt idx="47">
                  <c:v>7.9573702029786711E-2</c:v>
                </c:pt>
                <c:pt idx="48">
                  <c:v>7.9376331826808047E-2</c:v>
                </c:pt>
                <c:pt idx="49">
                  <c:v>7.9108698644127243E-2</c:v>
                </c:pt>
                <c:pt idx="50">
                  <c:v>7.860782877971452E-2</c:v>
                </c:pt>
                <c:pt idx="51">
                  <c:v>7.8087045901743063E-2</c:v>
                </c:pt>
                <c:pt idx="52">
                  <c:v>7.756834131156877E-2</c:v>
                </c:pt>
                <c:pt idx="53">
                  <c:v>7.6991507180411894E-2</c:v>
                </c:pt>
                <c:pt idx="54">
                  <c:v>7.6472356462370716E-2</c:v>
                </c:pt>
                <c:pt idx="55">
                  <c:v>7.5925120816133645E-2</c:v>
                </c:pt>
                <c:pt idx="56">
                  <c:v>7.5322608734520277E-2</c:v>
                </c:pt>
                <c:pt idx="57">
                  <c:v>7.4630347861068244E-2</c:v>
                </c:pt>
                <c:pt idx="58">
                  <c:v>7.3627313074961426E-2</c:v>
                </c:pt>
                <c:pt idx="59">
                  <c:v>7.2674581767465288E-2</c:v>
                </c:pt>
                <c:pt idx="60">
                  <c:v>7.1707123590718763E-2</c:v>
                </c:pt>
                <c:pt idx="61">
                  <c:v>7.0676411231646891E-2</c:v>
                </c:pt>
                <c:pt idx="62">
                  <c:v>6.9618770108482206E-2</c:v>
                </c:pt>
                <c:pt idx="63">
                  <c:v>6.8626893097633992E-2</c:v>
                </c:pt>
                <c:pt idx="64">
                  <c:v>6.7694203787870597E-2</c:v>
                </c:pt>
                <c:pt idx="65">
                  <c:v>6.6894783409083544E-2</c:v>
                </c:pt>
                <c:pt idx="66">
                  <c:v>6.6325305068175189E-2</c:v>
                </c:pt>
                <c:pt idx="67">
                  <c:v>6.6202774561357675E-2</c:v>
                </c:pt>
                <c:pt idx="68">
                  <c:v>6.5952497105221913E-2</c:v>
                </c:pt>
                <c:pt idx="69">
                  <c:v>6.5777247394699728E-2</c:v>
                </c:pt>
                <c:pt idx="70">
                  <c:v>6.5619522655229759E-2</c:v>
                </c:pt>
                <c:pt idx="71">
                  <c:v>6.573757038970679E-2</c:v>
                </c:pt>
                <c:pt idx="72">
                  <c:v>6.5913813350736108E-2</c:v>
                </c:pt>
                <c:pt idx="73">
                  <c:v>6.6132432015662504E-2</c:v>
                </c:pt>
                <c:pt idx="74">
                  <c:v>6.6319188814096264E-2</c:v>
                </c:pt>
                <c:pt idx="75">
                  <c:v>6.7207269932686636E-2</c:v>
                </c:pt>
                <c:pt idx="76">
                  <c:v>6.7936542939417977E-2</c:v>
                </c:pt>
                <c:pt idx="77">
                  <c:v>6.8752888645476185E-2</c:v>
                </c:pt>
                <c:pt idx="78">
                  <c:v>6.9897599780928577E-2</c:v>
                </c:pt>
                <c:pt idx="79">
                  <c:v>7.1197839802835727E-2</c:v>
                </c:pt>
                <c:pt idx="80">
                  <c:v>7.2618055822552166E-2</c:v>
                </c:pt>
                <c:pt idx="81">
                  <c:v>7.4246250240296949E-2</c:v>
                </c:pt>
                <c:pt idx="82">
                  <c:v>7.541162521626725E-2</c:v>
                </c:pt>
                <c:pt idx="83">
                  <c:v>7.6540462694640529E-2</c:v>
                </c:pt>
                <c:pt idx="84">
                  <c:v>7.7866416425176485E-2</c:v>
                </c:pt>
                <c:pt idx="85">
                  <c:v>7.9199774782658841E-2</c:v>
                </c:pt>
                <c:pt idx="86">
                  <c:v>8.0579797304392964E-2</c:v>
                </c:pt>
                <c:pt idx="87">
                  <c:v>8.2111817573953666E-2</c:v>
                </c:pt>
                <c:pt idx="88">
                  <c:v>8.3690635816558306E-2</c:v>
                </c:pt>
                <c:pt idx="89">
                  <c:v>8.4911572234902477E-2</c:v>
                </c:pt>
                <c:pt idx="90">
                  <c:v>8.6170415011412232E-2</c:v>
                </c:pt>
                <c:pt idx="91">
                  <c:v>8.7163373510271008E-2</c:v>
                </c:pt>
                <c:pt idx="92">
                  <c:v>8.8407036159243904E-2</c:v>
                </c:pt>
                <c:pt idx="93">
                  <c:v>8.9486332543319516E-2</c:v>
                </c:pt>
                <c:pt idx="94">
                  <c:v>9.0557699288987561E-2</c:v>
                </c:pt>
                <c:pt idx="95">
                  <c:v>9.1631929360088807E-2</c:v>
                </c:pt>
                <c:pt idx="96">
                  <c:v>9.2588736424079929E-2</c:v>
                </c:pt>
                <c:pt idx="97">
                  <c:v>9.3019862781671944E-2</c:v>
                </c:pt>
                <c:pt idx="98">
                  <c:v>9.269787650350475E-2</c:v>
                </c:pt>
                <c:pt idx="99">
                  <c:v>9.1598088853154278E-2</c:v>
                </c:pt>
                <c:pt idx="100">
                  <c:v>8.9558279967838855E-2</c:v>
                </c:pt>
                <c:pt idx="101">
                  <c:v>8.6802451971054975E-2</c:v>
                </c:pt>
                <c:pt idx="102">
                  <c:v>8.3642206773949471E-2</c:v>
                </c:pt>
                <c:pt idx="103">
                  <c:v>8.0427986096554521E-2</c:v>
                </c:pt>
                <c:pt idx="104">
                  <c:v>7.7465187486899068E-2</c:v>
                </c:pt>
                <c:pt idx="105">
                  <c:v>7.4608668738209163E-2</c:v>
                </c:pt>
                <c:pt idx="106">
                  <c:v>7.1557801864388246E-2</c:v>
                </c:pt>
                <c:pt idx="107">
                  <c:v>6.8802021677949424E-2</c:v>
                </c:pt>
                <c:pt idx="108">
                  <c:v>6.604181951015449E-2</c:v>
                </c:pt>
                <c:pt idx="109">
                  <c:v>6.3477637559139044E-2</c:v>
                </c:pt>
                <c:pt idx="110">
                  <c:v>6.112987380322514E-2</c:v>
                </c:pt>
                <c:pt idx="111">
                  <c:v>5.8946886422902633E-2</c:v>
                </c:pt>
                <c:pt idx="112">
                  <c:v>5.6972197780612369E-2</c:v>
                </c:pt>
                <c:pt idx="113">
                  <c:v>5.4904978002551133E-2</c:v>
                </c:pt>
                <c:pt idx="114">
                  <c:v>5.2954480202296025E-2</c:v>
                </c:pt>
                <c:pt idx="115">
                  <c:v>5.1179032182066424E-2</c:v>
                </c:pt>
                <c:pt idx="116">
                  <c:v>4.9561128963859787E-2</c:v>
                </c:pt>
                <c:pt idx="117">
                  <c:v>4.8075016067473809E-2</c:v>
                </c:pt>
                <c:pt idx="118">
                  <c:v>4.6717514460726431E-2</c:v>
                </c:pt>
                <c:pt idx="119">
                  <c:v>4.5485763014653791E-2</c:v>
                </c:pt>
                <c:pt idx="120">
                  <c:v>4.4437186713188415E-2</c:v>
                </c:pt>
                <c:pt idx="121">
                  <c:v>4.3473468041869572E-2</c:v>
                </c:pt>
                <c:pt idx="122">
                  <c:v>4.2586121237682614E-2</c:v>
                </c:pt>
                <c:pt idx="123">
                  <c:v>4.1917509113914356E-2</c:v>
                </c:pt>
                <c:pt idx="124">
                  <c:v>4.146575820252292E-2</c:v>
                </c:pt>
                <c:pt idx="125">
                  <c:v>4.1199182382270633E-2</c:v>
                </c:pt>
                <c:pt idx="126">
                  <c:v>4.1179264144043569E-2</c:v>
                </c:pt>
                <c:pt idx="127">
                  <c:v>4.1271337729639208E-2</c:v>
                </c:pt>
                <c:pt idx="128">
                  <c:v>4.1634203956675289E-2</c:v>
                </c:pt>
                <c:pt idx="129">
                  <c:v>4.2080783561007765E-2</c:v>
                </c:pt>
                <c:pt idx="130">
                  <c:v>4.2592705204906989E-2</c:v>
                </c:pt>
                <c:pt idx="131">
                  <c:v>4.3413434684416295E-2</c:v>
                </c:pt>
                <c:pt idx="132">
                  <c:v>4.4192091215974665E-2</c:v>
                </c:pt>
                <c:pt idx="133">
                  <c:v>4.4902882094377199E-2</c:v>
                </c:pt>
                <c:pt idx="134">
                  <c:v>4.5682593884939476E-2</c:v>
                </c:pt>
                <c:pt idx="135">
                  <c:v>4.647433449644553E-2</c:v>
                </c:pt>
                <c:pt idx="136">
                  <c:v>4.7296901046800982E-2</c:v>
                </c:pt>
                <c:pt idx="137">
                  <c:v>4.8017210942120886E-2</c:v>
                </c:pt>
                <c:pt idx="138">
                  <c:v>4.8665489847908805E-2</c:v>
                </c:pt>
                <c:pt idx="139">
                  <c:v>4.9238940863117926E-2</c:v>
                </c:pt>
                <c:pt idx="140">
                  <c:v>4.9725046776806135E-2</c:v>
                </c:pt>
                <c:pt idx="141">
                  <c:v>5.0072542099125518E-2</c:v>
                </c:pt>
                <c:pt idx="142">
                  <c:v>5.0485287889212971E-2</c:v>
                </c:pt>
                <c:pt idx="143">
                  <c:v>5.074675910029168E-2</c:v>
                </c:pt>
                <c:pt idx="144">
                  <c:v>5.0892083190262519E-2</c:v>
                </c:pt>
                <c:pt idx="145">
                  <c:v>5.0922874871236271E-2</c:v>
                </c:pt>
                <c:pt idx="146">
                  <c:v>5.0650587384112641E-2</c:v>
                </c:pt>
                <c:pt idx="147">
                  <c:v>5.0155528645701379E-2</c:v>
                </c:pt>
                <c:pt idx="148">
                  <c:v>4.934997578113124E-2</c:v>
                </c:pt>
                <c:pt idx="149">
                  <c:v>4.8394978203018114E-2</c:v>
                </c:pt>
                <c:pt idx="150">
                  <c:v>4.7495480382716303E-2</c:v>
                </c:pt>
                <c:pt idx="151">
                  <c:v>4.6725932344444672E-2</c:v>
                </c:pt>
                <c:pt idx="152">
                  <c:v>4.6123339110000203E-2</c:v>
                </c:pt>
                <c:pt idx="153">
                  <c:v>4.5581005199000178E-2</c:v>
                </c:pt>
                <c:pt idx="154">
                  <c:v>4.5042904679100167E-2</c:v>
                </c:pt>
                <c:pt idx="155">
                  <c:v>4.4568614211190148E-2</c:v>
                </c:pt>
                <c:pt idx="156">
                  <c:v>4.4171752790071135E-2</c:v>
                </c:pt>
                <c:pt idx="157">
                  <c:v>4.3784577511064023E-2</c:v>
                </c:pt>
                <c:pt idx="158">
                  <c:v>4.3376119759957622E-2</c:v>
                </c:pt>
                <c:pt idx="159">
                  <c:v>4.2928507783961858E-2</c:v>
                </c:pt>
                <c:pt idx="160">
                  <c:v>4.2445657005565678E-2</c:v>
                </c:pt>
                <c:pt idx="161">
                  <c:v>4.1991091305009109E-2</c:v>
                </c:pt>
                <c:pt idx="162">
                  <c:v>4.17319821745082E-2</c:v>
                </c:pt>
                <c:pt idx="163">
                  <c:v>4.1618783957057384E-2</c:v>
                </c:pt>
                <c:pt idx="164">
                  <c:v>4.1496905561351646E-2</c:v>
                </c:pt>
                <c:pt idx="165">
                  <c:v>4.1607215005216483E-2</c:v>
                </c:pt>
                <c:pt idx="166">
                  <c:v>4.1776493504694839E-2</c:v>
                </c:pt>
                <c:pt idx="167">
                  <c:v>4.1958844154225357E-2</c:v>
                </c:pt>
                <c:pt idx="168">
                  <c:v>4.210295973880282E-2</c:v>
                </c:pt>
                <c:pt idx="169">
                  <c:v>4.2362663764922544E-2</c:v>
                </c:pt>
                <c:pt idx="170">
                  <c:v>4.257639738843029E-2</c:v>
                </c:pt>
                <c:pt idx="171">
                  <c:v>4.2728757649587258E-2</c:v>
                </c:pt>
                <c:pt idx="172">
                  <c:v>4.2965881884628535E-2</c:v>
                </c:pt>
                <c:pt idx="173">
                  <c:v>4.3089293696165681E-2</c:v>
                </c:pt>
                <c:pt idx="174">
                  <c:v>4.3180364326549113E-2</c:v>
                </c:pt>
                <c:pt idx="175">
                  <c:v>4.3382327893894207E-2</c:v>
                </c:pt>
                <c:pt idx="176">
                  <c:v>4.3514095104504789E-2</c:v>
                </c:pt>
                <c:pt idx="177">
                  <c:v>4.3572685594054306E-2</c:v>
                </c:pt>
                <c:pt idx="178">
                  <c:v>4.3935417034648878E-2</c:v>
                </c:pt>
                <c:pt idx="179">
                  <c:v>4.4461875331183995E-2</c:v>
                </c:pt>
                <c:pt idx="180">
                  <c:v>4.5255687798065596E-2</c:v>
                </c:pt>
                <c:pt idx="181">
                  <c:v>4.6470119018259037E-2</c:v>
                </c:pt>
                <c:pt idx="182">
                  <c:v>4.8073107116433131E-2</c:v>
                </c:pt>
                <c:pt idx="183">
                  <c:v>4.9615796404789823E-2</c:v>
                </c:pt>
                <c:pt idx="184">
                  <c:v>5.1304216764310843E-2</c:v>
                </c:pt>
                <c:pt idx="185">
                  <c:v>5.3003795087879765E-2</c:v>
                </c:pt>
                <c:pt idx="186">
                  <c:v>5.4613415579091787E-2</c:v>
                </c:pt>
                <c:pt idx="187">
                  <c:v>5.6412074021182611E-2</c:v>
                </c:pt>
                <c:pt idx="188">
                  <c:v>5.7960866619064355E-2</c:v>
                </c:pt>
                <c:pt idx="189">
                  <c:v>5.9344779957157923E-2</c:v>
                </c:pt>
                <c:pt idx="190">
                  <c:v>6.0500301961442134E-2</c:v>
                </c:pt>
                <c:pt idx="191">
                  <c:v>6.1460271765297926E-2</c:v>
                </c:pt>
                <c:pt idx="192">
                  <c:v>6.2234244588768139E-2</c:v>
                </c:pt>
                <c:pt idx="193">
                  <c:v>6.2950820129891324E-2</c:v>
                </c:pt>
                <c:pt idx="194">
                  <c:v>6.3435738116902188E-2</c:v>
                </c:pt>
                <c:pt idx="195">
                  <c:v>6.3742164305211971E-2</c:v>
                </c:pt>
                <c:pt idx="196">
                  <c:v>6.3897947874690775E-2</c:v>
                </c:pt>
                <c:pt idx="197">
                  <c:v>6.3678153087221703E-2</c:v>
                </c:pt>
                <c:pt idx="198">
                  <c:v>6.3270337778499525E-2</c:v>
                </c:pt>
                <c:pt idx="199">
                  <c:v>6.2593304000649566E-2</c:v>
                </c:pt>
                <c:pt idx="200">
                  <c:v>6.1913973600584614E-2</c:v>
                </c:pt>
                <c:pt idx="201">
                  <c:v>6.1242576240526148E-2</c:v>
                </c:pt>
                <c:pt idx="202">
                  <c:v>6.0578318616473531E-2</c:v>
                </c:pt>
                <c:pt idx="203">
                  <c:v>5.9870486754826181E-2</c:v>
                </c:pt>
                <c:pt idx="204">
                  <c:v>5.9163438079343565E-2</c:v>
                </c:pt>
                <c:pt idx="205">
                  <c:v>5.8457094271409209E-2</c:v>
                </c:pt>
                <c:pt idx="206">
                  <c:v>5.7681384844268289E-2</c:v>
                </c:pt>
                <c:pt idx="207">
                  <c:v>5.6923246359841459E-2</c:v>
                </c:pt>
                <c:pt idx="208">
                  <c:v>5.6130921723857315E-2</c:v>
                </c:pt>
                <c:pt idx="209">
                  <c:v>5.5217829551471587E-2</c:v>
                </c:pt>
                <c:pt idx="210">
                  <c:v>5.4296046596324428E-2</c:v>
                </c:pt>
                <c:pt idx="211">
                  <c:v>5.3436441936691982E-2</c:v>
                </c:pt>
                <c:pt idx="212">
                  <c:v>5.2622797743022781E-2</c:v>
                </c:pt>
                <c:pt idx="213">
                  <c:v>5.1890517968720504E-2</c:v>
                </c:pt>
                <c:pt idx="214">
                  <c:v>5.1131466171848453E-2</c:v>
                </c:pt>
                <c:pt idx="215">
                  <c:v>5.0438319554663609E-2</c:v>
                </c:pt>
                <c:pt idx="216">
                  <c:v>4.9934487599197254E-2</c:v>
                </c:pt>
                <c:pt idx="217">
                  <c:v>4.9501038839277534E-2</c:v>
                </c:pt>
                <c:pt idx="218">
                  <c:v>4.9120934955349776E-2</c:v>
                </c:pt>
                <c:pt idx="219">
                  <c:v>4.8758841459814802E-2</c:v>
                </c:pt>
                <c:pt idx="220">
                  <c:v>4.8422957313833323E-2</c:v>
                </c:pt>
                <c:pt idx="221">
                  <c:v>4.8080661582449988E-2</c:v>
                </c:pt>
                <c:pt idx="222">
                  <c:v>4.7792595424204984E-2</c:v>
                </c:pt>
                <c:pt idx="223">
                  <c:v>4.7483335881784487E-2</c:v>
                </c:pt>
                <c:pt idx="224">
                  <c:v>4.716500229360604E-2</c:v>
                </c:pt>
                <c:pt idx="225">
                  <c:v>4.6928502064245432E-2</c:v>
                </c:pt>
                <c:pt idx="226">
                  <c:v>4.6645651857820887E-2</c:v>
                </c:pt>
                <c:pt idx="227">
                  <c:v>4.6411086672038804E-2</c:v>
                </c:pt>
                <c:pt idx="228">
                  <c:v>4.628997800483492E-2</c:v>
                </c:pt>
                <c:pt idx="229">
                  <c:v>4.6200980204351434E-2</c:v>
                </c:pt>
                <c:pt idx="230">
                  <c:v>4.604088218391629E-2</c:v>
                </c:pt>
                <c:pt idx="231">
                  <c:v>4.5936793965524657E-2</c:v>
                </c:pt>
                <c:pt idx="232">
                  <c:v>4.5893114568972188E-2</c:v>
                </c:pt>
                <c:pt idx="233">
                  <c:v>4.559380311207497E-2</c:v>
                </c:pt>
                <c:pt idx="234">
                  <c:v>4.479442280086747E-2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7-484A-93E0-DFF5C0F8189B}"/>
            </c:ext>
          </c:extLst>
        </c:ser>
        <c:ser>
          <c:idx val="1"/>
          <c:order val="1"/>
          <c:tx>
            <c:strRef>
              <c:f>'Suavizacion exponencial'!$G$2</c:f>
              <c:strCache>
                <c:ptCount val="1"/>
                <c:pt idx="0">
                  <c:v>alfa=50%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'Suavizacion exponencial'!$A$3:$A$236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'Suavizacion exponencial'!$G$3:$G$237</c:f>
              <c:numCache>
                <c:formatCode>0.000</c:formatCode>
                <c:ptCount val="235"/>
                <c:pt idx="0" formatCode="General">
                  <c:v>#N/A</c:v>
                </c:pt>
                <c:pt idx="1">
                  <c:v>0.13500000000000001</c:v>
                </c:pt>
                <c:pt idx="2" formatCode="General">
                  <c:v>0.13419999999999999</c:v>
                </c:pt>
                <c:pt idx="3" formatCode="General">
                  <c:v>0.13219999999999998</c:v>
                </c:pt>
                <c:pt idx="4" formatCode="General">
                  <c:v>0.1298</c:v>
                </c:pt>
                <c:pt idx="5" formatCode="General">
                  <c:v>0.1285</c:v>
                </c:pt>
                <c:pt idx="6" formatCode="General">
                  <c:v>0.12775</c:v>
                </c:pt>
                <c:pt idx="7" formatCode="General">
                  <c:v>0.12717499999999998</c:v>
                </c:pt>
                <c:pt idx="8" formatCode="General">
                  <c:v>0.1252875</c:v>
                </c:pt>
                <c:pt idx="9" formatCode="General">
                  <c:v>0.12194374999999999</c:v>
                </c:pt>
                <c:pt idx="10" formatCode="General">
                  <c:v>0.118271875</c:v>
                </c:pt>
                <c:pt idx="11" formatCode="General">
                  <c:v>0.11653593749999999</c:v>
                </c:pt>
                <c:pt idx="12" formatCode="General">
                  <c:v>0.11526796875</c:v>
                </c:pt>
                <c:pt idx="13" formatCode="General">
                  <c:v>0.11368398437500001</c:v>
                </c:pt>
                <c:pt idx="14" formatCode="General">
                  <c:v>0.1105919921875</c:v>
                </c:pt>
                <c:pt idx="15" formatCode="General">
                  <c:v>0.10829599609375</c:v>
                </c:pt>
                <c:pt idx="16" formatCode="General">
                  <c:v>0.10419799804687499</c:v>
                </c:pt>
                <c:pt idx="17" formatCode="General">
                  <c:v>9.7448999023437496E-2</c:v>
                </c:pt>
                <c:pt idx="18" formatCode="General">
                  <c:v>9.0774499511718745E-2</c:v>
                </c:pt>
                <c:pt idx="19" formatCode="General">
                  <c:v>8.4687249755859367E-2</c:v>
                </c:pt>
                <c:pt idx="20" formatCode="General">
                  <c:v>8.1843624877929677E-2</c:v>
                </c:pt>
                <c:pt idx="21" formatCode="General">
                  <c:v>8.0571812438964829E-2</c:v>
                </c:pt>
                <c:pt idx="22" formatCode="General">
                  <c:v>7.9785906219482422E-2</c:v>
                </c:pt>
                <c:pt idx="23" formatCode="General">
                  <c:v>7.934295310974121E-2</c:v>
                </c:pt>
                <c:pt idx="24" formatCode="General">
                  <c:v>7.8321476554870595E-2</c:v>
                </c:pt>
                <c:pt idx="25" formatCode="General">
                  <c:v>7.7560738277435287E-2</c:v>
                </c:pt>
                <c:pt idx="26" formatCode="General">
                  <c:v>7.7630369138717653E-2</c:v>
                </c:pt>
                <c:pt idx="27" formatCode="General">
                  <c:v>7.7615184569358828E-2</c:v>
                </c:pt>
                <c:pt idx="28" formatCode="General">
                  <c:v>7.7407592284679416E-2</c:v>
                </c:pt>
                <c:pt idx="29" formatCode="General">
                  <c:v>7.7653796142339707E-2</c:v>
                </c:pt>
                <c:pt idx="30" formatCode="General">
                  <c:v>7.7676898071169856E-2</c:v>
                </c:pt>
                <c:pt idx="31" formatCode="General">
                  <c:v>7.7938449035584931E-2</c:v>
                </c:pt>
                <c:pt idx="32" formatCode="General">
                  <c:v>7.8119224517792463E-2</c:v>
                </c:pt>
                <c:pt idx="33" formatCode="General">
                  <c:v>7.8059612258896238E-2</c:v>
                </c:pt>
                <c:pt idx="34" formatCode="General">
                  <c:v>7.8129806129448115E-2</c:v>
                </c:pt>
                <c:pt idx="35" formatCode="General">
                  <c:v>7.8714903064724062E-2</c:v>
                </c:pt>
                <c:pt idx="36" formatCode="General">
                  <c:v>7.9107451532362039E-2</c:v>
                </c:pt>
                <c:pt idx="37" formatCode="General">
                  <c:v>7.945372576618101E-2</c:v>
                </c:pt>
                <c:pt idx="38" formatCode="General">
                  <c:v>7.8976862883090498E-2</c:v>
                </c:pt>
                <c:pt idx="39" formatCode="General">
                  <c:v>7.8488431441545242E-2</c:v>
                </c:pt>
                <c:pt idx="40" formatCode="General">
                  <c:v>7.844421572077262E-2</c:v>
                </c:pt>
                <c:pt idx="41" formatCode="General">
                  <c:v>7.8272107860386311E-2</c:v>
                </c:pt>
                <c:pt idx="42" formatCode="General">
                  <c:v>7.843605393019315E-2</c:v>
                </c:pt>
                <c:pt idx="43" formatCode="General">
                  <c:v>7.8368026965096566E-2</c:v>
                </c:pt>
                <c:pt idx="44" formatCode="General">
                  <c:v>7.7984013482548284E-2</c:v>
                </c:pt>
                <c:pt idx="45" formatCode="General">
                  <c:v>7.7692006741274133E-2</c:v>
                </c:pt>
                <c:pt idx="46" formatCode="General">
                  <c:v>7.7246003370637056E-2</c:v>
                </c:pt>
                <c:pt idx="47" formatCode="General">
                  <c:v>7.6973001685318537E-2</c:v>
                </c:pt>
                <c:pt idx="48" formatCode="General">
                  <c:v>7.728650084265927E-2</c:v>
                </c:pt>
                <c:pt idx="49" formatCode="General">
                  <c:v>7.6993250421329637E-2</c:v>
                </c:pt>
                <c:pt idx="50" formatCode="General">
                  <c:v>7.5546625210664825E-2</c:v>
                </c:pt>
                <c:pt idx="51" formatCode="General">
                  <c:v>7.4473312605332409E-2</c:v>
                </c:pt>
                <c:pt idx="52" formatCode="General">
                  <c:v>7.3686656302666215E-2</c:v>
                </c:pt>
                <c:pt idx="53" formatCode="General">
                  <c:v>7.2743328151333109E-2</c:v>
                </c:pt>
                <c:pt idx="54" formatCode="General">
                  <c:v>7.2271664075666556E-2</c:v>
                </c:pt>
                <c:pt idx="55" formatCode="General">
                  <c:v>7.1635832037833275E-2</c:v>
                </c:pt>
                <c:pt idx="56" formatCode="General">
                  <c:v>7.0767916018916632E-2</c:v>
                </c:pt>
                <c:pt idx="57" formatCode="General">
                  <c:v>6.9583958009458324E-2</c:v>
                </c:pt>
                <c:pt idx="58" formatCode="General">
                  <c:v>6.7091979004729158E-2</c:v>
                </c:pt>
                <c:pt idx="59" formatCode="General">
                  <c:v>6.5595989502364588E-2</c:v>
                </c:pt>
                <c:pt idx="60" formatCode="General">
                  <c:v>6.4297994751182294E-2</c:v>
                </c:pt>
                <c:pt idx="61" formatCode="General">
                  <c:v>6.2848997375591145E-2</c:v>
                </c:pt>
                <c:pt idx="62" formatCode="General">
                  <c:v>6.1474498687795573E-2</c:v>
                </c:pt>
                <c:pt idx="63" formatCode="General">
                  <c:v>6.0587249343897788E-2</c:v>
                </c:pt>
                <c:pt idx="64" formatCode="General">
                  <c:v>5.9943624671948893E-2</c:v>
                </c:pt>
                <c:pt idx="65" formatCode="General">
                  <c:v>5.9821812335974445E-2</c:v>
                </c:pt>
                <c:pt idx="66" formatCode="General">
                  <c:v>6.0510906167987225E-2</c:v>
                </c:pt>
                <c:pt idx="67" formatCode="General">
                  <c:v>6.2805453083993615E-2</c:v>
                </c:pt>
                <c:pt idx="68" formatCode="General">
                  <c:v>6.3252726541996818E-2</c:v>
                </c:pt>
                <c:pt idx="69" formatCode="General">
                  <c:v>6.3726363270998398E-2</c:v>
                </c:pt>
                <c:pt idx="70" formatCode="General">
                  <c:v>6.3963181635499189E-2</c:v>
                </c:pt>
                <c:pt idx="71" formatCode="General">
                  <c:v>6.5381590817749594E-2</c:v>
                </c:pt>
                <c:pt idx="72" formatCode="General">
                  <c:v>6.6440795408874792E-2</c:v>
                </c:pt>
                <c:pt idx="73" formatCode="General">
                  <c:v>6.7270397704437393E-2</c:v>
                </c:pt>
                <c:pt idx="74" formatCode="General">
                  <c:v>6.7635198852218692E-2</c:v>
                </c:pt>
                <c:pt idx="75" formatCode="General">
                  <c:v>7.1417599426109341E-2</c:v>
                </c:pt>
                <c:pt idx="76" formatCode="General">
                  <c:v>7.2958799713054662E-2</c:v>
                </c:pt>
                <c:pt idx="77" formatCode="General">
                  <c:v>7.4529399856527331E-2</c:v>
                </c:pt>
                <c:pt idx="78" formatCode="General">
                  <c:v>7.7364699928263669E-2</c:v>
                </c:pt>
                <c:pt idx="79" formatCode="General">
                  <c:v>8.0132349964131835E-2</c:v>
                </c:pt>
                <c:pt idx="80" formatCode="General">
                  <c:v>8.2766174982065926E-2</c:v>
                </c:pt>
                <c:pt idx="81" formatCode="General">
                  <c:v>8.5833087491032967E-2</c:v>
                </c:pt>
                <c:pt idx="82" formatCode="General">
                  <c:v>8.5866543745516485E-2</c:v>
                </c:pt>
                <c:pt idx="83" formatCode="General">
                  <c:v>8.6283271872758249E-2</c:v>
                </c:pt>
                <c:pt idx="84" formatCode="General">
                  <c:v>8.804163593637912E-2</c:v>
                </c:pt>
                <c:pt idx="85" formatCode="General">
                  <c:v>8.9620817968189562E-2</c:v>
                </c:pt>
                <c:pt idx="86" formatCode="General">
                  <c:v>9.1310408984094787E-2</c:v>
                </c:pt>
                <c:pt idx="87" formatCode="General">
                  <c:v>9.36052044920474E-2</c:v>
                </c:pt>
                <c:pt idx="88" formatCode="General">
                  <c:v>9.5752602246023694E-2</c:v>
                </c:pt>
                <c:pt idx="89" formatCode="General">
                  <c:v>9.5826301123011853E-2</c:v>
                </c:pt>
                <c:pt idx="90" formatCode="General">
                  <c:v>9.6663150561505928E-2</c:v>
                </c:pt>
                <c:pt idx="91" formatCode="General">
                  <c:v>9.6381575280752974E-2</c:v>
                </c:pt>
                <c:pt idx="92" formatCode="General">
                  <c:v>9.7990787640376484E-2</c:v>
                </c:pt>
                <c:pt idx="93" formatCode="General">
                  <c:v>9.859539382018824E-2</c:v>
                </c:pt>
                <c:pt idx="94" formatCode="General">
                  <c:v>9.9397696910094119E-2</c:v>
                </c:pt>
                <c:pt idx="95" formatCode="General">
                  <c:v>0.10034884845504706</c:v>
                </c:pt>
                <c:pt idx="96" formatCode="General">
                  <c:v>0.10077442422752353</c:v>
                </c:pt>
                <c:pt idx="97" formatCode="General">
                  <c:v>9.8837212113761758E-2</c:v>
                </c:pt>
                <c:pt idx="98" formatCode="General">
                  <c:v>9.4318606056880888E-2</c:v>
                </c:pt>
                <c:pt idx="99" formatCode="General">
                  <c:v>8.8009303028440442E-2</c:v>
                </c:pt>
                <c:pt idx="100" formatCode="General">
                  <c:v>7.960465151422022E-2</c:v>
                </c:pt>
                <c:pt idx="101" formatCode="General">
                  <c:v>7.080232575711011E-2</c:v>
                </c:pt>
                <c:pt idx="102" formatCode="General">
                  <c:v>6.3001162878555061E-2</c:v>
                </c:pt>
                <c:pt idx="103" formatCode="General">
                  <c:v>5.7250581439277526E-2</c:v>
                </c:pt>
                <c:pt idx="104" formatCode="General">
                  <c:v>5.4025290719638762E-2</c:v>
                </c:pt>
                <c:pt idx="105" formatCode="General">
                  <c:v>5.1462645359819384E-2</c:v>
                </c:pt>
                <c:pt idx="106" formatCode="General">
                  <c:v>4.7781322679909692E-2</c:v>
                </c:pt>
                <c:pt idx="107" formatCode="General">
                  <c:v>4.5890661339954841E-2</c:v>
                </c:pt>
                <c:pt idx="108" formatCode="General">
                  <c:v>4.3545330669977421E-2</c:v>
                </c:pt>
                <c:pt idx="109" formatCode="General">
                  <c:v>4.197266533498871E-2</c:v>
                </c:pt>
                <c:pt idx="110" formatCode="General">
                  <c:v>4.0986332667494352E-2</c:v>
                </c:pt>
                <c:pt idx="111" formatCode="General">
                  <c:v>4.0143166333747177E-2</c:v>
                </c:pt>
                <c:pt idx="112" formatCode="General">
                  <c:v>3.9671583166873588E-2</c:v>
                </c:pt>
                <c:pt idx="113" formatCode="General">
                  <c:v>3.798579158343679E-2</c:v>
                </c:pt>
                <c:pt idx="114" formatCode="General">
                  <c:v>3.6692895791718395E-2</c:v>
                </c:pt>
                <c:pt idx="115" formatCode="General">
                  <c:v>3.5946447895859199E-2</c:v>
                </c:pt>
                <c:pt idx="116" formatCode="General">
                  <c:v>3.5473223947929601E-2</c:v>
                </c:pt>
                <c:pt idx="117" formatCode="General">
                  <c:v>3.5086611973964801E-2</c:v>
                </c:pt>
                <c:pt idx="118" formatCode="General">
                  <c:v>3.4793305986982402E-2</c:v>
                </c:pt>
                <c:pt idx="119" formatCode="General">
                  <c:v>3.4596652993491198E-2</c:v>
                </c:pt>
                <c:pt idx="120" formatCode="General">
                  <c:v>3.47983264967456E-2</c:v>
                </c:pt>
                <c:pt idx="121" formatCode="General">
                  <c:v>3.4799163248372803E-2</c:v>
                </c:pt>
                <c:pt idx="122" formatCode="General">
                  <c:v>3.4699581624186404E-2</c:v>
                </c:pt>
                <c:pt idx="123" formatCode="General">
                  <c:v>3.5299790812093203E-2</c:v>
                </c:pt>
                <c:pt idx="124" formatCode="General">
                  <c:v>3.6349895406046606E-2</c:v>
                </c:pt>
                <c:pt idx="125" formatCode="General">
                  <c:v>3.7574947703023304E-2</c:v>
                </c:pt>
                <c:pt idx="126" formatCode="General">
                  <c:v>3.9287473851511656E-2</c:v>
                </c:pt>
                <c:pt idx="127" formatCode="General">
                  <c:v>4.0693736925755827E-2</c:v>
                </c:pt>
                <c:pt idx="128" formatCode="General">
                  <c:v>4.2796868462877918E-2</c:v>
                </c:pt>
                <c:pt idx="129" formatCode="General">
                  <c:v>4.444843423143896E-2</c:v>
                </c:pt>
                <c:pt idx="130" formatCode="General">
                  <c:v>4.5824217115719476E-2</c:v>
                </c:pt>
                <c:pt idx="131" formatCode="General">
                  <c:v>4.8312108557859737E-2</c:v>
                </c:pt>
                <c:pt idx="132" formatCode="General">
                  <c:v>4.9756054278929873E-2</c:v>
                </c:pt>
                <c:pt idx="133" formatCode="General">
                  <c:v>5.0528027139464936E-2</c:v>
                </c:pt>
                <c:pt idx="134" formatCode="General">
                  <c:v>5.161401356973247E-2</c:v>
                </c:pt>
                <c:pt idx="135" formatCode="General">
                  <c:v>5.2607006784866239E-2</c:v>
                </c:pt>
                <c:pt idx="136" formatCode="General">
                  <c:v>5.3653503392433119E-2</c:v>
                </c:pt>
                <c:pt idx="137" formatCode="General">
                  <c:v>5.4076751696216563E-2</c:v>
                </c:pt>
                <c:pt idx="138" formatCode="General">
                  <c:v>5.4288375848108278E-2</c:v>
                </c:pt>
                <c:pt idx="139" formatCode="General">
                  <c:v>5.4344187924054141E-2</c:v>
                </c:pt>
                <c:pt idx="140" formatCode="General">
                  <c:v>5.4222093962027068E-2</c:v>
                </c:pt>
                <c:pt idx="141" formatCode="General">
                  <c:v>5.3711046981013533E-2</c:v>
                </c:pt>
                <c:pt idx="142" formatCode="General">
                  <c:v>5.3955523490506765E-2</c:v>
                </c:pt>
                <c:pt idx="143" formatCode="General">
                  <c:v>5.352776174525338E-2</c:v>
                </c:pt>
                <c:pt idx="144" formatCode="General">
                  <c:v>5.2863880872626695E-2</c:v>
                </c:pt>
                <c:pt idx="145" formatCode="General">
                  <c:v>5.2031940436313345E-2</c:v>
                </c:pt>
                <c:pt idx="146" formatCode="General">
                  <c:v>5.0115970218156669E-2</c:v>
                </c:pt>
                <c:pt idx="147" formatCode="General">
                  <c:v>4.790798510907833E-2</c:v>
                </c:pt>
                <c:pt idx="148" formatCode="General">
                  <c:v>4.5003992554539164E-2</c:v>
                </c:pt>
                <c:pt idx="149" formatCode="General">
                  <c:v>4.240199627726958E-2</c:v>
                </c:pt>
                <c:pt idx="150" formatCode="General">
                  <c:v>4.0900998138634792E-2</c:v>
                </c:pt>
                <c:pt idx="151" formatCode="General">
                  <c:v>4.0350499069317397E-2</c:v>
                </c:pt>
                <c:pt idx="152" formatCode="General">
                  <c:v>4.0525249534658699E-2</c:v>
                </c:pt>
                <c:pt idx="153" formatCode="General">
                  <c:v>4.0612624767329353E-2</c:v>
                </c:pt>
                <c:pt idx="154" formatCode="General">
                  <c:v>4.0406312383664676E-2</c:v>
                </c:pt>
                <c:pt idx="155" formatCode="General">
                  <c:v>4.0353156191832343E-2</c:v>
                </c:pt>
                <c:pt idx="156" formatCode="General">
                  <c:v>4.047657809591617E-2</c:v>
                </c:pt>
                <c:pt idx="157" formatCode="General">
                  <c:v>4.038828904795809E-2</c:v>
                </c:pt>
                <c:pt idx="158" formatCode="General">
                  <c:v>4.0044144523979044E-2</c:v>
                </c:pt>
                <c:pt idx="159" formatCode="General">
                  <c:v>3.9472072261989524E-2</c:v>
                </c:pt>
                <c:pt idx="160" formatCode="General">
                  <c:v>3.8786036130994767E-2</c:v>
                </c:pt>
                <c:pt idx="161" formatCode="General">
                  <c:v>3.8343018065497385E-2</c:v>
                </c:pt>
                <c:pt idx="162" formatCode="General">
                  <c:v>3.8871509032748691E-2</c:v>
                </c:pt>
                <c:pt idx="163" formatCode="General">
                  <c:v>3.9735754516374344E-2</c:v>
                </c:pt>
                <c:pt idx="164" formatCode="General">
                  <c:v>4.0067877258187168E-2</c:v>
                </c:pt>
                <c:pt idx="165" formatCode="General">
                  <c:v>4.1333938629093583E-2</c:v>
                </c:pt>
                <c:pt idx="166" formatCode="General">
                  <c:v>4.2316969314546787E-2</c:v>
                </c:pt>
                <c:pt idx="167" formatCode="General">
                  <c:v>4.2958484657273394E-2</c:v>
                </c:pt>
                <c:pt idx="168" formatCode="General">
                  <c:v>4.3179242328636694E-2</c:v>
                </c:pt>
                <c:pt idx="169" formatCode="General">
                  <c:v>4.3939621164318349E-2</c:v>
                </c:pt>
                <c:pt idx="170" formatCode="General">
                  <c:v>4.4219810582159173E-2</c:v>
                </c:pt>
                <c:pt idx="171" formatCode="General">
                  <c:v>4.415990529107959E-2</c:v>
                </c:pt>
                <c:pt idx="172" formatCode="General">
                  <c:v>4.4629952645539796E-2</c:v>
                </c:pt>
                <c:pt idx="173" formatCode="General">
                  <c:v>4.4414976322769903E-2</c:v>
                </c:pt>
                <c:pt idx="174" formatCode="General">
                  <c:v>4.420748816138495E-2</c:v>
                </c:pt>
                <c:pt idx="175" formatCode="General">
                  <c:v>4.470374408069247E-2</c:v>
                </c:pt>
                <c:pt idx="176" formatCode="General">
                  <c:v>4.470187204034623E-2</c:v>
                </c:pt>
                <c:pt idx="177" formatCode="General">
                  <c:v>4.4400936020173115E-2</c:v>
                </c:pt>
                <c:pt idx="178" formatCode="General">
                  <c:v>4.5800468010086554E-2</c:v>
                </c:pt>
                <c:pt idx="179" formatCode="General">
                  <c:v>4.7500234005043274E-2</c:v>
                </c:pt>
                <c:pt idx="180" formatCode="General">
                  <c:v>4.9950117002521638E-2</c:v>
                </c:pt>
                <c:pt idx="181" formatCode="General">
                  <c:v>5.3675058501260822E-2</c:v>
                </c:pt>
                <c:pt idx="182" formatCode="General">
                  <c:v>5.8087529250630411E-2</c:v>
                </c:pt>
                <c:pt idx="183" formatCode="General">
                  <c:v>6.0793764625315203E-2</c:v>
                </c:pt>
                <c:pt idx="184" formatCode="General">
                  <c:v>6.364688231265761E-2</c:v>
                </c:pt>
                <c:pt idx="185" formatCode="General">
                  <c:v>6.5973441156328805E-2</c:v>
                </c:pt>
                <c:pt idx="186" formatCode="General">
                  <c:v>6.75367205781644E-2</c:v>
                </c:pt>
                <c:pt idx="187" formatCode="General">
                  <c:v>7.0068360289082199E-2</c:v>
                </c:pt>
                <c:pt idx="188" formatCode="General">
                  <c:v>7.0984180144541109E-2</c:v>
                </c:pt>
                <c:pt idx="189" formatCode="General">
                  <c:v>7.1392090072270556E-2</c:v>
                </c:pt>
                <c:pt idx="190" formatCode="General">
                  <c:v>7.114604503613528E-2</c:v>
                </c:pt>
                <c:pt idx="191" formatCode="General">
                  <c:v>7.0623022518067638E-2</c:v>
                </c:pt>
                <c:pt idx="192" formatCode="General">
                  <c:v>6.9911511259033818E-2</c:v>
                </c:pt>
                <c:pt idx="193" formatCode="General">
                  <c:v>6.9655755629516911E-2</c:v>
                </c:pt>
                <c:pt idx="194" formatCode="General">
                  <c:v>6.8727877814758448E-2</c:v>
                </c:pt>
                <c:pt idx="195" formatCode="General">
                  <c:v>6.7613938907379226E-2</c:v>
                </c:pt>
                <c:pt idx="196" formatCode="General">
                  <c:v>6.6456969453689618E-2</c:v>
                </c:pt>
                <c:pt idx="197" formatCode="General">
                  <c:v>6.4078484726844812E-2</c:v>
                </c:pt>
                <c:pt idx="198" formatCode="General">
                  <c:v>6.1839242363422406E-2</c:v>
                </c:pt>
                <c:pt idx="199" formatCode="General">
                  <c:v>5.9169621181711207E-2</c:v>
                </c:pt>
                <c:pt idx="200" formatCode="General">
                  <c:v>5.7484810590855605E-2</c:v>
                </c:pt>
                <c:pt idx="201" formatCode="General">
                  <c:v>5.6342405295427805E-2</c:v>
                </c:pt>
                <c:pt idx="202" formatCode="General">
                  <c:v>5.5471202647713908E-2</c:v>
                </c:pt>
                <c:pt idx="203" formatCode="General">
                  <c:v>5.448560132385695E-2</c:v>
                </c:pt>
                <c:pt idx="204" formatCode="General">
                  <c:v>5.3642800661928475E-2</c:v>
                </c:pt>
                <c:pt idx="205" formatCode="General">
                  <c:v>5.2871400330964241E-2</c:v>
                </c:pt>
                <c:pt idx="206" formatCode="General">
                  <c:v>5.1785700165482118E-2</c:v>
                </c:pt>
                <c:pt idx="207" formatCode="General">
                  <c:v>5.0942850082741062E-2</c:v>
                </c:pt>
                <c:pt idx="208" formatCode="General">
                  <c:v>4.9971425041370532E-2</c:v>
                </c:pt>
                <c:pt idx="209" formatCode="General">
                  <c:v>4.8485712520685266E-2</c:v>
                </c:pt>
                <c:pt idx="210" formatCode="General">
                  <c:v>4.7242856260342636E-2</c:v>
                </c:pt>
                <c:pt idx="211" formatCode="General">
                  <c:v>4.6471428130171313E-2</c:v>
                </c:pt>
                <c:pt idx="212" formatCode="General">
                  <c:v>4.5885714065085653E-2</c:v>
                </c:pt>
                <c:pt idx="213" formatCode="General">
                  <c:v>4.559285703254283E-2</c:v>
                </c:pt>
                <c:pt idx="214" formatCode="General">
                  <c:v>4.4946428516271411E-2</c:v>
                </c:pt>
                <c:pt idx="215" formatCode="General">
                  <c:v>4.4573214258135707E-2</c:v>
                </c:pt>
                <c:pt idx="216" formatCode="General">
                  <c:v>4.4986607129067852E-2</c:v>
                </c:pt>
                <c:pt idx="217" formatCode="General">
                  <c:v>4.5293303564533927E-2</c:v>
                </c:pt>
                <c:pt idx="218" formatCode="General">
                  <c:v>4.5496651782266959E-2</c:v>
                </c:pt>
                <c:pt idx="219" formatCode="General">
                  <c:v>4.5498325891133479E-2</c:v>
                </c:pt>
                <c:pt idx="220" formatCode="General">
                  <c:v>4.5449162945566737E-2</c:v>
                </c:pt>
                <c:pt idx="221" formatCode="General">
                  <c:v>4.5224581472783368E-2</c:v>
                </c:pt>
                <c:pt idx="222" formatCode="General">
                  <c:v>4.5212290736391686E-2</c:v>
                </c:pt>
                <c:pt idx="223" formatCode="General">
                  <c:v>4.4956145368195838E-2</c:v>
                </c:pt>
                <c:pt idx="224" formatCode="General">
                  <c:v>4.4628072684097922E-2</c:v>
                </c:pt>
                <c:pt idx="225" formatCode="General">
                  <c:v>4.4714036342048957E-2</c:v>
                </c:pt>
                <c:pt idx="226" formatCode="General">
                  <c:v>4.4407018171024479E-2</c:v>
                </c:pt>
                <c:pt idx="227" formatCode="General">
                  <c:v>4.4353509085512235E-2</c:v>
                </c:pt>
                <c:pt idx="228" formatCode="General">
                  <c:v>4.477675454275612E-2</c:v>
                </c:pt>
                <c:pt idx="229" formatCode="General">
                  <c:v>4.5088377271378058E-2</c:v>
                </c:pt>
                <c:pt idx="230" formatCode="General">
                  <c:v>4.4844188635689029E-2</c:v>
                </c:pt>
                <c:pt idx="231" formatCode="General">
                  <c:v>4.492209431784451E-2</c:v>
                </c:pt>
                <c:pt idx="232" formatCode="General">
                  <c:v>4.5211047158922255E-2</c:v>
                </c:pt>
                <c:pt idx="233" formatCode="General">
                  <c:v>4.4055523579461131E-2</c:v>
                </c:pt>
                <c:pt idx="234" formatCode="General">
                  <c:v>4.0827761789730563E-2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7-484A-93E0-DFF5C0F8189B}"/>
            </c:ext>
          </c:extLst>
        </c:ser>
        <c:ser>
          <c:idx val="2"/>
          <c:order val="2"/>
          <c:tx>
            <c:strRef>
              <c:f>'Suavizacion exponencial'!$H$2</c:f>
              <c:strCache>
                <c:ptCount val="1"/>
                <c:pt idx="0">
                  <c:v>alfa=80%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'Suavizacion exponencial'!$A$3:$A$236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'Suavizacion exponencial'!$H$3:$H$237</c:f>
              <c:numCache>
                <c:formatCode>0.000</c:formatCode>
                <c:ptCount val="235"/>
                <c:pt idx="0" formatCode="General">
                  <c:v>#N/A</c:v>
                </c:pt>
                <c:pt idx="1">
                  <c:v>0.13500000000000001</c:v>
                </c:pt>
                <c:pt idx="2" formatCode="General">
                  <c:v>0.13372000000000001</c:v>
                </c:pt>
                <c:pt idx="3" formatCode="General">
                  <c:v>0.13090400000000002</c:v>
                </c:pt>
                <c:pt idx="4" formatCode="General">
                  <c:v>0.12810080000000001</c:v>
                </c:pt>
                <c:pt idx="5" formatCode="General">
                  <c:v>0.12738016000000002</c:v>
                </c:pt>
                <c:pt idx="6" formatCode="General">
                  <c:v>0.12707603200000001</c:v>
                </c:pt>
                <c:pt idx="7" formatCode="General">
                  <c:v>0.12669520639999998</c:v>
                </c:pt>
                <c:pt idx="8" formatCode="General">
                  <c:v>0.12405904128</c:v>
                </c:pt>
                <c:pt idx="9" formatCode="General">
                  <c:v>0.11969180825600001</c:v>
                </c:pt>
                <c:pt idx="10" formatCode="General">
                  <c:v>0.1156183616512</c:v>
                </c:pt>
                <c:pt idx="11" formatCode="General">
                  <c:v>0.11496367233024</c:v>
                </c:pt>
                <c:pt idx="12" formatCode="General">
                  <c:v>0.11419273446604801</c:v>
                </c:pt>
                <c:pt idx="13" formatCode="General">
                  <c:v>0.11251854689320961</c:v>
                </c:pt>
                <c:pt idx="14" formatCode="General">
                  <c:v>0.10850370937864193</c:v>
                </c:pt>
                <c:pt idx="15" formatCode="General">
                  <c:v>0.10650074187572839</c:v>
                </c:pt>
                <c:pt idx="16" formatCode="General">
                  <c:v>0.10138014837514568</c:v>
                </c:pt>
                <c:pt idx="17" formatCode="General">
                  <c:v>9.283602967502913E-2</c:v>
                </c:pt>
                <c:pt idx="18" formatCode="General">
                  <c:v>8.5847205935005819E-2</c:v>
                </c:pt>
                <c:pt idx="19" formatCode="General">
                  <c:v>8.0049441187001164E-2</c:v>
                </c:pt>
                <c:pt idx="20" formatCode="General">
                  <c:v>7.9209888237400244E-2</c:v>
                </c:pt>
                <c:pt idx="21" formatCode="General">
                  <c:v>7.9281977647480045E-2</c:v>
                </c:pt>
                <c:pt idx="22" formatCode="General">
                  <c:v>7.9056395529496018E-2</c:v>
                </c:pt>
                <c:pt idx="23" formatCode="General">
                  <c:v>7.8931279105899199E-2</c:v>
                </c:pt>
                <c:pt idx="24" formatCode="General">
                  <c:v>7.7626255821179838E-2</c:v>
                </c:pt>
                <c:pt idx="25" formatCode="General">
                  <c:v>7.696525116423597E-2</c:v>
                </c:pt>
                <c:pt idx="26" formatCode="General">
                  <c:v>7.7553050232847198E-2</c:v>
                </c:pt>
                <c:pt idx="27" formatCode="General">
                  <c:v>7.7590610046569447E-2</c:v>
                </c:pt>
                <c:pt idx="28" formatCode="General">
                  <c:v>7.7278122009313902E-2</c:v>
                </c:pt>
                <c:pt idx="29" formatCode="General">
                  <c:v>7.7775624401862781E-2</c:v>
                </c:pt>
                <c:pt idx="30" formatCode="General">
                  <c:v>7.7715124880372563E-2</c:v>
                </c:pt>
                <c:pt idx="31" formatCode="General">
                  <c:v>7.810302497607452E-2</c:v>
                </c:pt>
                <c:pt idx="32" formatCode="General">
                  <c:v>7.8260604995214908E-2</c:v>
                </c:pt>
                <c:pt idx="33" formatCode="General">
                  <c:v>7.805212099904299E-2</c:v>
                </c:pt>
                <c:pt idx="34" formatCode="General">
                  <c:v>7.8170424199808602E-2</c:v>
                </c:pt>
                <c:pt idx="35" formatCode="General">
                  <c:v>7.9074084839961714E-2</c:v>
                </c:pt>
                <c:pt idx="36" formatCode="General">
                  <c:v>7.9414816967992352E-2</c:v>
                </c:pt>
                <c:pt idx="37" formatCode="General">
                  <c:v>7.9722963393598467E-2</c:v>
                </c:pt>
                <c:pt idx="38" formatCode="General">
                  <c:v>7.8744592678719708E-2</c:v>
                </c:pt>
                <c:pt idx="39" formatCode="General">
                  <c:v>7.8148918535743947E-2</c:v>
                </c:pt>
                <c:pt idx="40" formatCode="General">
                  <c:v>7.834978370714879E-2</c:v>
                </c:pt>
                <c:pt idx="41" formatCode="General">
                  <c:v>7.8149956741429771E-2</c:v>
                </c:pt>
                <c:pt idx="42" formatCode="General">
                  <c:v>7.8509991348285957E-2</c:v>
                </c:pt>
                <c:pt idx="43" formatCode="General">
                  <c:v>7.8341998269657195E-2</c:v>
                </c:pt>
                <c:pt idx="44" formatCode="General">
                  <c:v>7.7748399653931446E-2</c:v>
                </c:pt>
                <c:pt idx="45" formatCode="General">
                  <c:v>7.7469679930786295E-2</c:v>
                </c:pt>
                <c:pt idx="46" formatCode="General">
                  <c:v>7.6933935986157248E-2</c:v>
                </c:pt>
                <c:pt idx="47" formatCode="General">
                  <c:v>7.674678719723145E-2</c:v>
                </c:pt>
                <c:pt idx="48" formatCode="General">
                  <c:v>7.7429357439446289E-2</c:v>
                </c:pt>
                <c:pt idx="49" formatCode="General">
                  <c:v>7.6845871487889267E-2</c:v>
                </c:pt>
                <c:pt idx="50" formatCode="General">
                  <c:v>7.464917429757785E-2</c:v>
                </c:pt>
                <c:pt idx="51" formatCode="General">
                  <c:v>7.3649834859515581E-2</c:v>
                </c:pt>
                <c:pt idx="52" formatCode="General">
                  <c:v>7.3049966971903135E-2</c:v>
                </c:pt>
                <c:pt idx="53" formatCode="General">
                  <c:v>7.2049993394380632E-2</c:v>
                </c:pt>
                <c:pt idx="54" formatCode="General">
                  <c:v>7.1849998678876134E-2</c:v>
                </c:pt>
                <c:pt idx="55" formatCode="General">
                  <c:v>7.116999973577523E-2</c:v>
                </c:pt>
                <c:pt idx="56" formatCode="General">
                  <c:v>7.0153999947155044E-2</c:v>
                </c:pt>
                <c:pt idx="57" formatCode="General">
                  <c:v>6.8750799989431011E-2</c:v>
                </c:pt>
                <c:pt idx="58" formatCode="General">
                  <c:v>6.5430159997886206E-2</c:v>
                </c:pt>
                <c:pt idx="59" formatCode="General">
                  <c:v>6.4366031999577245E-2</c:v>
                </c:pt>
                <c:pt idx="60" formatCode="General">
                  <c:v>6.3273206399915446E-2</c:v>
                </c:pt>
                <c:pt idx="61" formatCode="General">
                  <c:v>6.1774641279983097E-2</c:v>
                </c:pt>
                <c:pt idx="62" formatCode="General">
                  <c:v>6.0434928255996626E-2</c:v>
                </c:pt>
                <c:pt idx="63" formatCode="General">
                  <c:v>5.9846985651199329E-2</c:v>
                </c:pt>
                <c:pt idx="64" formatCode="General">
                  <c:v>5.940939713023987E-2</c:v>
                </c:pt>
                <c:pt idx="65" formatCode="General">
                  <c:v>5.9641879426047976E-2</c:v>
                </c:pt>
                <c:pt idx="66" formatCode="General">
                  <c:v>6.0888375885209602E-2</c:v>
                </c:pt>
                <c:pt idx="67" formatCode="General">
                  <c:v>6.4257675177041923E-2</c:v>
                </c:pt>
                <c:pt idx="68" formatCode="General">
                  <c:v>6.3811535035408387E-2</c:v>
                </c:pt>
                <c:pt idx="69" formatCode="General">
                  <c:v>6.4122307007081672E-2</c:v>
                </c:pt>
                <c:pt idx="70" formatCode="General">
                  <c:v>6.4184461401416329E-2</c:v>
                </c:pt>
                <c:pt idx="71" formatCode="General">
                  <c:v>6.6276892280283273E-2</c:v>
                </c:pt>
                <c:pt idx="72" formatCode="General">
                  <c:v>6.7255378456056669E-2</c:v>
                </c:pt>
                <c:pt idx="73" formatCode="General">
                  <c:v>6.7931075691211332E-2</c:v>
                </c:pt>
                <c:pt idx="74" formatCode="General">
                  <c:v>6.7986215138242267E-2</c:v>
                </c:pt>
                <c:pt idx="75" formatCode="General">
                  <c:v>7.3757243027648467E-2</c:v>
                </c:pt>
                <c:pt idx="76" formatCode="General">
                  <c:v>7.4351448605529696E-2</c:v>
                </c:pt>
                <c:pt idx="77" formatCode="General">
                  <c:v>7.5750289721105951E-2</c:v>
                </c:pt>
                <c:pt idx="78" formatCode="General">
                  <c:v>7.9310057944221191E-2</c:v>
                </c:pt>
                <c:pt idx="79" formatCode="General">
                  <c:v>8.218201158884425E-2</c:v>
                </c:pt>
                <c:pt idx="80" formatCode="General">
                  <c:v>8.4756402317768861E-2</c:v>
                </c:pt>
                <c:pt idx="81" formatCode="General">
                  <c:v>8.807128046355378E-2</c:v>
                </c:pt>
                <c:pt idx="82" formatCode="General">
                  <c:v>8.6334256092710754E-2</c:v>
                </c:pt>
                <c:pt idx="83" formatCode="General">
                  <c:v>8.6626851218542161E-2</c:v>
                </c:pt>
                <c:pt idx="84" formatCode="General">
                  <c:v>8.9165370243708436E-2</c:v>
                </c:pt>
                <c:pt idx="85" formatCode="General">
                  <c:v>9.0793074048741707E-2</c:v>
                </c:pt>
                <c:pt idx="86" formatCode="General">
                  <c:v>9.2558614809748349E-2</c:v>
                </c:pt>
                <c:pt idx="87" formatCode="General">
                  <c:v>9.5231722961949677E-2</c:v>
                </c:pt>
                <c:pt idx="88" formatCode="General">
                  <c:v>9.7366344592389936E-2</c:v>
                </c:pt>
                <c:pt idx="89" formatCode="General">
                  <c:v>9.6193268918478E-2</c:v>
                </c:pt>
                <c:pt idx="90" formatCode="General">
                  <c:v>9.7238653783695617E-2</c:v>
                </c:pt>
                <c:pt idx="91" formatCode="General">
                  <c:v>9.632773075673913E-2</c:v>
                </c:pt>
                <c:pt idx="92" formatCode="General">
                  <c:v>9.8945546151347832E-2</c:v>
                </c:pt>
                <c:pt idx="93" formatCode="General">
                  <c:v>9.9149109230269566E-2</c:v>
                </c:pt>
                <c:pt idx="94" formatCode="General">
                  <c:v>9.9989821846053928E-2</c:v>
                </c:pt>
                <c:pt idx="95" formatCode="General">
                  <c:v>0.10103796436921078</c:v>
                </c:pt>
                <c:pt idx="96" formatCode="General">
                  <c:v>0.10116759287384217</c:v>
                </c:pt>
                <c:pt idx="97" formatCode="General">
                  <c:v>9.7753518574768439E-2</c:v>
                </c:pt>
                <c:pt idx="98" formatCode="General">
                  <c:v>9.1390703714953697E-2</c:v>
                </c:pt>
                <c:pt idx="99" formatCode="General">
                  <c:v>8.3638140742990738E-2</c:v>
                </c:pt>
                <c:pt idx="100" formatCode="General">
                  <c:v>7.3687628148598153E-2</c:v>
                </c:pt>
                <c:pt idx="101" formatCode="General">
                  <c:v>6.4337525629719644E-2</c:v>
                </c:pt>
                <c:pt idx="102" formatCode="General">
                  <c:v>5.7027505125943935E-2</c:v>
                </c:pt>
                <c:pt idx="103" formatCode="General">
                  <c:v>5.2605501025188788E-2</c:v>
                </c:pt>
                <c:pt idx="104" formatCode="General">
                  <c:v>5.1161100205037759E-2</c:v>
                </c:pt>
                <c:pt idx="105" formatCode="General">
                  <c:v>4.9352220041007554E-2</c:v>
                </c:pt>
                <c:pt idx="106" formatCode="General">
                  <c:v>4.5150444008201507E-2</c:v>
                </c:pt>
                <c:pt idx="107" formatCode="General">
                  <c:v>4.4230088801640303E-2</c:v>
                </c:pt>
                <c:pt idx="108" formatCode="General">
                  <c:v>4.1806017760328065E-2</c:v>
                </c:pt>
                <c:pt idx="109" formatCode="General">
                  <c:v>4.0681203552065615E-2</c:v>
                </c:pt>
                <c:pt idx="110" formatCode="General">
                  <c:v>4.0136240710413121E-2</c:v>
                </c:pt>
                <c:pt idx="111" formatCode="General">
                  <c:v>3.9467248142082627E-2</c:v>
                </c:pt>
                <c:pt idx="112" formatCode="General">
                  <c:v>3.9253449628416523E-2</c:v>
                </c:pt>
                <c:pt idx="113" formatCode="General">
                  <c:v>3.6890689925683305E-2</c:v>
                </c:pt>
                <c:pt idx="114" formatCode="General">
                  <c:v>3.5698137985136665E-2</c:v>
                </c:pt>
                <c:pt idx="115" formatCode="General">
                  <c:v>3.5299627597027337E-2</c:v>
                </c:pt>
                <c:pt idx="116" formatCode="General">
                  <c:v>3.5059925519405469E-2</c:v>
                </c:pt>
                <c:pt idx="117" formatCode="General">
                  <c:v>3.4771985103881096E-2</c:v>
                </c:pt>
                <c:pt idx="118" formatCode="General">
                  <c:v>3.4554397020776222E-2</c:v>
                </c:pt>
                <c:pt idx="119" formatCode="General">
                  <c:v>3.4430879404155249E-2</c:v>
                </c:pt>
                <c:pt idx="120" formatCode="General">
                  <c:v>3.4886175880831052E-2</c:v>
                </c:pt>
                <c:pt idx="121" formatCode="General">
                  <c:v>3.4817235176166209E-2</c:v>
                </c:pt>
                <c:pt idx="122" formatCode="General">
                  <c:v>3.4643447035233241E-2</c:v>
                </c:pt>
                <c:pt idx="123" formatCode="General">
                  <c:v>3.5648689407046651E-2</c:v>
                </c:pt>
                <c:pt idx="124" formatCode="General">
                  <c:v>3.7049737881409334E-2</c:v>
                </c:pt>
                <c:pt idx="125" formatCode="General">
                  <c:v>3.8449947576281868E-2</c:v>
                </c:pt>
                <c:pt idx="126" formatCode="General">
                  <c:v>4.0489989515256376E-2</c:v>
                </c:pt>
                <c:pt idx="127" formatCode="General">
                  <c:v>4.1777997903051277E-2</c:v>
                </c:pt>
                <c:pt idx="128" formatCode="General">
                  <c:v>4.4275599580610253E-2</c:v>
                </c:pt>
                <c:pt idx="129" formatCode="General">
                  <c:v>4.5735119916122058E-2</c:v>
                </c:pt>
                <c:pt idx="130" formatCode="General">
                  <c:v>4.6907023983224411E-2</c:v>
                </c:pt>
                <c:pt idx="131" formatCode="General">
                  <c:v>5.0021404796644887E-2</c:v>
                </c:pt>
                <c:pt idx="132" formatCode="General">
                  <c:v>5.0964280959328978E-2</c:v>
                </c:pt>
                <c:pt idx="133" formatCode="General">
                  <c:v>5.1232856191865794E-2</c:v>
                </c:pt>
                <c:pt idx="134" formatCode="General">
                  <c:v>5.2406571238373161E-2</c:v>
                </c:pt>
                <c:pt idx="135" formatCode="General">
                  <c:v>5.3361314247674638E-2</c:v>
                </c:pt>
                <c:pt idx="136" formatCode="General">
                  <c:v>5.4432262849534931E-2</c:v>
                </c:pt>
                <c:pt idx="137" formatCode="General">
                  <c:v>5.4486452569906987E-2</c:v>
                </c:pt>
                <c:pt idx="138" formatCode="General">
                  <c:v>5.4497290513981396E-2</c:v>
                </c:pt>
                <c:pt idx="139" formatCode="General">
                  <c:v>5.4419458102796282E-2</c:v>
                </c:pt>
                <c:pt idx="140" formatCode="General">
                  <c:v>5.4163891620559262E-2</c:v>
                </c:pt>
                <c:pt idx="141" formatCode="General">
                  <c:v>5.339277832411185E-2</c:v>
                </c:pt>
                <c:pt idx="142" formatCode="General">
                  <c:v>5.4038555664822373E-2</c:v>
                </c:pt>
                <c:pt idx="143" formatCode="General">
                  <c:v>5.3287711132964481E-2</c:v>
                </c:pt>
                <c:pt idx="144" formatCode="General">
                  <c:v>5.2417542226592902E-2</c:v>
                </c:pt>
                <c:pt idx="145" formatCode="General">
                  <c:v>5.1443508445318586E-2</c:v>
                </c:pt>
                <c:pt idx="146" formatCode="General">
                  <c:v>4.8848701689063724E-2</c:v>
                </c:pt>
                <c:pt idx="147" formatCode="General">
                  <c:v>4.6329740337812744E-2</c:v>
                </c:pt>
                <c:pt idx="148" formatCode="General">
                  <c:v>4.294594806756255E-2</c:v>
                </c:pt>
                <c:pt idx="149" formatCode="General">
                  <c:v>4.0429189613512509E-2</c:v>
                </c:pt>
                <c:pt idx="150" formatCode="General">
                  <c:v>3.9605837922702503E-2</c:v>
                </c:pt>
                <c:pt idx="151" formatCode="General">
                  <c:v>3.9761167584540499E-2</c:v>
                </c:pt>
                <c:pt idx="152" formatCode="General">
                  <c:v>4.0512233516908101E-2</c:v>
                </c:pt>
                <c:pt idx="153" formatCode="General">
                  <c:v>4.0662446703381622E-2</c:v>
                </c:pt>
                <c:pt idx="154" formatCode="General">
                  <c:v>4.0292489340676328E-2</c:v>
                </c:pt>
                <c:pt idx="155" formatCode="General">
                  <c:v>4.0298497868135275E-2</c:v>
                </c:pt>
                <c:pt idx="156" formatCode="General">
                  <c:v>4.0539699573627061E-2</c:v>
                </c:pt>
                <c:pt idx="157" formatCode="General">
                  <c:v>4.034793991472542E-2</c:v>
                </c:pt>
                <c:pt idx="158" formatCode="General">
                  <c:v>3.9829587982945086E-2</c:v>
                </c:pt>
                <c:pt idx="159" formatCode="General">
                  <c:v>3.9085917596589012E-2</c:v>
                </c:pt>
                <c:pt idx="160" formatCode="General">
                  <c:v>3.829718351931781E-2</c:v>
                </c:pt>
                <c:pt idx="161" formatCode="General">
                  <c:v>3.7979436703863563E-2</c:v>
                </c:pt>
                <c:pt idx="162" formatCode="General">
                  <c:v>3.9115887340772711E-2</c:v>
                </c:pt>
                <c:pt idx="163" formatCode="General">
                  <c:v>4.0303177468154545E-2</c:v>
                </c:pt>
                <c:pt idx="164" formatCode="General">
                  <c:v>4.0380635493630912E-2</c:v>
                </c:pt>
                <c:pt idx="165" formatCode="General">
                  <c:v>4.2156127098726182E-2</c:v>
                </c:pt>
                <c:pt idx="166" formatCode="General">
                  <c:v>4.3071225419745236E-2</c:v>
                </c:pt>
                <c:pt idx="167" formatCode="General">
                  <c:v>4.349424508394905E-2</c:v>
                </c:pt>
                <c:pt idx="168" formatCode="General">
                  <c:v>4.3418849016789815E-2</c:v>
                </c:pt>
                <c:pt idx="169" formatCode="General">
                  <c:v>4.4443769803357965E-2</c:v>
                </c:pt>
                <c:pt idx="170" formatCode="General">
                  <c:v>4.448875396067159E-2</c:v>
                </c:pt>
                <c:pt idx="171" formatCode="General">
                  <c:v>4.4177750792134318E-2</c:v>
                </c:pt>
                <c:pt idx="172" formatCode="General">
                  <c:v>4.4915550158426867E-2</c:v>
                </c:pt>
                <c:pt idx="173" formatCode="General">
                  <c:v>4.4343110031685375E-2</c:v>
                </c:pt>
                <c:pt idx="174" formatCode="General">
                  <c:v>4.4068622006337078E-2</c:v>
                </c:pt>
                <c:pt idx="175" formatCode="General">
                  <c:v>4.4973724401267415E-2</c:v>
                </c:pt>
                <c:pt idx="176" formatCode="General">
                  <c:v>4.475474488025348E-2</c:v>
                </c:pt>
                <c:pt idx="177" formatCode="General">
                  <c:v>4.4230948976050698E-2</c:v>
                </c:pt>
                <c:pt idx="178" formatCode="General">
                  <c:v>4.660618979521014E-2</c:v>
                </c:pt>
                <c:pt idx="179" formatCode="General">
                  <c:v>4.8681237959042035E-2</c:v>
                </c:pt>
                <c:pt idx="180" formatCode="General">
                  <c:v>5.165624759180841E-2</c:v>
                </c:pt>
                <c:pt idx="181" formatCode="General">
                  <c:v>5.6251249518361683E-2</c:v>
                </c:pt>
                <c:pt idx="182" formatCode="General">
                  <c:v>6.1250249903672338E-2</c:v>
                </c:pt>
                <c:pt idx="183" formatCode="General">
                  <c:v>6.3050049980734477E-2</c:v>
                </c:pt>
                <c:pt idx="184" formatCode="General">
                  <c:v>6.5810009996146904E-2</c:v>
                </c:pt>
                <c:pt idx="185" formatCode="General">
                  <c:v>6.780200199922938E-2</c:v>
                </c:pt>
                <c:pt idx="186" formatCode="General">
                  <c:v>6.8840400399845875E-2</c:v>
                </c:pt>
                <c:pt idx="187" formatCode="General">
                  <c:v>7.1848080079969179E-2</c:v>
                </c:pt>
                <c:pt idx="188" formatCode="General">
                  <c:v>7.1889616015993849E-2</c:v>
                </c:pt>
                <c:pt idx="189" formatCode="General">
                  <c:v>7.1817923203198769E-2</c:v>
                </c:pt>
                <c:pt idx="190" formatCode="General">
                  <c:v>7.1083584640639769E-2</c:v>
                </c:pt>
                <c:pt idx="191" formatCode="General">
                  <c:v>7.0296716928127945E-2</c:v>
                </c:pt>
                <c:pt idx="192" formatCode="General">
                  <c:v>6.9419343385625581E-2</c:v>
                </c:pt>
                <c:pt idx="193" formatCode="General">
                  <c:v>6.9403868677125127E-2</c:v>
                </c:pt>
                <c:pt idx="194" formatCode="General">
                  <c:v>6.8120773735425022E-2</c:v>
                </c:pt>
                <c:pt idx="195" formatCode="General">
                  <c:v>6.6824154747085002E-2</c:v>
                </c:pt>
                <c:pt idx="196" formatCode="General">
                  <c:v>6.5604830949417006E-2</c:v>
                </c:pt>
                <c:pt idx="197" formatCode="General">
                  <c:v>6.24809661898834E-2</c:v>
                </c:pt>
                <c:pt idx="198" formatCode="General">
                  <c:v>6.0176193237976683E-2</c:v>
                </c:pt>
                <c:pt idx="199" formatCode="General">
                  <c:v>5.7235238647595339E-2</c:v>
                </c:pt>
                <c:pt idx="200" formatCode="General">
                  <c:v>5.6087047729519071E-2</c:v>
                </c:pt>
                <c:pt idx="201" formatCode="General">
                  <c:v>5.5377409545903818E-2</c:v>
                </c:pt>
                <c:pt idx="202" formatCode="General">
                  <c:v>5.4755481909180767E-2</c:v>
                </c:pt>
                <c:pt idx="203" formatCode="General">
                  <c:v>5.3751096381836158E-2</c:v>
                </c:pt>
                <c:pt idx="204" formatCode="General">
                  <c:v>5.2990219276367233E-2</c:v>
                </c:pt>
                <c:pt idx="205" formatCode="General">
                  <c:v>5.2278043855273446E-2</c:v>
                </c:pt>
                <c:pt idx="206" formatCode="General">
                  <c:v>5.1015608771054696E-2</c:v>
                </c:pt>
                <c:pt idx="207" formatCode="General">
                  <c:v>5.0283121754210944E-2</c:v>
                </c:pt>
                <c:pt idx="208" formatCode="General">
                  <c:v>4.9256624350842194E-2</c:v>
                </c:pt>
                <c:pt idx="209" formatCode="General">
                  <c:v>4.745132487016844E-2</c:v>
                </c:pt>
                <c:pt idx="210" formatCode="General">
                  <c:v>4.6290264974033685E-2</c:v>
                </c:pt>
                <c:pt idx="211" formatCode="General">
                  <c:v>4.5818052994806742E-2</c:v>
                </c:pt>
                <c:pt idx="212" formatCode="General">
                  <c:v>4.540361059896135E-2</c:v>
                </c:pt>
                <c:pt idx="213" formatCode="General">
                  <c:v>4.5320722119792274E-2</c:v>
                </c:pt>
                <c:pt idx="214" formatCode="General">
                  <c:v>4.4504144423958454E-2</c:v>
                </c:pt>
                <c:pt idx="215" formatCode="General">
                  <c:v>4.4260828884791693E-2</c:v>
                </c:pt>
                <c:pt idx="216" formatCode="General">
                  <c:v>4.5172165776958345E-2</c:v>
                </c:pt>
                <c:pt idx="217" formatCode="General">
                  <c:v>4.5514433155391679E-2</c:v>
                </c:pt>
                <c:pt idx="218" formatCode="General">
                  <c:v>4.5662886631078342E-2</c:v>
                </c:pt>
                <c:pt idx="219" formatCode="General">
                  <c:v>4.553257732621567E-2</c:v>
                </c:pt>
                <c:pt idx="220" formatCode="General">
                  <c:v>4.5426515465243136E-2</c:v>
                </c:pt>
                <c:pt idx="221" formatCode="General">
                  <c:v>4.5085303093048625E-2</c:v>
                </c:pt>
                <c:pt idx="222" formatCode="General">
                  <c:v>4.5177060618609724E-2</c:v>
                </c:pt>
                <c:pt idx="223" formatCode="General">
                  <c:v>4.4795412123721942E-2</c:v>
                </c:pt>
                <c:pt idx="224" formatCode="General">
                  <c:v>4.4399082424744385E-2</c:v>
                </c:pt>
                <c:pt idx="225" formatCode="General">
                  <c:v>4.4719816484948882E-2</c:v>
                </c:pt>
                <c:pt idx="226" formatCode="General">
                  <c:v>4.4223963296989778E-2</c:v>
                </c:pt>
                <c:pt idx="227" formatCode="General">
                  <c:v>4.4284792659397956E-2</c:v>
                </c:pt>
                <c:pt idx="228" formatCode="General">
                  <c:v>4.5016958531879592E-2</c:v>
                </c:pt>
                <c:pt idx="229" formatCode="General">
                  <c:v>4.5323391706375921E-2</c:v>
                </c:pt>
                <c:pt idx="230" formatCode="General">
                  <c:v>4.4744678341275185E-2</c:v>
                </c:pt>
                <c:pt idx="231" formatCode="General">
                  <c:v>4.4948935668255037E-2</c:v>
                </c:pt>
                <c:pt idx="232" formatCode="General">
                  <c:v>4.5389787133651008E-2</c:v>
                </c:pt>
                <c:pt idx="233" formatCode="General">
                  <c:v>4.3397957426730208E-2</c:v>
                </c:pt>
                <c:pt idx="234" formatCode="General">
                  <c:v>3.8759591485346044E-2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7-484A-93E0-DFF5C0F8189B}"/>
            </c:ext>
          </c:extLst>
        </c:ser>
        <c:ser>
          <c:idx val="3"/>
          <c:order val="3"/>
          <c:tx>
            <c:strRef>
              <c:f>'Suavizacion exponencial'!$B$2</c:f>
              <c:strCache>
                <c:ptCount val="1"/>
                <c:pt idx="0">
                  <c:v>DTF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'Suavizacion exponencial'!$A$3:$A$236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'Suavizacion exponencial'!$B$3:$B$236</c:f>
              <c:numCache>
                <c:formatCode>General</c:formatCode>
                <c:ptCount val="234"/>
                <c:pt idx="0">
                  <c:v>0.13500000000000001</c:v>
                </c:pt>
                <c:pt idx="1">
                  <c:v>0.13339999999999999</c:v>
                </c:pt>
                <c:pt idx="2">
                  <c:v>0.13020000000000001</c:v>
                </c:pt>
                <c:pt idx="3">
                  <c:v>0.12740000000000001</c:v>
                </c:pt>
                <c:pt idx="4">
                  <c:v>0.12720000000000001</c:v>
                </c:pt>
                <c:pt idx="5">
                  <c:v>0.127</c:v>
                </c:pt>
                <c:pt idx="6">
                  <c:v>0.12659999999999999</c:v>
                </c:pt>
                <c:pt idx="7">
                  <c:v>0.1234</c:v>
                </c:pt>
                <c:pt idx="8">
                  <c:v>0.1186</c:v>
                </c:pt>
                <c:pt idx="9">
                  <c:v>0.11459999999999999</c:v>
                </c:pt>
                <c:pt idx="10">
                  <c:v>0.1148</c:v>
                </c:pt>
                <c:pt idx="11">
                  <c:v>0.114</c:v>
                </c:pt>
                <c:pt idx="12">
                  <c:v>0.11210000000000001</c:v>
                </c:pt>
                <c:pt idx="13">
                  <c:v>0.1075</c:v>
                </c:pt>
                <c:pt idx="14">
                  <c:v>0.106</c:v>
                </c:pt>
                <c:pt idx="15">
                  <c:v>0.10009999999999999</c:v>
                </c:pt>
                <c:pt idx="16">
                  <c:v>9.0700000000000003E-2</c:v>
                </c:pt>
                <c:pt idx="17">
                  <c:v>8.4099999999999994E-2</c:v>
                </c:pt>
                <c:pt idx="18">
                  <c:v>7.8600000000000003E-2</c:v>
                </c:pt>
                <c:pt idx="19">
                  <c:v>7.9000000000000001E-2</c:v>
                </c:pt>
                <c:pt idx="20">
                  <c:v>7.9299999999999995E-2</c:v>
                </c:pt>
                <c:pt idx="21">
                  <c:v>7.9000000000000001E-2</c:v>
                </c:pt>
                <c:pt idx="22">
                  <c:v>7.8899999999999998E-2</c:v>
                </c:pt>
                <c:pt idx="23">
                  <c:v>7.7299999999999994E-2</c:v>
                </c:pt>
                <c:pt idx="24">
                  <c:v>7.6799999999999993E-2</c:v>
                </c:pt>
                <c:pt idx="25">
                  <c:v>7.7700000000000005E-2</c:v>
                </c:pt>
                <c:pt idx="26">
                  <c:v>7.7600000000000002E-2</c:v>
                </c:pt>
                <c:pt idx="27">
                  <c:v>7.7200000000000005E-2</c:v>
                </c:pt>
                <c:pt idx="28">
                  <c:v>7.7899999999999997E-2</c:v>
                </c:pt>
                <c:pt idx="29">
                  <c:v>7.7700000000000005E-2</c:v>
                </c:pt>
                <c:pt idx="30">
                  <c:v>7.8200000000000006E-2</c:v>
                </c:pt>
                <c:pt idx="31">
                  <c:v>7.8299999999999995E-2</c:v>
                </c:pt>
                <c:pt idx="32">
                  <c:v>7.8E-2</c:v>
                </c:pt>
                <c:pt idx="33">
                  <c:v>7.8200000000000006E-2</c:v>
                </c:pt>
                <c:pt idx="34">
                  <c:v>7.9299999999999995E-2</c:v>
                </c:pt>
                <c:pt idx="35">
                  <c:v>7.9500000000000001E-2</c:v>
                </c:pt>
                <c:pt idx="36">
                  <c:v>7.9799999999999996E-2</c:v>
                </c:pt>
                <c:pt idx="37">
                  <c:v>7.85E-2</c:v>
                </c:pt>
                <c:pt idx="38">
                  <c:v>7.8E-2</c:v>
                </c:pt>
                <c:pt idx="39">
                  <c:v>7.8399999999999997E-2</c:v>
                </c:pt>
                <c:pt idx="40">
                  <c:v>7.8100000000000003E-2</c:v>
                </c:pt>
                <c:pt idx="41">
                  <c:v>7.8600000000000003E-2</c:v>
                </c:pt>
                <c:pt idx="42">
                  <c:v>7.8299999999999995E-2</c:v>
                </c:pt>
                <c:pt idx="43">
                  <c:v>7.7600000000000002E-2</c:v>
                </c:pt>
                <c:pt idx="44">
                  <c:v>7.7399999999999997E-2</c:v>
                </c:pt>
                <c:pt idx="45">
                  <c:v>7.6799999999999993E-2</c:v>
                </c:pt>
                <c:pt idx="46">
                  <c:v>7.6700000000000004E-2</c:v>
                </c:pt>
                <c:pt idx="47">
                  <c:v>7.7600000000000002E-2</c:v>
                </c:pt>
                <c:pt idx="48">
                  <c:v>7.6700000000000004E-2</c:v>
                </c:pt>
                <c:pt idx="49">
                  <c:v>7.4099999999999999E-2</c:v>
                </c:pt>
                <c:pt idx="50">
                  <c:v>7.3400000000000007E-2</c:v>
                </c:pt>
                <c:pt idx="51">
                  <c:v>7.2900000000000006E-2</c:v>
                </c:pt>
                <c:pt idx="52">
                  <c:v>7.1800000000000003E-2</c:v>
                </c:pt>
                <c:pt idx="53">
                  <c:v>7.1800000000000003E-2</c:v>
                </c:pt>
                <c:pt idx="54">
                  <c:v>7.0999999999999994E-2</c:v>
                </c:pt>
                <c:pt idx="55">
                  <c:v>6.9900000000000004E-2</c:v>
                </c:pt>
                <c:pt idx="56">
                  <c:v>6.8400000000000002E-2</c:v>
                </c:pt>
                <c:pt idx="57">
                  <c:v>6.4600000000000005E-2</c:v>
                </c:pt>
                <c:pt idx="58">
                  <c:v>6.4100000000000004E-2</c:v>
                </c:pt>
                <c:pt idx="59">
                  <c:v>6.3E-2</c:v>
                </c:pt>
                <c:pt idx="60">
                  <c:v>6.1400000000000003E-2</c:v>
                </c:pt>
                <c:pt idx="61">
                  <c:v>6.0100000000000001E-2</c:v>
                </c:pt>
                <c:pt idx="62">
                  <c:v>5.9700000000000003E-2</c:v>
                </c:pt>
                <c:pt idx="63">
                  <c:v>5.9299999999999999E-2</c:v>
                </c:pt>
                <c:pt idx="64">
                  <c:v>5.9700000000000003E-2</c:v>
                </c:pt>
                <c:pt idx="65">
                  <c:v>6.1199999999999997E-2</c:v>
                </c:pt>
                <c:pt idx="66">
                  <c:v>6.5100000000000005E-2</c:v>
                </c:pt>
                <c:pt idx="67">
                  <c:v>6.3700000000000007E-2</c:v>
                </c:pt>
                <c:pt idx="68">
                  <c:v>6.4199999999999993E-2</c:v>
                </c:pt>
                <c:pt idx="69">
                  <c:v>6.4199999999999993E-2</c:v>
                </c:pt>
                <c:pt idx="70">
                  <c:v>6.6799999999999998E-2</c:v>
                </c:pt>
                <c:pt idx="71">
                  <c:v>6.7500000000000004E-2</c:v>
                </c:pt>
                <c:pt idx="72">
                  <c:v>6.8099999999999994E-2</c:v>
                </c:pt>
                <c:pt idx="73">
                  <c:v>6.8000000000000005E-2</c:v>
                </c:pt>
                <c:pt idx="74">
                  <c:v>7.5200000000000003E-2</c:v>
                </c:pt>
                <c:pt idx="75">
                  <c:v>7.4499999999999997E-2</c:v>
                </c:pt>
                <c:pt idx="76">
                  <c:v>7.6100000000000001E-2</c:v>
                </c:pt>
                <c:pt idx="77">
                  <c:v>8.0199999999999994E-2</c:v>
                </c:pt>
                <c:pt idx="78">
                  <c:v>8.2900000000000001E-2</c:v>
                </c:pt>
                <c:pt idx="79">
                  <c:v>8.5400000000000004E-2</c:v>
                </c:pt>
                <c:pt idx="80">
                  <c:v>8.8900000000000007E-2</c:v>
                </c:pt>
                <c:pt idx="81">
                  <c:v>8.5900000000000004E-2</c:v>
                </c:pt>
                <c:pt idx="82">
                  <c:v>8.6699999999999999E-2</c:v>
                </c:pt>
                <c:pt idx="83">
                  <c:v>8.9800000000000005E-2</c:v>
                </c:pt>
                <c:pt idx="84">
                  <c:v>9.1200000000000003E-2</c:v>
                </c:pt>
                <c:pt idx="85">
                  <c:v>9.2999999999999999E-2</c:v>
                </c:pt>
                <c:pt idx="86">
                  <c:v>9.5899999999999999E-2</c:v>
                </c:pt>
                <c:pt idx="87">
                  <c:v>9.7900000000000001E-2</c:v>
                </c:pt>
                <c:pt idx="88">
                  <c:v>9.5899999999999999E-2</c:v>
                </c:pt>
                <c:pt idx="89">
                  <c:v>9.7500000000000003E-2</c:v>
                </c:pt>
                <c:pt idx="90">
                  <c:v>9.6100000000000005E-2</c:v>
                </c:pt>
                <c:pt idx="91">
                  <c:v>9.9599999999999994E-2</c:v>
                </c:pt>
                <c:pt idx="92">
                  <c:v>9.9199999999999997E-2</c:v>
                </c:pt>
                <c:pt idx="93">
                  <c:v>0.1002</c:v>
                </c:pt>
                <c:pt idx="94">
                  <c:v>0.1013</c:v>
                </c:pt>
                <c:pt idx="95">
                  <c:v>0.1012</c:v>
                </c:pt>
                <c:pt idx="96">
                  <c:v>9.69E-2</c:v>
                </c:pt>
                <c:pt idx="97">
                  <c:v>8.9800000000000005E-2</c:v>
                </c:pt>
                <c:pt idx="98">
                  <c:v>8.1699999999999995E-2</c:v>
                </c:pt>
                <c:pt idx="99">
                  <c:v>7.1199999999999999E-2</c:v>
                </c:pt>
                <c:pt idx="100">
                  <c:v>6.2E-2</c:v>
                </c:pt>
                <c:pt idx="101">
                  <c:v>5.5199999999999999E-2</c:v>
                </c:pt>
                <c:pt idx="102">
                  <c:v>5.1499999999999997E-2</c:v>
                </c:pt>
                <c:pt idx="103">
                  <c:v>5.0799999999999998E-2</c:v>
                </c:pt>
                <c:pt idx="104">
                  <c:v>4.8899999999999999E-2</c:v>
                </c:pt>
                <c:pt idx="105">
                  <c:v>4.41E-2</c:v>
                </c:pt>
                <c:pt idx="106">
                  <c:v>4.3999999999999997E-2</c:v>
                </c:pt>
                <c:pt idx="107">
                  <c:v>4.1200000000000001E-2</c:v>
                </c:pt>
                <c:pt idx="108">
                  <c:v>4.0399999999999998E-2</c:v>
                </c:pt>
                <c:pt idx="109">
                  <c:v>0.04</c:v>
                </c:pt>
                <c:pt idx="110">
                  <c:v>3.9300000000000002E-2</c:v>
                </c:pt>
                <c:pt idx="111">
                  <c:v>3.9199999999999999E-2</c:v>
                </c:pt>
                <c:pt idx="112">
                  <c:v>3.6299999999999999E-2</c:v>
                </c:pt>
                <c:pt idx="113">
                  <c:v>3.5400000000000001E-2</c:v>
                </c:pt>
                <c:pt idx="114">
                  <c:v>3.5200000000000002E-2</c:v>
                </c:pt>
                <c:pt idx="115">
                  <c:v>3.5000000000000003E-2</c:v>
                </c:pt>
                <c:pt idx="116">
                  <c:v>3.4700000000000002E-2</c:v>
                </c:pt>
                <c:pt idx="117">
                  <c:v>3.4500000000000003E-2</c:v>
                </c:pt>
                <c:pt idx="118">
                  <c:v>3.44E-2</c:v>
                </c:pt>
                <c:pt idx="119">
                  <c:v>3.5000000000000003E-2</c:v>
                </c:pt>
                <c:pt idx="120">
                  <c:v>3.4799999999999998E-2</c:v>
                </c:pt>
                <c:pt idx="121">
                  <c:v>3.4599999999999999E-2</c:v>
                </c:pt>
                <c:pt idx="122">
                  <c:v>3.5900000000000001E-2</c:v>
                </c:pt>
                <c:pt idx="123">
                  <c:v>3.7400000000000003E-2</c:v>
                </c:pt>
                <c:pt idx="124">
                  <c:v>3.8800000000000001E-2</c:v>
                </c:pt>
                <c:pt idx="125">
                  <c:v>4.1000000000000002E-2</c:v>
                </c:pt>
                <c:pt idx="126">
                  <c:v>4.2099999999999999E-2</c:v>
                </c:pt>
                <c:pt idx="127">
                  <c:v>4.4900000000000002E-2</c:v>
                </c:pt>
                <c:pt idx="128">
                  <c:v>4.6100000000000002E-2</c:v>
                </c:pt>
                <c:pt idx="129">
                  <c:v>4.7199999999999999E-2</c:v>
                </c:pt>
                <c:pt idx="130">
                  <c:v>5.0799999999999998E-2</c:v>
                </c:pt>
                <c:pt idx="131">
                  <c:v>5.1200000000000002E-2</c:v>
                </c:pt>
                <c:pt idx="132">
                  <c:v>5.1299999999999998E-2</c:v>
                </c:pt>
                <c:pt idx="133">
                  <c:v>5.2699999999999997E-2</c:v>
                </c:pt>
                <c:pt idx="134">
                  <c:v>5.3600000000000002E-2</c:v>
                </c:pt>
                <c:pt idx="135">
                  <c:v>5.4699999999999999E-2</c:v>
                </c:pt>
                <c:pt idx="136">
                  <c:v>5.45E-2</c:v>
                </c:pt>
                <c:pt idx="137">
                  <c:v>5.45E-2</c:v>
                </c:pt>
                <c:pt idx="138">
                  <c:v>5.4399999999999997E-2</c:v>
                </c:pt>
                <c:pt idx="139">
                  <c:v>5.4100000000000002E-2</c:v>
                </c:pt>
                <c:pt idx="140">
                  <c:v>5.3199999999999997E-2</c:v>
                </c:pt>
                <c:pt idx="141">
                  <c:v>5.4199999999999998E-2</c:v>
                </c:pt>
                <c:pt idx="142">
                  <c:v>5.3100000000000001E-2</c:v>
                </c:pt>
                <c:pt idx="143">
                  <c:v>5.2200000000000003E-2</c:v>
                </c:pt>
                <c:pt idx="144">
                  <c:v>5.1200000000000002E-2</c:v>
                </c:pt>
                <c:pt idx="145">
                  <c:v>4.82E-2</c:v>
                </c:pt>
                <c:pt idx="146">
                  <c:v>4.5699999999999998E-2</c:v>
                </c:pt>
                <c:pt idx="147">
                  <c:v>4.2099999999999999E-2</c:v>
                </c:pt>
                <c:pt idx="148">
                  <c:v>3.9800000000000002E-2</c:v>
                </c:pt>
                <c:pt idx="149">
                  <c:v>3.9399999999999998E-2</c:v>
                </c:pt>
                <c:pt idx="150">
                  <c:v>3.9800000000000002E-2</c:v>
                </c:pt>
                <c:pt idx="151">
                  <c:v>4.07E-2</c:v>
                </c:pt>
                <c:pt idx="152">
                  <c:v>4.07E-2</c:v>
                </c:pt>
                <c:pt idx="153">
                  <c:v>4.02E-2</c:v>
                </c:pt>
                <c:pt idx="154">
                  <c:v>4.0300000000000002E-2</c:v>
                </c:pt>
                <c:pt idx="155">
                  <c:v>4.0599999999999997E-2</c:v>
                </c:pt>
                <c:pt idx="156">
                  <c:v>4.0300000000000002E-2</c:v>
                </c:pt>
                <c:pt idx="157">
                  <c:v>3.9699999999999999E-2</c:v>
                </c:pt>
                <c:pt idx="158">
                  <c:v>3.8899999999999997E-2</c:v>
                </c:pt>
                <c:pt idx="159">
                  <c:v>3.8100000000000002E-2</c:v>
                </c:pt>
                <c:pt idx="160">
                  <c:v>3.7900000000000003E-2</c:v>
                </c:pt>
                <c:pt idx="161">
                  <c:v>3.9399999999999998E-2</c:v>
                </c:pt>
                <c:pt idx="162">
                  <c:v>4.0599999999999997E-2</c:v>
                </c:pt>
                <c:pt idx="163">
                  <c:v>4.0399999999999998E-2</c:v>
                </c:pt>
                <c:pt idx="164">
                  <c:v>4.2599999999999999E-2</c:v>
                </c:pt>
                <c:pt idx="165">
                  <c:v>4.3299999999999998E-2</c:v>
                </c:pt>
                <c:pt idx="166">
                  <c:v>4.36E-2</c:v>
                </c:pt>
                <c:pt idx="167">
                  <c:v>4.3400000000000001E-2</c:v>
                </c:pt>
                <c:pt idx="168">
                  <c:v>4.4699999999999997E-2</c:v>
                </c:pt>
                <c:pt idx="169">
                  <c:v>4.4499999999999998E-2</c:v>
                </c:pt>
                <c:pt idx="170">
                  <c:v>4.41E-2</c:v>
                </c:pt>
                <c:pt idx="171">
                  <c:v>4.5100000000000001E-2</c:v>
                </c:pt>
                <c:pt idx="172">
                  <c:v>4.4200000000000003E-2</c:v>
                </c:pt>
                <c:pt idx="173">
                  <c:v>4.3999999999999997E-2</c:v>
                </c:pt>
                <c:pt idx="174">
                  <c:v>4.5199999999999997E-2</c:v>
                </c:pt>
                <c:pt idx="175">
                  <c:v>4.4699999999999997E-2</c:v>
                </c:pt>
                <c:pt idx="176">
                  <c:v>4.41E-2</c:v>
                </c:pt>
                <c:pt idx="177">
                  <c:v>4.7199999999999999E-2</c:v>
                </c:pt>
                <c:pt idx="178">
                  <c:v>4.9200000000000001E-2</c:v>
                </c:pt>
                <c:pt idx="179">
                  <c:v>5.2400000000000002E-2</c:v>
                </c:pt>
                <c:pt idx="180">
                  <c:v>5.74E-2</c:v>
                </c:pt>
                <c:pt idx="181">
                  <c:v>6.25E-2</c:v>
                </c:pt>
                <c:pt idx="182">
                  <c:v>6.3500000000000001E-2</c:v>
                </c:pt>
                <c:pt idx="183">
                  <c:v>6.6500000000000004E-2</c:v>
                </c:pt>
                <c:pt idx="184">
                  <c:v>6.83E-2</c:v>
                </c:pt>
                <c:pt idx="185">
                  <c:v>6.9099999999999995E-2</c:v>
                </c:pt>
                <c:pt idx="186">
                  <c:v>7.2599999999999998E-2</c:v>
                </c:pt>
                <c:pt idx="187">
                  <c:v>7.1900000000000006E-2</c:v>
                </c:pt>
                <c:pt idx="188">
                  <c:v>7.1800000000000003E-2</c:v>
                </c:pt>
                <c:pt idx="189">
                  <c:v>7.0900000000000005E-2</c:v>
                </c:pt>
                <c:pt idx="190">
                  <c:v>7.0099999999999996E-2</c:v>
                </c:pt>
                <c:pt idx="191">
                  <c:v>6.9199999999999998E-2</c:v>
                </c:pt>
                <c:pt idx="192">
                  <c:v>6.9400000000000003E-2</c:v>
                </c:pt>
                <c:pt idx="193">
                  <c:v>6.7799999999999999E-2</c:v>
                </c:pt>
                <c:pt idx="194">
                  <c:v>6.6500000000000004E-2</c:v>
                </c:pt>
                <c:pt idx="195">
                  <c:v>6.5299999999999997E-2</c:v>
                </c:pt>
                <c:pt idx="196">
                  <c:v>6.1699999999999998E-2</c:v>
                </c:pt>
                <c:pt idx="197">
                  <c:v>5.96E-2</c:v>
                </c:pt>
                <c:pt idx="198">
                  <c:v>5.6500000000000002E-2</c:v>
                </c:pt>
                <c:pt idx="199">
                  <c:v>5.5800000000000002E-2</c:v>
                </c:pt>
                <c:pt idx="200">
                  <c:v>5.5199999999999999E-2</c:v>
                </c:pt>
                <c:pt idx="201">
                  <c:v>5.4600000000000003E-2</c:v>
                </c:pt>
                <c:pt idx="202">
                  <c:v>5.3499999999999999E-2</c:v>
                </c:pt>
                <c:pt idx="203">
                  <c:v>5.28E-2</c:v>
                </c:pt>
                <c:pt idx="204">
                  <c:v>5.21E-2</c:v>
                </c:pt>
                <c:pt idx="205">
                  <c:v>5.0700000000000002E-2</c:v>
                </c:pt>
                <c:pt idx="206">
                  <c:v>5.0099999999999999E-2</c:v>
                </c:pt>
                <c:pt idx="207">
                  <c:v>4.9000000000000002E-2</c:v>
                </c:pt>
                <c:pt idx="208">
                  <c:v>4.7E-2</c:v>
                </c:pt>
                <c:pt idx="209">
                  <c:v>4.5999999999999999E-2</c:v>
                </c:pt>
                <c:pt idx="210">
                  <c:v>4.5699999999999998E-2</c:v>
                </c:pt>
                <c:pt idx="211">
                  <c:v>4.53E-2</c:v>
                </c:pt>
                <c:pt idx="212">
                  <c:v>4.53E-2</c:v>
                </c:pt>
                <c:pt idx="213">
                  <c:v>4.4299999999999999E-2</c:v>
                </c:pt>
                <c:pt idx="214">
                  <c:v>4.4200000000000003E-2</c:v>
                </c:pt>
                <c:pt idx="215">
                  <c:v>4.5400000000000003E-2</c:v>
                </c:pt>
                <c:pt idx="216">
                  <c:v>4.5600000000000002E-2</c:v>
                </c:pt>
                <c:pt idx="217">
                  <c:v>4.5699999999999998E-2</c:v>
                </c:pt>
                <c:pt idx="218">
                  <c:v>4.5499999999999999E-2</c:v>
                </c:pt>
                <c:pt idx="219">
                  <c:v>4.5400000000000003E-2</c:v>
                </c:pt>
                <c:pt idx="220">
                  <c:v>4.4999999999999998E-2</c:v>
                </c:pt>
                <c:pt idx="221">
                  <c:v>4.5199999999999997E-2</c:v>
                </c:pt>
                <c:pt idx="222">
                  <c:v>4.4699999999999997E-2</c:v>
                </c:pt>
                <c:pt idx="223">
                  <c:v>4.4299999999999999E-2</c:v>
                </c:pt>
                <c:pt idx="224">
                  <c:v>4.48E-2</c:v>
                </c:pt>
                <c:pt idx="225">
                  <c:v>4.41E-2</c:v>
                </c:pt>
                <c:pt idx="226">
                  <c:v>4.4299999999999999E-2</c:v>
                </c:pt>
                <c:pt idx="227">
                  <c:v>4.5199999999999997E-2</c:v>
                </c:pt>
                <c:pt idx="228">
                  <c:v>4.5400000000000003E-2</c:v>
                </c:pt>
                <c:pt idx="229">
                  <c:v>4.4600000000000001E-2</c:v>
                </c:pt>
                <c:pt idx="230">
                  <c:v>4.4999999999999998E-2</c:v>
                </c:pt>
                <c:pt idx="231">
                  <c:v>4.5499999999999999E-2</c:v>
                </c:pt>
                <c:pt idx="232">
                  <c:v>4.2900000000000001E-2</c:v>
                </c:pt>
                <c:pt idx="233">
                  <c:v>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A-4834-A710-6705DB9E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892992"/>
        <c:axId val="1896890080"/>
      </c:lineChart>
      <c:catAx>
        <c:axId val="1896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890080"/>
        <c:crosses val="autoZero"/>
        <c:auto val="1"/>
        <c:lblAlgn val="ctr"/>
        <c:lblOffset val="100"/>
        <c:noMultiLvlLbl val="0"/>
      </c:catAx>
      <c:valAx>
        <c:axId val="1896890080"/>
        <c:scaling>
          <c:orientation val="minMax"/>
          <c:max val="0.14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Estacional DTF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'Ind. estacional'!$I$2</c:f>
              <c:strCache>
                <c:ptCount val="1"/>
                <c:pt idx="0">
                  <c:v>Yt desestacionalizada (Y/IEA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'Ind. estacional'!$B$3:$B$236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'Ind. estacional'!$I$3:$I$236</c:f>
              <c:numCache>
                <c:formatCode>General</c:formatCode>
                <c:ptCount val="234"/>
                <c:pt idx="0">
                  <c:v>0.12215786821299073</c:v>
                </c:pt>
                <c:pt idx="1">
                  <c:v>0.12117513077571462</c:v>
                </c:pt>
                <c:pt idx="2">
                  <c:v>0.11806500373801672</c:v>
                </c:pt>
                <c:pt idx="3">
                  <c:v>0.11629106437213858</c:v>
                </c:pt>
                <c:pt idx="4">
                  <c:v>0.1184953180494903</c:v>
                </c:pt>
                <c:pt idx="5">
                  <c:v>0.11787291603064466</c:v>
                </c:pt>
                <c:pt idx="6">
                  <c:v>0.11688638366091442</c:v>
                </c:pt>
                <c:pt idx="7">
                  <c:v>0.11351302640479076</c:v>
                </c:pt>
                <c:pt idx="8">
                  <c:v>0.10841452970946101</c:v>
                </c:pt>
                <c:pt idx="9">
                  <c:v>0.10550857068922193</c:v>
                </c:pt>
                <c:pt idx="10">
                  <c:v>0.10462533721565169</c:v>
                </c:pt>
                <c:pt idx="11">
                  <c:v>0.10341594589357686</c:v>
                </c:pt>
                <c:pt idx="12">
                  <c:v>0.10143627427167599</c:v>
                </c:pt>
                <c:pt idx="13">
                  <c:v>9.7648624875482176E-2</c:v>
                </c:pt>
                <c:pt idx="14">
                  <c:v>9.6120509955681804E-2</c:v>
                </c:pt>
                <c:pt idx="15">
                  <c:v>9.1371550578108876E-2</c:v>
                </c:pt>
                <c:pt idx="16">
                  <c:v>8.4493123797867692E-2</c:v>
                </c:pt>
                <c:pt idx="17">
                  <c:v>7.8056001875411146E-2</c:v>
                </c:pt>
                <c:pt idx="18">
                  <c:v>7.2569271372416075E-2</c:v>
                </c:pt>
                <c:pt idx="19">
                  <c:v>7.2670413986859569E-2</c:v>
                </c:pt>
                <c:pt idx="20">
                  <c:v>7.24896476050612E-2</c:v>
                </c:pt>
                <c:pt idx="21">
                  <c:v>7.2732784332011621E-2</c:v>
                </c:pt>
                <c:pt idx="22">
                  <c:v>7.1907135072429601E-2</c:v>
                </c:pt>
                <c:pt idx="23">
                  <c:v>7.0123268575206066E-2</c:v>
                </c:pt>
                <c:pt idx="24">
                  <c:v>6.9494253916723606E-2</c:v>
                </c:pt>
                <c:pt idx="25">
                  <c:v>7.0579517700697356E-2</c:v>
                </c:pt>
                <c:pt idx="26">
                  <c:v>7.0367467665668954E-2</c:v>
                </c:pt>
                <c:pt idx="27">
                  <c:v>7.0468368677622434E-2</c:v>
                </c:pt>
                <c:pt idx="28">
                  <c:v>7.2569066635654822E-2</c:v>
                </c:pt>
                <c:pt idx="29">
                  <c:v>7.2115949414024341E-2</c:v>
                </c:pt>
                <c:pt idx="30">
                  <c:v>7.2199962103345255E-2</c:v>
                </c:pt>
                <c:pt idx="31">
                  <c:v>7.2026498926216501E-2</c:v>
                </c:pt>
                <c:pt idx="32">
                  <c:v>7.1301292726289711E-2</c:v>
                </c:pt>
                <c:pt idx="33">
                  <c:v>7.19962498071305E-2</c:v>
                </c:pt>
                <c:pt idx="34">
                  <c:v>7.2271683285724544E-2</c:v>
                </c:pt>
                <c:pt idx="35">
                  <c:v>7.2119014899468079E-2</c:v>
                </c:pt>
                <c:pt idx="36">
                  <c:v>7.2208873210345623E-2</c:v>
                </c:pt>
                <c:pt idx="37">
                  <c:v>7.1306205141631177E-2</c:v>
                </c:pt>
                <c:pt idx="38">
                  <c:v>7.073018657116209E-2</c:v>
                </c:pt>
                <c:pt idx="39">
                  <c:v>7.1563731921316043E-2</c:v>
                </c:pt>
                <c:pt idx="40">
                  <c:v>7.2755380028814404E-2</c:v>
                </c:pt>
                <c:pt idx="41">
                  <c:v>7.2951269291406856E-2</c:v>
                </c:pt>
                <c:pt idx="42">
                  <c:v>7.2292289420612943E-2</c:v>
                </c:pt>
                <c:pt idx="43">
                  <c:v>7.1382583865573446E-2</c:v>
                </c:pt>
                <c:pt idx="44">
                  <c:v>7.0752821243779782E-2</c:v>
                </c:pt>
                <c:pt idx="45">
                  <c:v>7.0707314388588516E-2</c:v>
                </c:pt>
                <c:pt idx="46">
                  <c:v>6.9902119899307363E-2</c:v>
                </c:pt>
                <c:pt idx="47">
                  <c:v>7.0395415801241798E-2</c:v>
                </c:pt>
                <c:pt idx="48">
                  <c:v>6.9403766606936215E-2</c:v>
                </c:pt>
                <c:pt idx="49">
                  <c:v>6.7309424216495162E-2</c:v>
                </c:pt>
                <c:pt idx="50">
                  <c:v>6.6558919157990989E-2</c:v>
                </c:pt>
                <c:pt idx="51">
                  <c:v>6.6543317054386986E-2</c:v>
                </c:pt>
                <c:pt idx="52">
                  <c:v>6.688650814428776E-2</c:v>
                </c:pt>
                <c:pt idx="53">
                  <c:v>6.6639963551183359E-2</c:v>
                </c:pt>
                <c:pt idx="54">
                  <c:v>6.5552395260070492E-2</c:v>
                </c:pt>
                <c:pt idx="55">
                  <c:v>6.42995181984998E-2</c:v>
                </c:pt>
                <c:pt idx="56">
                  <c:v>6.2525749006130976E-2</c:v>
                </c:pt>
                <c:pt idx="57">
                  <c:v>5.9475162884151285E-2</c:v>
                </c:pt>
                <c:pt idx="58">
                  <c:v>5.8418851180516318E-2</c:v>
                </c:pt>
                <c:pt idx="59">
                  <c:v>5.7150917467503004E-2</c:v>
                </c:pt>
                <c:pt idx="60">
                  <c:v>5.5559208209463924E-2</c:v>
                </c:pt>
                <c:pt idx="61">
                  <c:v>5.4592394000153296E-2</c:v>
                </c:pt>
                <c:pt idx="62">
                  <c:v>5.4135796644850985E-2</c:v>
                </c:pt>
                <c:pt idx="63">
                  <c:v>5.412920029252604E-2</c:v>
                </c:pt>
                <c:pt idx="64">
                  <c:v>5.5614547858133419E-2</c:v>
                </c:pt>
                <c:pt idx="65">
                  <c:v>5.6801751662011443E-2</c:v>
                </c:pt>
                <c:pt idx="66">
                  <c:v>6.010508354127591E-2</c:v>
                </c:pt>
                <c:pt idx="67">
                  <c:v>5.8596270518518415E-2</c:v>
                </c:pt>
                <c:pt idx="68">
                  <c:v>5.8686448628561524E-2</c:v>
                </c:pt>
                <c:pt idx="69">
                  <c:v>5.910689562171071E-2</c:v>
                </c:pt>
                <c:pt idx="70">
                  <c:v>6.0879551620257252E-2</c:v>
                </c:pt>
                <c:pt idx="71">
                  <c:v>6.1233125858038938E-2</c:v>
                </c:pt>
                <c:pt idx="72">
                  <c:v>6.1621857965219753E-2</c:v>
                </c:pt>
                <c:pt idx="73">
                  <c:v>6.1768432479374781E-2</c:v>
                </c:pt>
                <c:pt idx="74">
                  <c:v>6.8191154232710119E-2</c:v>
                </c:pt>
                <c:pt idx="75">
                  <c:v>6.8003801379311793E-2</c:v>
                </c:pt>
                <c:pt idx="76">
                  <c:v>7.0892246097218642E-2</c:v>
                </c:pt>
                <c:pt idx="77">
                  <c:v>7.4436282406753554E-2</c:v>
                </c:pt>
                <c:pt idx="78">
                  <c:v>7.6539346014927387E-2</c:v>
                </c:pt>
                <c:pt idx="79">
                  <c:v>7.8557637398453256E-2</c:v>
                </c:pt>
                <c:pt idx="80">
                  <c:v>8.1265191325219949E-2</c:v>
                </c:pt>
                <c:pt idx="81">
                  <c:v>7.9085394609111376E-2</c:v>
                </c:pt>
                <c:pt idx="82">
                  <c:v>7.90158252316812E-2</c:v>
                </c:pt>
                <c:pt idx="83">
                  <c:v>8.1462736326694762E-2</c:v>
                </c:pt>
                <c:pt idx="84">
                  <c:v>8.2524426526109279E-2</c:v>
                </c:pt>
                <c:pt idx="85">
                  <c:v>8.4477415008556683E-2</c:v>
                </c:pt>
                <c:pt idx="86">
                  <c:v>8.6961857591980052E-2</c:v>
                </c:pt>
                <c:pt idx="87">
                  <c:v>8.936338463133725E-2</c:v>
                </c:pt>
                <c:pt idx="88">
                  <c:v>8.933727202001665E-2</c:v>
                </c:pt>
                <c:pt idx="89">
                  <c:v>9.0492986716439808E-2</c:v>
                </c:pt>
                <c:pt idx="90">
                  <c:v>8.8726551894264427E-2</c:v>
                </c:pt>
                <c:pt idx="91">
                  <c:v>9.1619914342926739E-2</c:v>
                </c:pt>
                <c:pt idx="92">
                  <c:v>9.0680618441640243E-2</c:v>
                </c:pt>
                <c:pt idx="93">
                  <c:v>9.2250949241361582E-2</c:v>
                </c:pt>
                <c:pt idx="94">
                  <c:v>9.2321835016947004E-2</c:v>
                </c:pt>
                <c:pt idx="95">
                  <c:v>9.1804330916052446E-2</c:v>
                </c:pt>
                <c:pt idx="96">
                  <c:v>8.7682203183991114E-2</c:v>
                </c:pt>
                <c:pt idx="97">
                  <c:v>8.15706652448214E-2</c:v>
                </c:pt>
                <c:pt idx="98">
                  <c:v>7.4085336446973613E-2</c:v>
                </c:pt>
                <c:pt idx="99">
                  <c:v>6.4991552459154361E-2</c:v>
                </c:pt>
                <c:pt idx="100">
                  <c:v>5.7757151879468539E-2</c:v>
                </c:pt>
                <c:pt idx="101">
                  <c:v>5.1232952479461302E-2</c:v>
                </c:pt>
                <c:pt idx="102">
                  <c:v>4.7548568392868029E-2</c:v>
                </c:pt>
                <c:pt idx="103">
                  <c:v>4.6729835829524884E-2</c:v>
                </c:pt>
                <c:pt idx="104">
                  <c:v>4.4700425824558548E-2</c:v>
                </c:pt>
                <c:pt idx="105">
                  <c:v>4.0601465684072316E-2</c:v>
                </c:pt>
                <c:pt idx="106">
                  <c:v>4.0100303462444892E-2</c:v>
                </c:pt>
                <c:pt idx="107">
                  <c:v>3.7374885708906729E-2</c:v>
                </c:pt>
                <c:pt idx="108">
                  <c:v>3.6556873154109812E-2</c:v>
                </c:pt>
                <c:pt idx="109">
                  <c:v>3.6334372046691044E-2</c:v>
                </c:pt>
                <c:pt idx="110">
                  <c:v>3.5637132464700898E-2</c:v>
                </c:pt>
                <c:pt idx="111">
                  <c:v>3.5781865960658021E-2</c:v>
                </c:pt>
                <c:pt idx="112">
                  <c:v>3.3815880858463029E-2</c:v>
                </c:pt>
                <c:pt idx="113">
                  <c:v>3.2855915177045836E-2</c:v>
                </c:pt>
                <c:pt idx="114">
                  <c:v>3.2499215678232135E-2</c:v>
                </c:pt>
                <c:pt idx="115">
                  <c:v>3.2195753032152975E-2</c:v>
                </c:pt>
                <c:pt idx="116">
                  <c:v>3.171993407182376E-2</c:v>
                </c:pt>
                <c:pt idx="117">
                  <c:v>3.1763051385498751E-2</c:v>
                </c:pt>
                <c:pt idx="118">
                  <c:v>3.1351146343366013E-2</c:v>
                </c:pt>
                <c:pt idx="119">
                  <c:v>3.1750509704168338E-2</c:v>
                </c:pt>
                <c:pt idx="120">
                  <c:v>3.1489583806015381E-2</c:v>
                </c:pt>
                <c:pt idx="121">
                  <c:v>3.1429231820387753E-2</c:v>
                </c:pt>
                <c:pt idx="122">
                  <c:v>3.2554021768009221E-2</c:v>
                </c:pt>
                <c:pt idx="123">
                  <c:v>3.4138821095117608E-2</c:v>
                </c:pt>
                <c:pt idx="124">
                  <c:v>3.6144798272957732E-2</c:v>
                </c:pt>
                <c:pt idx="125">
                  <c:v>3.8053461080759306E-2</c:v>
                </c:pt>
                <c:pt idx="126">
                  <c:v>3.8869800569703773E-2</c:v>
                </c:pt>
                <c:pt idx="127">
                  <c:v>4.1302551746961957E-2</c:v>
                </c:pt>
                <c:pt idx="128">
                  <c:v>4.2140892239512256E-2</c:v>
                </c:pt>
                <c:pt idx="129">
                  <c:v>4.3455536967986694E-2</c:v>
                </c:pt>
                <c:pt idx="130">
                  <c:v>4.6297623088459104E-2</c:v>
                </c:pt>
                <c:pt idx="131">
                  <c:v>4.644645991009768E-2</c:v>
                </c:pt>
                <c:pt idx="132">
                  <c:v>4.6419989920936468E-2</c:v>
                </c:pt>
                <c:pt idx="133">
                  <c:v>4.7870535171515446E-2</c:v>
                </c:pt>
                <c:pt idx="134">
                  <c:v>4.8604333336080614E-2</c:v>
                </c:pt>
                <c:pt idx="135">
                  <c:v>4.993030785836719E-2</c:v>
                </c:pt>
                <c:pt idx="136">
                  <c:v>5.077039963598444E-2</c:v>
                </c:pt>
                <c:pt idx="137">
                  <c:v>5.0583259241497119E-2</c:v>
                </c:pt>
                <c:pt idx="138">
                  <c:v>5.0226060593631473E-2</c:v>
                </c:pt>
                <c:pt idx="139">
                  <c:v>4.9765435401127885E-2</c:v>
                </c:pt>
                <c:pt idx="140">
                  <c:v>4.8631138115879644E-2</c:v>
                </c:pt>
                <c:pt idx="141">
                  <c:v>4.9900214060696585E-2</c:v>
                </c:pt>
                <c:pt idx="142">
                  <c:v>4.8393775314905095E-2</c:v>
                </c:pt>
                <c:pt idx="143">
                  <c:v>4.7353617330216778E-2</c:v>
                </c:pt>
                <c:pt idx="144">
                  <c:v>4.632950261114907E-2</c:v>
                </c:pt>
                <c:pt idx="145">
                  <c:v>4.3782918316262708E-2</c:v>
                </c:pt>
                <c:pt idx="146">
                  <c:v>4.1440634952591121E-2</c:v>
                </c:pt>
                <c:pt idx="147">
                  <c:v>3.8428993799584255E-2</c:v>
                </c:pt>
                <c:pt idx="148">
                  <c:v>3.7076365238755613E-2</c:v>
                </c:pt>
                <c:pt idx="149">
                  <c:v>3.6568447965412594E-2</c:v>
                </c:pt>
                <c:pt idx="150">
                  <c:v>3.6746272272546558E-2</c:v>
                </c:pt>
                <c:pt idx="151">
                  <c:v>3.74390613831036E-2</c:v>
                </c:pt>
                <c:pt idx="152">
                  <c:v>3.7204648896922966E-2</c:v>
                </c:pt>
                <c:pt idx="153">
                  <c:v>3.7010859875276803E-2</c:v>
                </c:pt>
                <c:pt idx="154">
                  <c:v>3.6728232489466578E-2</c:v>
                </c:pt>
                <c:pt idx="155">
                  <c:v>3.6830591256835264E-2</c:v>
                </c:pt>
                <c:pt idx="156">
                  <c:v>3.6466385844322415E-2</c:v>
                </c:pt>
                <c:pt idx="157">
                  <c:v>3.6061864256340857E-2</c:v>
                </c:pt>
                <c:pt idx="158">
                  <c:v>3.5274413559207754E-2</c:v>
                </c:pt>
                <c:pt idx="159">
                  <c:v>3.4777782987272216E-2</c:v>
                </c:pt>
                <c:pt idx="160">
                  <c:v>3.5306388003739642E-2</c:v>
                </c:pt>
                <c:pt idx="161">
                  <c:v>3.6568447965412594E-2</c:v>
                </c:pt>
                <c:pt idx="162">
                  <c:v>3.7484890810688197E-2</c:v>
                </c:pt>
                <c:pt idx="163">
                  <c:v>3.7163097785685141E-2</c:v>
                </c:pt>
                <c:pt idx="164">
                  <c:v>3.8941475258204378E-2</c:v>
                </c:pt>
                <c:pt idx="165">
                  <c:v>3.986493115919118E-2</c:v>
                </c:pt>
                <c:pt idx="166">
                  <c:v>3.9735755249149941E-2</c:v>
                </c:pt>
                <c:pt idx="167">
                  <c:v>3.9370632033168734E-2</c:v>
                </c:pt>
                <c:pt idx="168">
                  <c:v>4.0447827474968036E-2</c:v>
                </c:pt>
                <c:pt idx="169">
                  <c:v>4.0421988901943783E-2</c:v>
                </c:pt>
                <c:pt idx="170">
                  <c:v>3.9989759330618567E-2</c:v>
                </c:pt>
                <c:pt idx="171">
                  <c:v>4.1167401908818284E-2</c:v>
                </c:pt>
                <c:pt idx="172">
                  <c:v>4.1175259888266286E-2</c:v>
                </c:pt>
                <c:pt idx="173">
                  <c:v>4.0837860672034369E-2</c:v>
                </c:pt>
                <c:pt idx="174">
                  <c:v>4.173194740500262E-2</c:v>
                </c:pt>
                <c:pt idx="175">
                  <c:v>4.1118576015349649E-2</c:v>
                </c:pt>
                <c:pt idx="176">
                  <c:v>4.0312653964479181E-2</c:v>
                </c:pt>
                <c:pt idx="177">
                  <c:v>4.3455536967986694E-2</c:v>
                </c:pt>
                <c:pt idx="178">
                  <c:v>4.4839430235279296E-2</c:v>
                </c:pt>
                <c:pt idx="179">
                  <c:v>4.7535048814240595E-2</c:v>
                </c:pt>
                <c:pt idx="180">
                  <c:v>5.1939715817967906E-2</c:v>
                </c:pt>
                <c:pt idx="181">
                  <c:v>5.6772456322954759E-2</c:v>
                </c:pt>
                <c:pt idx="182">
                  <c:v>5.7581626247035805E-2</c:v>
                </c:pt>
                <c:pt idx="183">
                  <c:v>6.0701379754687722E-2</c:v>
                </c:pt>
                <c:pt idx="184">
                  <c:v>6.3626023763995176E-2</c:v>
                </c:pt>
                <c:pt idx="185">
                  <c:v>6.4134003919035787E-2</c:v>
                </c:pt>
                <c:pt idx="186">
                  <c:v>6.702963233635377E-2</c:v>
                </c:pt>
                <c:pt idx="187">
                  <c:v>6.6139275514622828E-2</c:v>
                </c:pt>
                <c:pt idx="188">
                  <c:v>6.5633754073687198E-2</c:v>
                </c:pt>
                <c:pt idx="189">
                  <c:v>6.5275372267590184E-2</c:v>
                </c:pt>
                <c:pt idx="190">
                  <c:v>6.3887074379940609E-2</c:v>
                </c:pt>
                <c:pt idx="191">
                  <c:v>6.2775293472241395E-2</c:v>
                </c:pt>
                <c:pt idx="192">
                  <c:v>6.2798192992455967E-2</c:v>
                </c:pt>
                <c:pt idx="193">
                  <c:v>6.1586760619141319E-2</c:v>
                </c:pt>
                <c:pt idx="194">
                  <c:v>6.0302018038234345E-2</c:v>
                </c:pt>
                <c:pt idx="195">
                  <c:v>5.9606016510994099E-2</c:v>
                </c:pt>
                <c:pt idx="196">
                  <c:v>5.7477681789729174E-2</c:v>
                </c:pt>
                <c:pt idx="197">
                  <c:v>5.5316738546664738E-2</c:v>
                </c:pt>
                <c:pt idx="198">
                  <c:v>5.2164934256253279E-2</c:v>
                </c:pt>
                <c:pt idx="199">
                  <c:v>5.1329229119832454E-2</c:v>
                </c:pt>
                <c:pt idx="200">
                  <c:v>5.0459376390912719E-2</c:v>
                </c:pt>
                <c:pt idx="201">
                  <c:v>5.0268481323137153E-2</c:v>
                </c:pt>
                <c:pt idx="202">
                  <c:v>4.8758323528200045E-2</c:v>
                </c:pt>
                <c:pt idx="203">
                  <c:v>4.7897911782288229E-2</c:v>
                </c:pt>
                <c:pt idx="204">
                  <c:v>4.7143888399235674E-2</c:v>
                </c:pt>
                <c:pt idx="205">
                  <c:v>4.6053816569180901E-2</c:v>
                </c:pt>
                <c:pt idx="206">
                  <c:v>4.5430542913015647E-2</c:v>
                </c:pt>
                <c:pt idx="207">
                  <c:v>4.4727332450822527E-2</c:v>
                </c:pt>
                <c:pt idx="208">
                  <c:v>4.378364739250034E-2</c:v>
                </c:pt>
                <c:pt idx="209">
                  <c:v>4.2694127066217752E-2</c:v>
                </c:pt>
                <c:pt idx="210">
                  <c:v>4.2193583991341148E-2</c:v>
                </c:pt>
                <c:pt idx="211">
                  <c:v>4.167050321018656E-2</c:v>
                </c:pt>
                <c:pt idx="212">
                  <c:v>4.1409596929499026E-2</c:v>
                </c:pt>
                <c:pt idx="213">
                  <c:v>4.0785599315292596E-2</c:v>
                </c:pt>
                <c:pt idx="214">
                  <c:v>4.0282577569092377E-2</c:v>
                </c:pt>
                <c:pt idx="215">
                  <c:v>4.118494687340693E-2</c:v>
                </c:pt>
                <c:pt idx="216">
                  <c:v>4.126221326305464E-2</c:v>
                </c:pt>
                <c:pt idx="217">
                  <c:v>4.1512020063344514E-2</c:v>
                </c:pt>
                <c:pt idx="218">
                  <c:v>4.1259275499844553E-2</c:v>
                </c:pt>
                <c:pt idx="219">
                  <c:v>4.1441242719741693E-2</c:v>
                </c:pt>
                <c:pt idx="220">
                  <c:v>4.1920513460904585E-2</c:v>
                </c:pt>
                <c:pt idx="221">
                  <c:v>4.1951620508544396E-2</c:v>
                </c:pt>
                <c:pt idx="222">
                  <c:v>4.1270310818664099E-2</c:v>
                </c:pt>
                <c:pt idx="223">
                  <c:v>4.0750624552125046E-2</c:v>
                </c:pt>
                <c:pt idx="224">
                  <c:v>4.0952537360740754E-2</c:v>
                </c:pt>
                <c:pt idx="225">
                  <c:v>4.0601465684072316E-2</c:v>
                </c:pt>
                <c:pt idx="226">
                  <c:v>4.037371462241611E-2</c:v>
                </c:pt>
                <c:pt idx="227">
                  <c:v>4.1003515389383106E-2</c:v>
                </c:pt>
                <c:pt idx="228">
                  <c:v>4.1081238643479845E-2</c:v>
                </c:pt>
                <c:pt idx="229">
                  <c:v>4.0512824832060514E-2</c:v>
                </c:pt>
                <c:pt idx="230">
                  <c:v>4.0805876867978125E-2</c:v>
                </c:pt>
                <c:pt idx="231">
                  <c:v>4.1532522990049489E-2</c:v>
                </c:pt>
                <c:pt idx="232">
                  <c:v>3.9964222832729039E-2</c:v>
                </c:pt>
                <c:pt idx="233">
                  <c:v>3.4897808210647557E-2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F-4E67-B246-B1BB5472B316}"/>
            </c:ext>
          </c:extLst>
        </c:ser>
        <c:ser>
          <c:idx val="1"/>
          <c:order val="1"/>
          <c:tx>
            <c:strRef>
              <c:f>'Ind. estacional'!$C$2</c:f>
              <c:strCache>
                <c:ptCount val="1"/>
                <c:pt idx="0">
                  <c:v>DTF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'Ind. estacional'!$B$3:$B$236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'Ind. estacional'!$C$3:$C$236</c:f>
              <c:numCache>
                <c:formatCode>General</c:formatCode>
                <c:ptCount val="234"/>
                <c:pt idx="0">
                  <c:v>0.13500000000000001</c:v>
                </c:pt>
                <c:pt idx="1">
                  <c:v>0.13339999999999999</c:v>
                </c:pt>
                <c:pt idx="2">
                  <c:v>0.13020000000000001</c:v>
                </c:pt>
                <c:pt idx="3">
                  <c:v>0.12740000000000001</c:v>
                </c:pt>
                <c:pt idx="4">
                  <c:v>0.12720000000000001</c:v>
                </c:pt>
                <c:pt idx="5">
                  <c:v>0.127</c:v>
                </c:pt>
                <c:pt idx="6">
                  <c:v>0.12659999999999999</c:v>
                </c:pt>
                <c:pt idx="7">
                  <c:v>0.1234</c:v>
                </c:pt>
                <c:pt idx="8">
                  <c:v>0.1186</c:v>
                </c:pt>
                <c:pt idx="9">
                  <c:v>0.11459999999999999</c:v>
                </c:pt>
                <c:pt idx="10">
                  <c:v>0.1148</c:v>
                </c:pt>
                <c:pt idx="11">
                  <c:v>0.114</c:v>
                </c:pt>
                <c:pt idx="12">
                  <c:v>0.11210000000000001</c:v>
                </c:pt>
                <c:pt idx="13">
                  <c:v>0.1075</c:v>
                </c:pt>
                <c:pt idx="14">
                  <c:v>0.106</c:v>
                </c:pt>
                <c:pt idx="15">
                  <c:v>0.10009999999999999</c:v>
                </c:pt>
                <c:pt idx="16">
                  <c:v>9.0700000000000003E-2</c:v>
                </c:pt>
                <c:pt idx="17">
                  <c:v>8.4099999999999994E-2</c:v>
                </c:pt>
                <c:pt idx="18">
                  <c:v>7.8600000000000003E-2</c:v>
                </c:pt>
                <c:pt idx="19">
                  <c:v>7.9000000000000001E-2</c:v>
                </c:pt>
                <c:pt idx="20">
                  <c:v>7.9299999999999995E-2</c:v>
                </c:pt>
                <c:pt idx="21">
                  <c:v>7.9000000000000001E-2</c:v>
                </c:pt>
                <c:pt idx="22">
                  <c:v>7.8899999999999998E-2</c:v>
                </c:pt>
                <c:pt idx="23">
                  <c:v>7.7299999999999994E-2</c:v>
                </c:pt>
                <c:pt idx="24">
                  <c:v>7.6799999999999993E-2</c:v>
                </c:pt>
                <c:pt idx="25">
                  <c:v>7.7700000000000005E-2</c:v>
                </c:pt>
                <c:pt idx="26">
                  <c:v>7.7600000000000002E-2</c:v>
                </c:pt>
                <c:pt idx="27">
                  <c:v>7.7200000000000005E-2</c:v>
                </c:pt>
                <c:pt idx="28">
                  <c:v>7.7899999999999997E-2</c:v>
                </c:pt>
                <c:pt idx="29">
                  <c:v>7.7700000000000005E-2</c:v>
                </c:pt>
                <c:pt idx="30">
                  <c:v>7.8200000000000006E-2</c:v>
                </c:pt>
                <c:pt idx="31">
                  <c:v>7.8299999999999995E-2</c:v>
                </c:pt>
                <c:pt idx="32">
                  <c:v>7.8E-2</c:v>
                </c:pt>
                <c:pt idx="33">
                  <c:v>7.8200000000000006E-2</c:v>
                </c:pt>
                <c:pt idx="34">
                  <c:v>7.9299999999999995E-2</c:v>
                </c:pt>
                <c:pt idx="35">
                  <c:v>7.9500000000000001E-2</c:v>
                </c:pt>
                <c:pt idx="36">
                  <c:v>7.9799999999999996E-2</c:v>
                </c:pt>
                <c:pt idx="37">
                  <c:v>7.85E-2</c:v>
                </c:pt>
                <c:pt idx="38">
                  <c:v>7.8E-2</c:v>
                </c:pt>
                <c:pt idx="39">
                  <c:v>7.8399999999999997E-2</c:v>
                </c:pt>
                <c:pt idx="40">
                  <c:v>7.8100000000000003E-2</c:v>
                </c:pt>
                <c:pt idx="41">
                  <c:v>7.8600000000000003E-2</c:v>
                </c:pt>
                <c:pt idx="42">
                  <c:v>7.8299999999999995E-2</c:v>
                </c:pt>
                <c:pt idx="43">
                  <c:v>7.7600000000000002E-2</c:v>
                </c:pt>
                <c:pt idx="44">
                  <c:v>7.7399999999999997E-2</c:v>
                </c:pt>
                <c:pt idx="45">
                  <c:v>7.6799999999999993E-2</c:v>
                </c:pt>
                <c:pt idx="46">
                  <c:v>7.6700000000000004E-2</c:v>
                </c:pt>
                <c:pt idx="47">
                  <c:v>7.7600000000000002E-2</c:v>
                </c:pt>
                <c:pt idx="48">
                  <c:v>7.6700000000000004E-2</c:v>
                </c:pt>
                <c:pt idx="49">
                  <c:v>7.4099999999999999E-2</c:v>
                </c:pt>
                <c:pt idx="50">
                  <c:v>7.3400000000000007E-2</c:v>
                </c:pt>
                <c:pt idx="51">
                  <c:v>7.2900000000000006E-2</c:v>
                </c:pt>
                <c:pt idx="52">
                  <c:v>7.1800000000000003E-2</c:v>
                </c:pt>
                <c:pt idx="53">
                  <c:v>7.1800000000000003E-2</c:v>
                </c:pt>
                <c:pt idx="54">
                  <c:v>7.0999999999999994E-2</c:v>
                </c:pt>
                <c:pt idx="55">
                  <c:v>6.9900000000000004E-2</c:v>
                </c:pt>
                <c:pt idx="56">
                  <c:v>6.8400000000000002E-2</c:v>
                </c:pt>
                <c:pt idx="57">
                  <c:v>6.4600000000000005E-2</c:v>
                </c:pt>
                <c:pt idx="58">
                  <c:v>6.4100000000000004E-2</c:v>
                </c:pt>
                <c:pt idx="59">
                  <c:v>6.3E-2</c:v>
                </c:pt>
                <c:pt idx="60">
                  <c:v>6.1400000000000003E-2</c:v>
                </c:pt>
                <c:pt idx="61">
                  <c:v>6.0100000000000001E-2</c:v>
                </c:pt>
                <c:pt idx="62">
                  <c:v>5.9700000000000003E-2</c:v>
                </c:pt>
                <c:pt idx="63">
                  <c:v>5.9299999999999999E-2</c:v>
                </c:pt>
                <c:pt idx="64">
                  <c:v>5.9700000000000003E-2</c:v>
                </c:pt>
                <c:pt idx="65">
                  <c:v>6.1199999999999997E-2</c:v>
                </c:pt>
                <c:pt idx="66">
                  <c:v>6.5100000000000005E-2</c:v>
                </c:pt>
                <c:pt idx="67">
                  <c:v>6.3700000000000007E-2</c:v>
                </c:pt>
                <c:pt idx="68">
                  <c:v>6.4199999999999993E-2</c:v>
                </c:pt>
                <c:pt idx="69">
                  <c:v>6.4199999999999993E-2</c:v>
                </c:pt>
                <c:pt idx="70">
                  <c:v>6.6799999999999998E-2</c:v>
                </c:pt>
                <c:pt idx="71">
                  <c:v>6.7500000000000004E-2</c:v>
                </c:pt>
                <c:pt idx="72">
                  <c:v>6.8099999999999994E-2</c:v>
                </c:pt>
                <c:pt idx="73">
                  <c:v>6.8000000000000005E-2</c:v>
                </c:pt>
                <c:pt idx="74">
                  <c:v>7.5200000000000003E-2</c:v>
                </c:pt>
                <c:pt idx="75">
                  <c:v>7.4499999999999997E-2</c:v>
                </c:pt>
                <c:pt idx="76">
                  <c:v>7.6100000000000001E-2</c:v>
                </c:pt>
                <c:pt idx="77">
                  <c:v>8.0199999999999994E-2</c:v>
                </c:pt>
                <c:pt idx="78">
                  <c:v>8.2900000000000001E-2</c:v>
                </c:pt>
                <c:pt idx="79">
                  <c:v>8.5400000000000004E-2</c:v>
                </c:pt>
                <c:pt idx="80">
                  <c:v>8.8900000000000007E-2</c:v>
                </c:pt>
                <c:pt idx="81">
                  <c:v>8.5900000000000004E-2</c:v>
                </c:pt>
                <c:pt idx="82">
                  <c:v>8.6699999999999999E-2</c:v>
                </c:pt>
                <c:pt idx="83">
                  <c:v>8.9800000000000005E-2</c:v>
                </c:pt>
                <c:pt idx="84">
                  <c:v>9.1200000000000003E-2</c:v>
                </c:pt>
                <c:pt idx="85">
                  <c:v>9.2999999999999999E-2</c:v>
                </c:pt>
                <c:pt idx="86">
                  <c:v>9.5899999999999999E-2</c:v>
                </c:pt>
                <c:pt idx="87">
                  <c:v>9.7900000000000001E-2</c:v>
                </c:pt>
                <c:pt idx="88">
                  <c:v>9.5899999999999999E-2</c:v>
                </c:pt>
                <c:pt idx="89">
                  <c:v>9.7500000000000003E-2</c:v>
                </c:pt>
                <c:pt idx="90">
                  <c:v>9.6100000000000005E-2</c:v>
                </c:pt>
                <c:pt idx="91">
                  <c:v>9.9599999999999994E-2</c:v>
                </c:pt>
                <c:pt idx="92">
                  <c:v>9.9199999999999997E-2</c:v>
                </c:pt>
                <c:pt idx="93">
                  <c:v>0.1002</c:v>
                </c:pt>
                <c:pt idx="94">
                  <c:v>0.1013</c:v>
                </c:pt>
                <c:pt idx="95">
                  <c:v>0.1012</c:v>
                </c:pt>
                <c:pt idx="96">
                  <c:v>9.69E-2</c:v>
                </c:pt>
                <c:pt idx="97">
                  <c:v>8.9800000000000005E-2</c:v>
                </c:pt>
                <c:pt idx="98">
                  <c:v>8.1699999999999995E-2</c:v>
                </c:pt>
                <c:pt idx="99">
                  <c:v>7.1199999999999999E-2</c:v>
                </c:pt>
                <c:pt idx="100">
                  <c:v>6.2E-2</c:v>
                </c:pt>
                <c:pt idx="101">
                  <c:v>5.5199999999999999E-2</c:v>
                </c:pt>
                <c:pt idx="102">
                  <c:v>5.1499999999999997E-2</c:v>
                </c:pt>
                <c:pt idx="103">
                  <c:v>5.0799999999999998E-2</c:v>
                </c:pt>
                <c:pt idx="104">
                  <c:v>4.8899999999999999E-2</c:v>
                </c:pt>
                <c:pt idx="105">
                  <c:v>4.41E-2</c:v>
                </c:pt>
                <c:pt idx="106">
                  <c:v>4.3999999999999997E-2</c:v>
                </c:pt>
                <c:pt idx="107">
                  <c:v>4.1200000000000001E-2</c:v>
                </c:pt>
                <c:pt idx="108">
                  <c:v>4.0399999999999998E-2</c:v>
                </c:pt>
                <c:pt idx="109">
                  <c:v>0.04</c:v>
                </c:pt>
                <c:pt idx="110">
                  <c:v>3.9300000000000002E-2</c:v>
                </c:pt>
                <c:pt idx="111">
                  <c:v>3.9199999999999999E-2</c:v>
                </c:pt>
                <c:pt idx="112">
                  <c:v>3.6299999999999999E-2</c:v>
                </c:pt>
                <c:pt idx="113">
                  <c:v>3.5400000000000001E-2</c:v>
                </c:pt>
                <c:pt idx="114">
                  <c:v>3.5200000000000002E-2</c:v>
                </c:pt>
                <c:pt idx="115">
                  <c:v>3.5000000000000003E-2</c:v>
                </c:pt>
                <c:pt idx="116">
                  <c:v>3.4700000000000002E-2</c:v>
                </c:pt>
                <c:pt idx="117">
                  <c:v>3.4500000000000003E-2</c:v>
                </c:pt>
                <c:pt idx="118">
                  <c:v>3.44E-2</c:v>
                </c:pt>
                <c:pt idx="119">
                  <c:v>3.5000000000000003E-2</c:v>
                </c:pt>
                <c:pt idx="120">
                  <c:v>3.4799999999999998E-2</c:v>
                </c:pt>
                <c:pt idx="121">
                  <c:v>3.4599999999999999E-2</c:v>
                </c:pt>
                <c:pt idx="122">
                  <c:v>3.5900000000000001E-2</c:v>
                </c:pt>
                <c:pt idx="123">
                  <c:v>3.7400000000000003E-2</c:v>
                </c:pt>
                <c:pt idx="124">
                  <c:v>3.8800000000000001E-2</c:v>
                </c:pt>
                <c:pt idx="125">
                  <c:v>4.1000000000000002E-2</c:v>
                </c:pt>
                <c:pt idx="126">
                  <c:v>4.2099999999999999E-2</c:v>
                </c:pt>
                <c:pt idx="127">
                  <c:v>4.4900000000000002E-2</c:v>
                </c:pt>
                <c:pt idx="128">
                  <c:v>4.6100000000000002E-2</c:v>
                </c:pt>
                <c:pt idx="129">
                  <c:v>4.7199999999999999E-2</c:v>
                </c:pt>
                <c:pt idx="130">
                  <c:v>5.0799999999999998E-2</c:v>
                </c:pt>
                <c:pt idx="131">
                  <c:v>5.1200000000000002E-2</c:v>
                </c:pt>
                <c:pt idx="132">
                  <c:v>5.1299999999999998E-2</c:v>
                </c:pt>
                <c:pt idx="133">
                  <c:v>5.2699999999999997E-2</c:v>
                </c:pt>
                <c:pt idx="134">
                  <c:v>5.3600000000000002E-2</c:v>
                </c:pt>
                <c:pt idx="135">
                  <c:v>5.4699999999999999E-2</c:v>
                </c:pt>
                <c:pt idx="136">
                  <c:v>5.45E-2</c:v>
                </c:pt>
                <c:pt idx="137">
                  <c:v>5.45E-2</c:v>
                </c:pt>
                <c:pt idx="138">
                  <c:v>5.4399999999999997E-2</c:v>
                </c:pt>
                <c:pt idx="139">
                  <c:v>5.4100000000000002E-2</c:v>
                </c:pt>
                <c:pt idx="140">
                  <c:v>5.3199999999999997E-2</c:v>
                </c:pt>
                <c:pt idx="141">
                  <c:v>5.4199999999999998E-2</c:v>
                </c:pt>
                <c:pt idx="142">
                  <c:v>5.3100000000000001E-2</c:v>
                </c:pt>
                <c:pt idx="143">
                  <c:v>5.2200000000000003E-2</c:v>
                </c:pt>
                <c:pt idx="144">
                  <c:v>5.1200000000000002E-2</c:v>
                </c:pt>
                <c:pt idx="145">
                  <c:v>4.82E-2</c:v>
                </c:pt>
                <c:pt idx="146">
                  <c:v>4.5699999999999998E-2</c:v>
                </c:pt>
                <c:pt idx="147">
                  <c:v>4.2099999999999999E-2</c:v>
                </c:pt>
                <c:pt idx="148">
                  <c:v>3.9800000000000002E-2</c:v>
                </c:pt>
                <c:pt idx="149">
                  <c:v>3.9399999999999998E-2</c:v>
                </c:pt>
                <c:pt idx="150">
                  <c:v>3.9800000000000002E-2</c:v>
                </c:pt>
                <c:pt idx="151">
                  <c:v>4.07E-2</c:v>
                </c:pt>
                <c:pt idx="152">
                  <c:v>4.07E-2</c:v>
                </c:pt>
                <c:pt idx="153">
                  <c:v>4.02E-2</c:v>
                </c:pt>
                <c:pt idx="154">
                  <c:v>4.0300000000000002E-2</c:v>
                </c:pt>
                <c:pt idx="155">
                  <c:v>4.0599999999999997E-2</c:v>
                </c:pt>
                <c:pt idx="156">
                  <c:v>4.0300000000000002E-2</c:v>
                </c:pt>
                <c:pt idx="157">
                  <c:v>3.9699999999999999E-2</c:v>
                </c:pt>
                <c:pt idx="158">
                  <c:v>3.8899999999999997E-2</c:v>
                </c:pt>
                <c:pt idx="159">
                  <c:v>3.8100000000000002E-2</c:v>
                </c:pt>
                <c:pt idx="160">
                  <c:v>3.7900000000000003E-2</c:v>
                </c:pt>
                <c:pt idx="161">
                  <c:v>3.9399999999999998E-2</c:v>
                </c:pt>
                <c:pt idx="162">
                  <c:v>4.0599999999999997E-2</c:v>
                </c:pt>
                <c:pt idx="163">
                  <c:v>4.0399999999999998E-2</c:v>
                </c:pt>
                <c:pt idx="164">
                  <c:v>4.2599999999999999E-2</c:v>
                </c:pt>
                <c:pt idx="165">
                  <c:v>4.3299999999999998E-2</c:v>
                </c:pt>
                <c:pt idx="166">
                  <c:v>4.36E-2</c:v>
                </c:pt>
                <c:pt idx="167">
                  <c:v>4.3400000000000001E-2</c:v>
                </c:pt>
                <c:pt idx="168">
                  <c:v>4.4699999999999997E-2</c:v>
                </c:pt>
                <c:pt idx="169">
                  <c:v>4.4499999999999998E-2</c:v>
                </c:pt>
                <c:pt idx="170">
                  <c:v>4.41E-2</c:v>
                </c:pt>
                <c:pt idx="171">
                  <c:v>4.5100000000000001E-2</c:v>
                </c:pt>
                <c:pt idx="172">
                  <c:v>4.4200000000000003E-2</c:v>
                </c:pt>
                <c:pt idx="173">
                  <c:v>4.3999999999999997E-2</c:v>
                </c:pt>
                <c:pt idx="174">
                  <c:v>4.5199999999999997E-2</c:v>
                </c:pt>
                <c:pt idx="175">
                  <c:v>4.4699999999999997E-2</c:v>
                </c:pt>
                <c:pt idx="176">
                  <c:v>4.41E-2</c:v>
                </c:pt>
                <c:pt idx="177">
                  <c:v>4.7199999999999999E-2</c:v>
                </c:pt>
                <c:pt idx="178">
                  <c:v>4.9200000000000001E-2</c:v>
                </c:pt>
                <c:pt idx="179">
                  <c:v>5.2400000000000002E-2</c:v>
                </c:pt>
                <c:pt idx="180">
                  <c:v>5.74E-2</c:v>
                </c:pt>
                <c:pt idx="181">
                  <c:v>6.25E-2</c:v>
                </c:pt>
                <c:pt idx="182">
                  <c:v>6.3500000000000001E-2</c:v>
                </c:pt>
                <c:pt idx="183">
                  <c:v>6.6500000000000004E-2</c:v>
                </c:pt>
                <c:pt idx="184">
                  <c:v>6.83E-2</c:v>
                </c:pt>
                <c:pt idx="185">
                  <c:v>6.9099999999999995E-2</c:v>
                </c:pt>
                <c:pt idx="186">
                  <c:v>7.2599999999999998E-2</c:v>
                </c:pt>
                <c:pt idx="187">
                  <c:v>7.1900000000000006E-2</c:v>
                </c:pt>
                <c:pt idx="188">
                  <c:v>7.1800000000000003E-2</c:v>
                </c:pt>
                <c:pt idx="189">
                  <c:v>7.0900000000000005E-2</c:v>
                </c:pt>
                <c:pt idx="190">
                  <c:v>7.0099999999999996E-2</c:v>
                </c:pt>
                <c:pt idx="191">
                  <c:v>6.9199999999999998E-2</c:v>
                </c:pt>
                <c:pt idx="192">
                  <c:v>6.9400000000000003E-2</c:v>
                </c:pt>
                <c:pt idx="193">
                  <c:v>6.7799999999999999E-2</c:v>
                </c:pt>
                <c:pt idx="194">
                  <c:v>6.6500000000000004E-2</c:v>
                </c:pt>
                <c:pt idx="195">
                  <c:v>6.5299999999999997E-2</c:v>
                </c:pt>
                <c:pt idx="196">
                  <c:v>6.1699999999999998E-2</c:v>
                </c:pt>
                <c:pt idx="197">
                  <c:v>5.96E-2</c:v>
                </c:pt>
                <c:pt idx="198">
                  <c:v>5.6500000000000002E-2</c:v>
                </c:pt>
                <c:pt idx="199">
                  <c:v>5.5800000000000002E-2</c:v>
                </c:pt>
                <c:pt idx="200">
                  <c:v>5.5199999999999999E-2</c:v>
                </c:pt>
                <c:pt idx="201">
                  <c:v>5.4600000000000003E-2</c:v>
                </c:pt>
                <c:pt idx="202">
                  <c:v>5.3499999999999999E-2</c:v>
                </c:pt>
                <c:pt idx="203">
                  <c:v>5.28E-2</c:v>
                </c:pt>
                <c:pt idx="204">
                  <c:v>5.21E-2</c:v>
                </c:pt>
                <c:pt idx="205">
                  <c:v>5.0700000000000002E-2</c:v>
                </c:pt>
                <c:pt idx="206">
                  <c:v>5.0099999999999999E-2</c:v>
                </c:pt>
                <c:pt idx="207">
                  <c:v>4.9000000000000002E-2</c:v>
                </c:pt>
                <c:pt idx="208">
                  <c:v>4.7E-2</c:v>
                </c:pt>
                <c:pt idx="209">
                  <c:v>4.5999999999999999E-2</c:v>
                </c:pt>
                <c:pt idx="210">
                  <c:v>4.5699999999999998E-2</c:v>
                </c:pt>
                <c:pt idx="211">
                  <c:v>4.53E-2</c:v>
                </c:pt>
                <c:pt idx="212">
                  <c:v>4.53E-2</c:v>
                </c:pt>
                <c:pt idx="213">
                  <c:v>4.4299999999999999E-2</c:v>
                </c:pt>
                <c:pt idx="214">
                  <c:v>4.4200000000000003E-2</c:v>
                </c:pt>
                <c:pt idx="215">
                  <c:v>4.5400000000000003E-2</c:v>
                </c:pt>
                <c:pt idx="216">
                  <c:v>4.5600000000000002E-2</c:v>
                </c:pt>
                <c:pt idx="217">
                  <c:v>4.5699999999999998E-2</c:v>
                </c:pt>
                <c:pt idx="218">
                  <c:v>4.5499999999999999E-2</c:v>
                </c:pt>
                <c:pt idx="219">
                  <c:v>4.5400000000000003E-2</c:v>
                </c:pt>
                <c:pt idx="220">
                  <c:v>4.4999999999999998E-2</c:v>
                </c:pt>
                <c:pt idx="221">
                  <c:v>4.5199999999999997E-2</c:v>
                </c:pt>
                <c:pt idx="222">
                  <c:v>4.4699999999999997E-2</c:v>
                </c:pt>
                <c:pt idx="223">
                  <c:v>4.4299999999999999E-2</c:v>
                </c:pt>
                <c:pt idx="224">
                  <c:v>4.48E-2</c:v>
                </c:pt>
                <c:pt idx="225">
                  <c:v>4.41E-2</c:v>
                </c:pt>
                <c:pt idx="226">
                  <c:v>4.4299999999999999E-2</c:v>
                </c:pt>
                <c:pt idx="227">
                  <c:v>4.5199999999999997E-2</c:v>
                </c:pt>
                <c:pt idx="228">
                  <c:v>4.5400000000000003E-2</c:v>
                </c:pt>
                <c:pt idx="229">
                  <c:v>4.4600000000000001E-2</c:v>
                </c:pt>
                <c:pt idx="230">
                  <c:v>4.4999999999999998E-2</c:v>
                </c:pt>
                <c:pt idx="231">
                  <c:v>4.5499999999999999E-2</c:v>
                </c:pt>
                <c:pt idx="232">
                  <c:v>4.2900000000000001E-2</c:v>
                </c:pt>
                <c:pt idx="233">
                  <c:v>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F-4E67-B246-B1BB5472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053040"/>
        <c:axId val="1802051792"/>
      </c:lineChart>
      <c:dateAx>
        <c:axId val="18020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051792"/>
        <c:crosses val="autoZero"/>
        <c:auto val="0"/>
        <c:lblOffset val="100"/>
        <c:baseTimeUnit val="days"/>
      </c:dateAx>
      <c:valAx>
        <c:axId val="1802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0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'Regresiones polinomicas'!$O$2</c:f>
              <c:strCache>
                <c:ptCount val="1"/>
                <c:pt idx="0">
                  <c:v>Ypron1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polinomicas'!$O$3:$O$236</c:f>
              <c:numCache>
                <c:formatCode>0.0000</c:formatCode>
                <c:ptCount val="234"/>
                <c:pt idx="0">
                  <c:v>9.1748368794326227E-2</c:v>
                </c:pt>
                <c:pt idx="1">
                  <c:v>9.1508534661393748E-2</c:v>
                </c:pt>
                <c:pt idx="2">
                  <c:v>9.1268700528461269E-2</c:v>
                </c:pt>
                <c:pt idx="3">
                  <c:v>9.102886639552879E-2</c:v>
                </c:pt>
                <c:pt idx="4">
                  <c:v>9.0789032262596311E-2</c:v>
                </c:pt>
                <c:pt idx="5">
                  <c:v>9.0549198129663819E-2</c:v>
                </c:pt>
                <c:pt idx="6">
                  <c:v>9.030936399673134E-2</c:v>
                </c:pt>
                <c:pt idx="7">
                  <c:v>9.0069529863798861E-2</c:v>
                </c:pt>
                <c:pt idx="8">
                  <c:v>8.9829695730866382E-2</c:v>
                </c:pt>
                <c:pt idx="9">
                  <c:v>8.9589861597933904E-2</c:v>
                </c:pt>
                <c:pt idx="10">
                  <c:v>8.9350027465001425E-2</c:v>
                </c:pt>
                <c:pt idx="11">
                  <c:v>8.9110193332068946E-2</c:v>
                </c:pt>
                <c:pt idx="12">
                  <c:v>8.8870359199136467E-2</c:v>
                </c:pt>
                <c:pt idx="13">
                  <c:v>8.8630525066203988E-2</c:v>
                </c:pt>
                <c:pt idx="14">
                  <c:v>8.839069093327151E-2</c:v>
                </c:pt>
                <c:pt idx="15">
                  <c:v>8.8150856800339017E-2</c:v>
                </c:pt>
                <c:pt idx="16">
                  <c:v>8.7911022667406538E-2</c:v>
                </c:pt>
                <c:pt idx="17">
                  <c:v>8.7671188534474059E-2</c:v>
                </c:pt>
                <c:pt idx="18">
                  <c:v>8.7431354401541581E-2</c:v>
                </c:pt>
                <c:pt idx="19">
                  <c:v>8.7191520268609102E-2</c:v>
                </c:pt>
                <c:pt idx="20">
                  <c:v>8.6951686135676623E-2</c:v>
                </c:pt>
                <c:pt idx="21">
                  <c:v>8.6711852002744144E-2</c:v>
                </c:pt>
                <c:pt idx="22">
                  <c:v>8.6472017869811665E-2</c:v>
                </c:pt>
                <c:pt idx="23">
                  <c:v>8.6232183736879187E-2</c:v>
                </c:pt>
                <c:pt idx="24">
                  <c:v>8.5992349603946708E-2</c:v>
                </c:pt>
                <c:pt idx="25">
                  <c:v>8.5752515471014215E-2</c:v>
                </c:pt>
                <c:pt idx="26">
                  <c:v>8.5512681338081736E-2</c:v>
                </c:pt>
                <c:pt idx="27">
                  <c:v>8.5272847205149258E-2</c:v>
                </c:pt>
                <c:pt idx="28">
                  <c:v>8.5033013072216779E-2</c:v>
                </c:pt>
                <c:pt idx="29">
                  <c:v>8.47931789392843E-2</c:v>
                </c:pt>
                <c:pt idx="30">
                  <c:v>8.4553344806351821E-2</c:v>
                </c:pt>
                <c:pt idx="31">
                  <c:v>8.4313510673419342E-2</c:v>
                </c:pt>
                <c:pt idx="32">
                  <c:v>8.4073676540486864E-2</c:v>
                </c:pt>
                <c:pt idx="33">
                  <c:v>8.3833842407554385E-2</c:v>
                </c:pt>
                <c:pt idx="34">
                  <c:v>8.3594008274621906E-2</c:v>
                </c:pt>
                <c:pt idx="35">
                  <c:v>8.3354174141689413E-2</c:v>
                </c:pt>
                <c:pt idx="36">
                  <c:v>8.3114340008756935E-2</c:v>
                </c:pt>
                <c:pt idx="37">
                  <c:v>8.2874505875824456E-2</c:v>
                </c:pt>
                <c:pt idx="38">
                  <c:v>8.2634671742891977E-2</c:v>
                </c:pt>
                <c:pt idx="39">
                  <c:v>8.2394837609959498E-2</c:v>
                </c:pt>
                <c:pt idx="40">
                  <c:v>8.2155003477027019E-2</c:v>
                </c:pt>
                <c:pt idx="41">
                  <c:v>8.1915169344094541E-2</c:v>
                </c:pt>
                <c:pt idx="42">
                  <c:v>8.1675335211162062E-2</c:v>
                </c:pt>
                <c:pt idx="43">
                  <c:v>8.1435501078229583E-2</c:v>
                </c:pt>
                <c:pt idx="44">
                  <c:v>8.1195666945297104E-2</c:v>
                </c:pt>
                <c:pt idx="45">
                  <c:v>8.0955832812364625E-2</c:v>
                </c:pt>
                <c:pt idx="46">
                  <c:v>8.0715998679432133E-2</c:v>
                </c:pt>
                <c:pt idx="47">
                  <c:v>8.0476164546499654E-2</c:v>
                </c:pt>
                <c:pt idx="48">
                  <c:v>8.0236330413567175E-2</c:v>
                </c:pt>
                <c:pt idx="49">
                  <c:v>7.9996496280634696E-2</c:v>
                </c:pt>
                <c:pt idx="50">
                  <c:v>7.9756662147702218E-2</c:v>
                </c:pt>
                <c:pt idx="51">
                  <c:v>7.9516828014769739E-2</c:v>
                </c:pt>
                <c:pt idx="52">
                  <c:v>7.927699388183726E-2</c:v>
                </c:pt>
                <c:pt idx="53">
                  <c:v>7.9037159748904781E-2</c:v>
                </c:pt>
                <c:pt idx="54">
                  <c:v>7.8797325615972302E-2</c:v>
                </c:pt>
                <c:pt idx="55">
                  <c:v>7.855749148303981E-2</c:v>
                </c:pt>
                <c:pt idx="56">
                  <c:v>7.8317657350107331E-2</c:v>
                </c:pt>
                <c:pt idx="57">
                  <c:v>7.8077823217174852E-2</c:v>
                </c:pt>
                <c:pt idx="58">
                  <c:v>7.7837989084242373E-2</c:v>
                </c:pt>
                <c:pt idx="59">
                  <c:v>7.7598154951309894E-2</c:v>
                </c:pt>
                <c:pt idx="60">
                  <c:v>7.7358320818377416E-2</c:v>
                </c:pt>
                <c:pt idx="61">
                  <c:v>7.7118486685444937E-2</c:v>
                </c:pt>
                <c:pt idx="62">
                  <c:v>7.6878652552512458E-2</c:v>
                </c:pt>
                <c:pt idx="63">
                  <c:v>7.6638818419579979E-2</c:v>
                </c:pt>
                <c:pt idx="64">
                  <c:v>7.6398984286647501E-2</c:v>
                </c:pt>
                <c:pt idx="65">
                  <c:v>7.6159150153715022E-2</c:v>
                </c:pt>
                <c:pt idx="66">
                  <c:v>7.5919316020782529E-2</c:v>
                </c:pt>
                <c:pt idx="67">
                  <c:v>7.567948188785005E-2</c:v>
                </c:pt>
                <c:pt idx="68">
                  <c:v>7.5439647754917571E-2</c:v>
                </c:pt>
                <c:pt idx="69">
                  <c:v>7.5199813621985093E-2</c:v>
                </c:pt>
                <c:pt idx="70">
                  <c:v>7.4959979489052614E-2</c:v>
                </c:pt>
                <c:pt idx="71">
                  <c:v>7.4720145356120135E-2</c:v>
                </c:pt>
                <c:pt idx="72">
                  <c:v>7.4480311223187656E-2</c:v>
                </c:pt>
                <c:pt idx="73">
                  <c:v>7.4240477090255177E-2</c:v>
                </c:pt>
                <c:pt idx="74">
                  <c:v>7.4000642957322699E-2</c:v>
                </c:pt>
                <c:pt idx="75">
                  <c:v>7.3760808824390206E-2</c:v>
                </c:pt>
                <c:pt idx="76">
                  <c:v>7.3520974691457741E-2</c:v>
                </c:pt>
                <c:pt idx="77">
                  <c:v>7.3281140558525248E-2</c:v>
                </c:pt>
                <c:pt idx="78">
                  <c:v>7.304130642559277E-2</c:v>
                </c:pt>
                <c:pt idx="79">
                  <c:v>7.2801472292660291E-2</c:v>
                </c:pt>
                <c:pt idx="80">
                  <c:v>7.2561638159727812E-2</c:v>
                </c:pt>
                <c:pt idx="81">
                  <c:v>7.2321804026795333E-2</c:v>
                </c:pt>
                <c:pt idx="82">
                  <c:v>7.2081969893862854E-2</c:v>
                </c:pt>
                <c:pt idx="83">
                  <c:v>7.1842135760930376E-2</c:v>
                </c:pt>
                <c:pt idx="84">
                  <c:v>7.1602301627997897E-2</c:v>
                </c:pt>
                <c:pt idx="85">
                  <c:v>7.1362467495065418E-2</c:v>
                </c:pt>
                <c:pt idx="86">
                  <c:v>7.1122633362132925E-2</c:v>
                </c:pt>
                <c:pt idx="87">
                  <c:v>7.0882799229200461E-2</c:v>
                </c:pt>
                <c:pt idx="88">
                  <c:v>7.0642965096267968E-2</c:v>
                </c:pt>
                <c:pt idx="89">
                  <c:v>7.0403130963335489E-2</c:v>
                </c:pt>
                <c:pt idx="90">
                  <c:v>7.016329683040301E-2</c:v>
                </c:pt>
                <c:pt idx="91">
                  <c:v>6.9923462697470531E-2</c:v>
                </c:pt>
                <c:pt idx="92">
                  <c:v>6.9683628564538053E-2</c:v>
                </c:pt>
                <c:pt idx="93">
                  <c:v>6.9443794431605574E-2</c:v>
                </c:pt>
                <c:pt idx="94">
                  <c:v>6.9203960298673095E-2</c:v>
                </c:pt>
                <c:pt idx="95">
                  <c:v>6.8964126165740602E-2</c:v>
                </c:pt>
                <c:pt idx="96">
                  <c:v>6.8724292032808137E-2</c:v>
                </c:pt>
                <c:pt idx="97">
                  <c:v>6.8484457899875645E-2</c:v>
                </c:pt>
                <c:pt idx="98">
                  <c:v>6.8244623766943166E-2</c:v>
                </c:pt>
                <c:pt idx="99">
                  <c:v>6.8004789634010687E-2</c:v>
                </c:pt>
                <c:pt idx="100">
                  <c:v>6.7764955501078208E-2</c:v>
                </c:pt>
                <c:pt idx="101">
                  <c:v>6.752512136814573E-2</c:v>
                </c:pt>
                <c:pt idx="102">
                  <c:v>6.7285287235213251E-2</c:v>
                </c:pt>
                <c:pt idx="103">
                  <c:v>6.7045453102280772E-2</c:v>
                </c:pt>
                <c:pt idx="104">
                  <c:v>6.6805618969348293E-2</c:v>
                </c:pt>
                <c:pt idx="105">
                  <c:v>6.6565784836415814E-2</c:v>
                </c:pt>
                <c:pt idx="106">
                  <c:v>6.6325950703483322E-2</c:v>
                </c:pt>
                <c:pt idx="107">
                  <c:v>6.6086116570550857E-2</c:v>
                </c:pt>
                <c:pt idx="108">
                  <c:v>6.5846282437618364E-2</c:v>
                </c:pt>
                <c:pt idx="109">
                  <c:v>6.5606448304685885E-2</c:v>
                </c:pt>
                <c:pt idx="110">
                  <c:v>6.5366614171753407E-2</c:v>
                </c:pt>
                <c:pt idx="111">
                  <c:v>6.5126780038820928E-2</c:v>
                </c:pt>
                <c:pt idx="112">
                  <c:v>6.4886945905888449E-2</c:v>
                </c:pt>
                <c:pt idx="113">
                  <c:v>6.464711177295597E-2</c:v>
                </c:pt>
                <c:pt idx="114">
                  <c:v>6.4407277640023491E-2</c:v>
                </c:pt>
                <c:pt idx="115">
                  <c:v>6.4167443507091013E-2</c:v>
                </c:pt>
                <c:pt idx="116">
                  <c:v>6.3927609374158534E-2</c:v>
                </c:pt>
                <c:pt idx="117">
                  <c:v>6.3687775241226041E-2</c:v>
                </c:pt>
                <c:pt idx="118">
                  <c:v>6.3447941108293576E-2</c:v>
                </c:pt>
                <c:pt idx="119">
                  <c:v>6.3208106975361084E-2</c:v>
                </c:pt>
                <c:pt idx="120">
                  <c:v>6.2968272842428605E-2</c:v>
                </c:pt>
                <c:pt idx="121">
                  <c:v>6.2728438709496126E-2</c:v>
                </c:pt>
                <c:pt idx="122">
                  <c:v>6.2488604576563647E-2</c:v>
                </c:pt>
                <c:pt idx="123">
                  <c:v>6.2248770443631168E-2</c:v>
                </c:pt>
                <c:pt idx="124">
                  <c:v>6.200893631069869E-2</c:v>
                </c:pt>
                <c:pt idx="125">
                  <c:v>6.1769102177766211E-2</c:v>
                </c:pt>
                <c:pt idx="126">
                  <c:v>6.1529268044833725E-2</c:v>
                </c:pt>
                <c:pt idx="127">
                  <c:v>6.1289433911901246E-2</c:v>
                </c:pt>
                <c:pt idx="128">
                  <c:v>6.1049599778968767E-2</c:v>
                </c:pt>
                <c:pt idx="129">
                  <c:v>6.0809765646036282E-2</c:v>
                </c:pt>
                <c:pt idx="130">
                  <c:v>6.0569931513103803E-2</c:v>
                </c:pt>
                <c:pt idx="131">
                  <c:v>6.0330097380171324E-2</c:v>
                </c:pt>
                <c:pt idx="132">
                  <c:v>6.0090263247238845E-2</c:v>
                </c:pt>
                <c:pt idx="133">
                  <c:v>5.9850429114306367E-2</c:v>
                </c:pt>
                <c:pt idx="134">
                  <c:v>5.9610594981373888E-2</c:v>
                </c:pt>
                <c:pt idx="135">
                  <c:v>5.9370760848441402E-2</c:v>
                </c:pt>
                <c:pt idx="136">
                  <c:v>5.9130926715508923E-2</c:v>
                </c:pt>
                <c:pt idx="137">
                  <c:v>5.8891092582576444E-2</c:v>
                </c:pt>
                <c:pt idx="138">
                  <c:v>5.8651258449643966E-2</c:v>
                </c:pt>
                <c:pt idx="139">
                  <c:v>5.8411424316711487E-2</c:v>
                </c:pt>
                <c:pt idx="140">
                  <c:v>5.8171590183779001E-2</c:v>
                </c:pt>
                <c:pt idx="141">
                  <c:v>5.7931756050846522E-2</c:v>
                </c:pt>
                <c:pt idx="142">
                  <c:v>5.7691921917914044E-2</c:v>
                </c:pt>
                <c:pt idx="143">
                  <c:v>5.7452087784981565E-2</c:v>
                </c:pt>
                <c:pt idx="144">
                  <c:v>5.7212253652049086E-2</c:v>
                </c:pt>
                <c:pt idx="145">
                  <c:v>5.69724195191166E-2</c:v>
                </c:pt>
                <c:pt idx="146">
                  <c:v>5.6732585386184121E-2</c:v>
                </c:pt>
                <c:pt idx="147">
                  <c:v>5.6492751253251643E-2</c:v>
                </c:pt>
                <c:pt idx="148">
                  <c:v>5.6252917120319164E-2</c:v>
                </c:pt>
                <c:pt idx="149">
                  <c:v>5.6013082987386685E-2</c:v>
                </c:pt>
                <c:pt idx="150">
                  <c:v>5.5773248854454206E-2</c:v>
                </c:pt>
                <c:pt idx="151">
                  <c:v>5.5533414721521721E-2</c:v>
                </c:pt>
                <c:pt idx="152">
                  <c:v>5.5293580588589242E-2</c:v>
                </c:pt>
                <c:pt idx="153">
                  <c:v>5.5053746455656763E-2</c:v>
                </c:pt>
                <c:pt idx="154">
                  <c:v>5.4813912322724284E-2</c:v>
                </c:pt>
                <c:pt idx="155">
                  <c:v>5.4574078189791805E-2</c:v>
                </c:pt>
                <c:pt idx="156">
                  <c:v>5.433424405685932E-2</c:v>
                </c:pt>
                <c:pt idx="157">
                  <c:v>5.4094409923926841E-2</c:v>
                </c:pt>
                <c:pt idx="158">
                  <c:v>5.3854575790994362E-2</c:v>
                </c:pt>
                <c:pt idx="159">
                  <c:v>5.3614741658061883E-2</c:v>
                </c:pt>
                <c:pt idx="160">
                  <c:v>5.3374907525129404E-2</c:v>
                </c:pt>
                <c:pt idx="161">
                  <c:v>5.3135073392196919E-2</c:v>
                </c:pt>
                <c:pt idx="162">
                  <c:v>5.289523925926444E-2</c:v>
                </c:pt>
                <c:pt idx="163">
                  <c:v>5.2655405126331961E-2</c:v>
                </c:pt>
                <c:pt idx="164">
                  <c:v>5.2415570993399482E-2</c:v>
                </c:pt>
                <c:pt idx="165">
                  <c:v>5.2175736860467004E-2</c:v>
                </c:pt>
                <c:pt idx="166">
                  <c:v>5.1935902727534518E-2</c:v>
                </c:pt>
                <c:pt idx="167">
                  <c:v>5.1696068594602039E-2</c:v>
                </c:pt>
                <c:pt idx="168">
                  <c:v>5.145623446166956E-2</c:v>
                </c:pt>
                <c:pt idx="169">
                  <c:v>5.1216400328737081E-2</c:v>
                </c:pt>
                <c:pt idx="170">
                  <c:v>5.0976566195804603E-2</c:v>
                </c:pt>
                <c:pt idx="171">
                  <c:v>5.0736732062872117E-2</c:v>
                </c:pt>
                <c:pt idx="172">
                  <c:v>5.0496897929939638E-2</c:v>
                </c:pt>
                <c:pt idx="173">
                  <c:v>5.0257063797007159E-2</c:v>
                </c:pt>
                <c:pt idx="174">
                  <c:v>5.0017229664074681E-2</c:v>
                </c:pt>
                <c:pt idx="175">
                  <c:v>4.9777395531142202E-2</c:v>
                </c:pt>
                <c:pt idx="176">
                  <c:v>4.9537561398209716E-2</c:v>
                </c:pt>
                <c:pt idx="177">
                  <c:v>4.9297727265277237E-2</c:v>
                </c:pt>
                <c:pt idx="178">
                  <c:v>4.9057893132344758E-2</c:v>
                </c:pt>
                <c:pt idx="179">
                  <c:v>4.881805899941228E-2</c:v>
                </c:pt>
                <c:pt idx="180">
                  <c:v>4.8578224866479801E-2</c:v>
                </c:pt>
                <c:pt idx="181">
                  <c:v>4.8338390733547315E-2</c:v>
                </c:pt>
                <c:pt idx="182">
                  <c:v>4.8098556600614836E-2</c:v>
                </c:pt>
                <c:pt idx="183">
                  <c:v>4.7858722467682357E-2</c:v>
                </c:pt>
                <c:pt idx="184">
                  <c:v>4.7618888334749879E-2</c:v>
                </c:pt>
                <c:pt idx="185">
                  <c:v>4.73790542018174E-2</c:v>
                </c:pt>
                <c:pt idx="186">
                  <c:v>4.7139220068884914E-2</c:v>
                </c:pt>
                <c:pt idx="187">
                  <c:v>4.6899385935952435E-2</c:v>
                </c:pt>
                <c:pt idx="188">
                  <c:v>4.6659551803019957E-2</c:v>
                </c:pt>
                <c:pt idx="189">
                  <c:v>4.6419717670087478E-2</c:v>
                </c:pt>
                <c:pt idx="190">
                  <c:v>4.6179883537154999E-2</c:v>
                </c:pt>
                <c:pt idx="191">
                  <c:v>4.5940049404222513E-2</c:v>
                </c:pt>
                <c:pt idx="192">
                  <c:v>4.5700215271290034E-2</c:v>
                </c:pt>
                <c:pt idx="193">
                  <c:v>4.5460381138357556E-2</c:v>
                </c:pt>
                <c:pt idx="194">
                  <c:v>4.5220547005425077E-2</c:v>
                </c:pt>
                <c:pt idx="195">
                  <c:v>4.4980712872492598E-2</c:v>
                </c:pt>
                <c:pt idx="196">
                  <c:v>4.4740878739560119E-2</c:v>
                </c:pt>
                <c:pt idx="197">
                  <c:v>4.4501044606627634E-2</c:v>
                </c:pt>
                <c:pt idx="198">
                  <c:v>4.4261210473695155E-2</c:v>
                </c:pt>
                <c:pt idx="199">
                  <c:v>4.4021376340762676E-2</c:v>
                </c:pt>
                <c:pt idx="200">
                  <c:v>4.3781542207830197E-2</c:v>
                </c:pt>
                <c:pt idx="201">
                  <c:v>4.3541708074897718E-2</c:v>
                </c:pt>
                <c:pt idx="202">
                  <c:v>4.3301873941965233E-2</c:v>
                </c:pt>
                <c:pt idx="203">
                  <c:v>4.3062039809032754E-2</c:v>
                </c:pt>
                <c:pt idx="204">
                  <c:v>4.2822205676100275E-2</c:v>
                </c:pt>
                <c:pt idx="205">
                  <c:v>4.2582371543167796E-2</c:v>
                </c:pt>
                <c:pt idx="206">
                  <c:v>4.2342537410235317E-2</c:v>
                </c:pt>
                <c:pt idx="207">
                  <c:v>4.2102703277302832E-2</c:v>
                </c:pt>
                <c:pt idx="208">
                  <c:v>4.1862869144370353E-2</c:v>
                </c:pt>
                <c:pt idx="209">
                  <c:v>4.1623035011437874E-2</c:v>
                </c:pt>
                <c:pt idx="210">
                  <c:v>4.1383200878505395E-2</c:v>
                </c:pt>
                <c:pt idx="211">
                  <c:v>4.1143366745572917E-2</c:v>
                </c:pt>
                <c:pt idx="212">
                  <c:v>4.0903532612640431E-2</c:v>
                </c:pt>
                <c:pt idx="213">
                  <c:v>4.0663698479707952E-2</c:v>
                </c:pt>
                <c:pt idx="214">
                  <c:v>4.0423864346775473E-2</c:v>
                </c:pt>
                <c:pt idx="215">
                  <c:v>4.0184030213842994E-2</c:v>
                </c:pt>
                <c:pt idx="216">
                  <c:v>3.9944196080910516E-2</c:v>
                </c:pt>
                <c:pt idx="217">
                  <c:v>3.970436194797803E-2</c:v>
                </c:pt>
                <c:pt idx="218">
                  <c:v>3.9464527815045551E-2</c:v>
                </c:pt>
                <c:pt idx="219">
                  <c:v>3.9224693682113072E-2</c:v>
                </c:pt>
                <c:pt idx="220">
                  <c:v>3.8984859549180594E-2</c:v>
                </c:pt>
                <c:pt idx="221">
                  <c:v>3.8745025416248115E-2</c:v>
                </c:pt>
                <c:pt idx="222">
                  <c:v>3.8505191283315629E-2</c:v>
                </c:pt>
                <c:pt idx="223">
                  <c:v>3.826535715038315E-2</c:v>
                </c:pt>
                <c:pt idx="224">
                  <c:v>3.8025523017450671E-2</c:v>
                </c:pt>
                <c:pt idx="225">
                  <c:v>3.7785688884518193E-2</c:v>
                </c:pt>
                <c:pt idx="226">
                  <c:v>3.7545854751585714E-2</c:v>
                </c:pt>
                <c:pt idx="227">
                  <c:v>3.7306020618653228E-2</c:v>
                </c:pt>
                <c:pt idx="228">
                  <c:v>3.7066186485720749E-2</c:v>
                </c:pt>
                <c:pt idx="229">
                  <c:v>3.6826352352788271E-2</c:v>
                </c:pt>
                <c:pt idx="230">
                  <c:v>3.6586518219855792E-2</c:v>
                </c:pt>
                <c:pt idx="231">
                  <c:v>3.6346684086923313E-2</c:v>
                </c:pt>
                <c:pt idx="232">
                  <c:v>3.6106849953990827E-2</c:v>
                </c:pt>
                <c:pt idx="233">
                  <c:v>3.5867015821058348E-2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D-415A-B14E-D2D0D081B7C6}"/>
            </c:ext>
          </c:extLst>
        </c:ser>
        <c:ser>
          <c:idx val="1"/>
          <c:order val="1"/>
          <c:tx>
            <c:strRef>
              <c:f>'Regresiones polinomicas'!$P$2</c:f>
              <c:strCache>
                <c:ptCount val="1"/>
                <c:pt idx="0">
                  <c:v>Ypron2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polinomicas'!$P$3:$P$236</c:f>
              <c:numCache>
                <c:formatCode>0.0000</c:formatCode>
                <c:ptCount val="234"/>
                <c:pt idx="0">
                  <c:v>0.10950842455176751</c:v>
                </c:pt>
                <c:pt idx="1">
                  <c:v>0.1088112499272271</c:v>
                </c:pt>
                <c:pt idx="2">
                  <c:v>0.10811801789313159</c:v>
                </c:pt>
                <c:pt idx="3">
                  <c:v>0.10742872844948098</c:v>
                </c:pt>
                <c:pt idx="4">
                  <c:v>0.10674338159627526</c:v>
                </c:pt>
                <c:pt idx="5">
                  <c:v>0.10606197733351443</c:v>
                </c:pt>
                <c:pt idx="6">
                  <c:v>0.1053845156611985</c:v>
                </c:pt>
                <c:pt idx="7">
                  <c:v>0.10471099657932746</c:v>
                </c:pt>
                <c:pt idx="8">
                  <c:v>0.10404142008790132</c:v>
                </c:pt>
                <c:pt idx="9">
                  <c:v>0.10337578618692007</c:v>
                </c:pt>
                <c:pt idx="10">
                  <c:v>0.10271409487638374</c:v>
                </c:pt>
                <c:pt idx="11">
                  <c:v>0.10205634615629229</c:v>
                </c:pt>
                <c:pt idx="12">
                  <c:v>0.10140254002664574</c:v>
                </c:pt>
                <c:pt idx="13">
                  <c:v>0.10075267648744407</c:v>
                </c:pt>
                <c:pt idx="14">
                  <c:v>0.10010675553868731</c:v>
                </c:pt>
                <c:pt idx="15">
                  <c:v>9.9464777180375441E-2</c:v>
                </c:pt>
                <c:pt idx="16">
                  <c:v>9.8826741412508468E-2</c:v>
                </c:pt>
                <c:pt idx="17">
                  <c:v>9.8192648235086388E-2</c:v>
                </c:pt>
                <c:pt idx="18">
                  <c:v>9.7562497648109217E-2</c:v>
                </c:pt>
                <c:pt idx="19">
                  <c:v>9.693628965157694E-2</c:v>
                </c:pt>
                <c:pt idx="20">
                  <c:v>9.6314024245489557E-2</c:v>
                </c:pt>
                <c:pt idx="21">
                  <c:v>9.5695701429847055E-2</c:v>
                </c:pt>
                <c:pt idx="22">
                  <c:v>9.508132120464946E-2</c:v>
                </c:pt>
                <c:pt idx="23">
                  <c:v>9.447088356989676E-2</c:v>
                </c:pt>
                <c:pt idx="24">
                  <c:v>9.3864388525588954E-2</c:v>
                </c:pt>
                <c:pt idx="25">
                  <c:v>9.3261836071726056E-2</c:v>
                </c:pt>
                <c:pt idx="26">
                  <c:v>9.2663226208308053E-2</c:v>
                </c:pt>
                <c:pt idx="27">
                  <c:v>9.2068558935334929E-2</c:v>
                </c:pt>
                <c:pt idx="28">
                  <c:v>9.1477834252806714E-2</c:v>
                </c:pt>
                <c:pt idx="29">
                  <c:v>9.0891052160723393E-2</c:v>
                </c:pt>
                <c:pt idx="30">
                  <c:v>9.0308212659084952E-2</c:v>
                </c:pt>
                <c:pt idx="31">
                  <c:v>8.9729315747891419E-2</c:v>
                </c:pt>
                <c:pt idx="32">
                  <c:v>8.9154361427142781E-2</c:v>
                </c:pt>
                <c:pt idx="33">
                  <c:v>8.858334969683905E-2</c:v>
                </c:pt>
                <c:pt idx="34">
                  <c:v>8.8016280556980214E-2</c:v>
                </c:pt>
                <c:pt idx="35">
                  <c:v>8.7453154007566258E-2</c:v>
                </c:pt>
                <c:pt idx="36">
                  <c:v>8.6893970048597211E-2</c:v>
                </c:pt>
                <c:pt idx="37">
                  <c:v>8.6338728680073057E-2</c:v>
                </c:pt>
                <c:pt idx="38">
                  <c:v>8.5787429901993797E-2</c:v>
                </c:pt>
                <c:pt idx="39">
                  <c:v>8.5240073714359432E-2</c:v>
                </c:pt>
                <c:pt idx="40">
                  <c:v>8.4696660117169975E-2</c:v>
                </c:pt>
                <c:pt idx="41">
                  <c:v>8.4157189110425398E-2</c:v>
                </c:pt>
                <c:pt idx="42">
                  <c:v>8.3621660694125716E-2</c:v>
                </c:pt>
                <c:pt idx="43">
                  <c:v>8.3090074868270941E-2</c:v>
                </c:pt>
                <c:pt idx="44">
                  <c:v>8.2562431632861047E-2</c:v>
                </c:pt>
                <c:pt idx="45">
                  <c:v>8.2038730987896061E-2</c:v>
                </c:pt>
                <c:pt idx="46">
                  <c:v>8.1518972933375969E-2</c:v>
                </c:pt>
                <c:pt idx="47">
                  <c:v>8.1003157469300771E-2</c:v>
                </c:pt>
                <c:pt idx="48">
                  <c:v>8.0491284595670468E-2</c:v>
                </c:pt>
                <c:pt idx="49">
                  <c:v>7.9983354312485058E-2</c:v>
                </c:pt>
                <c:pt idx="50">
                  <c:v>7.9479366619744557E-2</c:v>
                </c:pt>
                <c:pt idx="51">
                  <c:v>7.897932151744895E-2</c:v>
                </c:pt>
                <c:pt idx="52">
                  <c:v>7.8483219005598223E-2</c:v>
                </c:pt>
                <c:pt idx="53">
                  <c:v>7.7991059084192405E-2</c:v>
                </c:pt>
                <c:pt idx="54">
                  <c:v>7.7502841753231494E-2</c:v>
                </c:pt>
                <c:pt idx="55">
                  <c:v>7.7018567012715464E-2</c:v>
                </c:pt>
                <c:pt idx="56">
                  <c:v>7.6538234862644328E-2</c:v>
                </c:pt>
                <c:pt idx="57">
                  <c:v>7.6061845303018086E-2</c:v>
                </c:pt>
                <c:pt idx="58">
                  <c:v>7.5589398333836752E-2</c:v>
                </c:pt>
                <c:pt idx="59">
                  <c:v>7.5120893955100299E-2</c:v>
                </c:pt>
                <c:pt idx="60">
                  <c:v>7.4656332166808753E-2</c:v>
                </c:pt>
                <c:pt idx="61">
                  <c:v>7.4195712968962088E-2</c:v>
                </c:pt>
                <c:pt idx="62">
                  <c:v>7.3739036361560331E-2</c:v>
                </c:pt>
                <c:pt idx="63">
                  <c:v>7.3286302344603468E-2</c:v>
                </c:pt>
                <c:pt idx="64">
                  <c:v>7.28375109180915E-2</c:v>
                </c:pt>
                <c:pt idx="65">
                  <c:v>7.2392662082024453E-2</c:v>
                </c:pt>
                <c:pt idx="66">
                  <c:v>7.1951755836402273E-2</c:v>
                </c:pt>
                <c:pt idx="67">
                  <c:v>7.1514792181224987E-2</c:v>
                </c:pt>
                <c:pt idx="68">
                  <c:v>7.1081771116492609E-2</c:v>
                </c:pt>
                <c:pt idx="69">
                  <c:v>7.0652692642205125E-2</c:v>
                </c:pt>
                <c:pt idx="70">
                  <c:v>7.0227556758362536E-2</c:v>
                </c:pt>
                <c:pt idx="71">
                  <c:v>6.9806363464964841E-2</c:v>
                </c:pt>
                <c:pt idx="72">
                  <c:v>6.938911276201204E-2</c:v>
                </c:pt>
                <c:pt idx="73">
                  <c:v>6.8975804649504147E-2</c:v>
                </c:pt>
                <c:pt idx="74">
                  <c:v>6.8566439127441134E-2</c:v>
                </c:pt>
                <c:pt idx="75">
                  <c:v>6.8161016195823029E-2</c:v>
                </c:pt>
                <c:pt idx="76">
                  <c:v>6.7759535854649805E-2</c:v>
                </c:pt>
                <c:pt idx="77">
                  <c:v>6.7361998103921503E-2</c:v>
                </c:pt>
                <c:pt idx="78">
                  <c:v>6.6968402943638067E-2</c:v>
                </c:pt>
                <c:pt idx="79">
                  <c:v>6.6578750373799539E-2</c:v>
                </c:pt>
                <c:pt idx="80">
                  <c:v>6.6193040394405919E-2</c:v>
                </c:pt>
                <c:pt idx="81">
                  <c:v>6.581127300545718E-2</c:v>
                </c:pt>
                <c:pt idx="82">
                  <c:v>6.5433448206953349E-2</c:v>
                </c:pt>
                <c:pt idx="83">
                  <c:v>6.5059565998894398E-2</c:v>
                </c:pt>
                <c:pt idx="84">
                  <c:v>6.4689626381280355E-2</c:v>
                </c:pt>
                <c:pt idx="85">
                  <c:v>6.4323629354111206E-2</c:v>
                </c:pt>
                <c:pt idx="86">
                  <c:v>6.3961574917386951E-2</c:v>
                </c:pt>
                <c:pt idx="87">
                  <c:v>6.3603463071107591E-2</c:v>
                </c:pt>
                <c:pt idx="88">
                  <c:v>6.3249293815273139E-2</c:v>
                </c:pt>
                <c:pt idx="89">
                  <c:v>6.2899067149883567E-2</c:v>
                </c:pt>
                <c:pt idx="90">
                  <c:v>6.2552783074938889E-2</c:v>
                </c:pt>
                <c:pt idx="91">
                  <c:v>6.2210441590439113E-2</c:v>
                </c:pt>
                <c:pt idx="92">
                  <c:v>6.187204269638423E-2</c:v>
                </c:pt>
                <c:pt idx="93">
                  <c:v>6.1537586392774249E-2</c:v>
                </c:pt>
                <c:pt idx="94">
                  <c:v>6.1207072679609176E-2</c:v>
                </c:pt>
                <c:pt idx="95">
                  <c:v>6.0880501556888983E-2</c:v>
                </c:pt>
                <c:pt idx="96">
                  <c:v>6.0557873024613684E-2</c:v>
                </c:pt>
                <c:pt idx="97">
                  <c:v>6.023918708278328E-2</c:v>
                </c:pt>
                <c:pt idx="98">
                  <c:v>5.9924443731397777E-2</c:v>
                </c:pt>
                <c:pt idx="99">
                  <c:v>5.9613642970457167E-2</c:v>
                </c:pt>
                <c:pt idx="100">
                  <c:v>5.9306784799961459E-2</c:v>
                </c:pt>
                <c:pt idx="101">
                  <c:v>5.9003869219910653E-2</c:v>
                </c:pt>
                <c:pt idx="102">
                  <c:v>5.8704896230304726E-2</c:v>
                </c:pt>
                <c:pt idx="103">
                  <c:v>5.8409865831143701E-2</c:v>
                </c:pt>
                <c:pt idx="104">
                  <c:v>5.8118778022427577E-2</c:v>
                </c:pt>
                <c:pt idx="105">
                  <c:v>5.7831632804156347E-2</c:v>
                </c:pt>
                <c:pt idx="106">
                  <c:v>5.7548430176330004E-2</c:v>
                </c:pt>
                <c:pt idx="107">
                  <c:v>5.7269170138948562E-2</c:v>
                </c:pt>
                <c:pt idx="108">
                  <c:v>5.6993852692012015E-2</c:v>
                </c:pt>
                <c:pt idx="109">
                  <c:v>5.6722477835520382E-2</c:v>
                </c:pt>
                <c:pt idx="110">
                  <c:v>5.645504556947363E-2</c:v>
                </c:pt>
                <c:pt idx="111">
                  <c:v>5.6191555893871772E-2</c:v>
                </c:pt>
                <c:pt idx="112">
                  <c:v>5.5932008808714809E-2</c:v>
                </c:pt>
                <c:pt idx="113">
                  <c:v>5.5676404314002739E-2</c:v>
                </c:pt>
                <c:pt idx="114">
                  <c:v>5.5424742409735571E-2</c:v>
                </c:pt>
                <c:pt idx="115">
                  <c:v>5.5177023095913297E-2</c:v>
                </c:pt>
                <c:pt idx="116">
                  <c:v>5.4933246372535938E-2</c:v>
                </c:pt>
                <c:pt idx="117">
                  <c:v>5.4693412239603452E-2</c:v>
                </c:pt>
                <c:pt idx="118">
                  <c:v>5.4457520697115867E-2</c:v>
                </c:pt>
                <c:pt idx="119">
                  <c:v>5.4225571745073177E-2</c:v>
                </c:pt>
                <c:pt idx="120">
                  <c:v>5.3997565383475381E-2</c:v>
                </c:pt>
                <c:pt idx="121">
                  <c:v>5.3773501612322486E-2</c:v>
                </c:pt>
                <c:pt idx="122">
                  <c:v>5.3553380431614478E-2</c:v>
                </c:pt>
                <c:pt idx="123">
                  <c:v>5.3337201841351378E-2</c:v>
                </c:pt>
                <c:pt idx="124">
                  <c:v>5.3124965841533173E-2</c:v>
                </c:pt>
                <c:pt idx="125">
                  <c:v>5.2916672432159861E-2</c:v>
                </c:pt>
                <c:pt idx="126">
                  <c:v>5.2712321613231444E-2</c:v>
                </c:pt>
                <c:pt idx="127">
                  <c:v>5.2511913384747921E-2</c:v>
                </c:pt>
                <c:pt idx="128">
                  <c:v>5.2315447746709293E-2</c:v>
                </c:pt>
                <c:pt idx="129">
                  <c:v>5.2122924699115565E-2</c:v>
                </c:pt>
                <c:pt idx="130">
                  <c:v>5.1934344241966732E-2</c:v>
                </c:pt>
                <c:pt idx="131">
                  <c:v>5.1749706375262806E-2</c:v>
                </c:pt>
                <c:pt idx="132">
                  <c:v>5.1569011099003761E-2</c:v>
                </c:pt>
                <c:pt idx="133">
                  <c:v>5.1392258413189611E-2</c:v>
                </c:pt>
                <c:pt idx="134">
                  <c:v>5.1219448317820361E-2</c:v>
                </c:pt>
                <c:pt idx="135">
                  <c:v>5.1050580812896006E-2</c:v>
                </c:pt>
                <c:pt idx="136">
                  <c:v>5.0885655898416551E-2</c:v>
                </c:pt>
                <c:pt idx="137">
                  <c:v>5.0724673574381984E-2</c:v>
                </c:pt>
                <c:pt idx="138">
                  <c:v>5.0567633840792318E-2</c:v>
                </c:pt>
                <c:pt idx="139">
                  <c:v>5.0414536697647561E-2</c:v>
                </c:pt>
                <c:pt idx="140">
                  <c:v>5.0265382144947683E-2</c:v>
                </c:pt>
                <c:pt idx="141">
                  <c:v>5.0120170182692707E-2</c:v>
                </c:pt>
                <c:pt idx="142">
                  <c:v>4.9978900810882625E-2</c:v>
                </c:pt>
                <c:pt idx="143">
                  <c:v>4.9841574029517437E-2</c:v>
                </c:pt>
                <c:pt idx="144">
                  <c:v>4.9708189838597143E-2</c:v>
                </c:pt>
                <c:pt idx="145">
                  <c:v>4.957874823812175E-2</c:v>
                </c:pt>
                <c:pt idx="146">
                  <c:v>4.9453249228091259E-2</c:v>
                </c:pt>
                <c:pt idx="147">
                  <c:v>4.9331692808505655E-2</c:v>
                </c:pt>
                <c:pt idx="148">
                  <c:v>4.9214078979364952E-2</c:v>
                </c:pt>
                <c:pt idx="149">
                  <c:v>4.9100407740669136E-2</c:v>
                </c:pt>
                <c:pt idx="150">
                  <c:v>4.8990679092418221E-2</c:v>
                </c:pt>
                <c:pt idx="151">
                  <c:v>4.8884893034612201E-2</c:v>
                </c:pt>
                <c:pt idx="152">
                  <c:v>4.8783049567251074E-2</c:v>
                </c:pt>
                <c:pt idx="153">
                  <c:v>4.8685148690334849E-2</c:v>
                </c:pt>
                <c:pt idx="154">
                  <c:v>4.8591190403863532E-2</c:v>
                </c:pt>
                <c:pt idx="155">
                  <c:v>4.8501174707837096E-2</c:v>
                </c:pt>
                <c:pt idx="156">
                  <c:v>4.8415101602255553E-2</c:v>
                </c:pt>
                <c:pt idx="157">
                  <c:v>4.8332971087118912E-2</c:v>
                </c:pt>
                <c:pt idx="158">
                  <c:v>4.8254783162427164E-2</c:v>
                </c:pt>
                <c:pt idx="159">
                  <c:v>4.8180537828180311E-2</c:v>
                </c:pt>
                <c:pt idx="160">
                  <c:v>4.8110235084378353E-2</c:v>
                </c:pt>
                <c:pt idx="161">
                  <c:v>4.8043874931021309E-2</c:v>
                </c:pt>
                <c:pt idx="162">
                  <c:v>4.7981457368109139E-2</c:v>
                </c:pt>
                <c:pt idx="163">
                  <c:v>4.7922982395641869E-2</c:v>
                </c:pt>
                <c:pt idx="164">
                  <c:v>4.7868450013619501E-2</c:v>
                </c:pt>
                <c:pt idx="165">
                  <c:v>4.781786022204202E-2</c:v>
                </c:pt>
                <c:pt idx="166">
                  <c:v>4.7771213020909441E-2</c:v>
                </c:pt>
                <c:pt idx="167">
                  <c:v>4.7728508410221755E-2</c:v>
                </c:pt>
                <c:pt idx="168">
                  <c:v>4.7689746389978971E-2</c:v>
                </c:pt>
                <c:pt idx="169">
                  <c:v>4.7654926960181088E-2</c:v>
                </c:pt>
                <c:pt idx="170">
                  <c:v>4.7624050120828092E-2</c:v>
                </c:pt>
                <c:pt idx="171">
                  <c:v>4.759711587191999E-2</c:v>
                </c:pt>
                <c:pt idx="172">
                  <c:v>4.7574124213456782E-2</c:v>
                </c:pt>
                <c:pt idx="173">
                  <c:v>4.7555075145438476E-2</c:v>
                </c:pt>
                <c:pt idx="174">
                  <c:v>4.7539968667865064E-2</c:v>
                </c:pt>
                <c:pt idx="175">
                  <c:v>4.7528804780736546E-2</c:v>
                </c:pt>
                <c:pt idx="176">
                  <c:v>4.7521583484052936E-2</c:v>
                </c:pt>
                <c:pt idx="177">
                  <c:v>4.7518304777814213E-2</c:v>
                </c:pt>
                <c:pt idx="178">
                  <c:v>4.7518968662020378E-2</c:v>
                </c:pt>
                <c:pt idx="179">
                  <c:v>4.752357513667145E-2</c:v>
                </c:pt>
                <c:pt idx="180">
                  <c:v>4.7532124201767417E-2</c:v>
                </c:pt>
                <c:pt idx="181">
                  <c:v>4.7544615857308264E-2</c:v>
                </c:pt>
                <c:pt idx="182">
                  <c:v>4.756105010329402E-2</c:v>
                </c:pt>
                <c:pt idx="183">
                  <c:v>4.7581426939724669E-2</c:v>
                </c:pt>
                <c:pt idx="184">
                  <c:v>4.7605746366600227E-2</c:v>
                </c:pt>
                <c:pt idx="185">
                  <c:v>4.7634008383920665E-2</c:v>
                </c:pt>
                <c:pt idx="186">
                  <c:v>4.7666212991685997E-2</c:v>
                </c:pt>
                <c:pt idx="187">
                  <c:v>4.7702360189896237E-2</c:v>
                </c:pt>
                <c:pt idx="188">
                  <c:v>4.7742449978551385E-2</c:v>
                </c:pt>
                <c:pt idx="189">
                  <c:v>4.7786482357651414E-2</c:v>
                </c:pt>
                <c:pt idx="190">
                  <c:v>4.7834457327196336E-2</c:v>
                </c:pt>
                <c:pt idx="191">
                  <c:v>4.7886374887186153E-2</c:v>
                </c:pt>
                <c:pt idx="192">
                  <c:v>4.7942235037620864E-2</c:v>
                </c:pt>
                <c:pt idx="193">
                  <c:v>4.8002037778500484E-2</c:v>
                </c:pt>
                <c:pt idx="194">
                  <c:v>4.8065783109824983E-2</c:v>
                </c:pt>
                <c:pt idx="195">
                  <c:v>4.8133471031594391E-2</c:v>
                </c:pt>
                <c:pt idx="196">
                  <c:v>4.8205101543808679E-2</c:v>
                </c:pt>
                <c:pt idx="197">
                  <c:v>4.8280674646467875E-2</c:v>
                </c:pt>
                <c:pt idx="198">
                  <c:v>4.8360190339571965E-2</c:v>
                </c:pt>
                <c:pt idx="199">
                  <c:v>4.844364862312095E-2</c:v>
                </c:pt>
                <c:pt idx="200">
                  <c:v>4.8531049497114828E-2</c:v>
                </c:pt>
                <c:pt idx="201">
                  <c:v>4.8622392961553615E-2</c:v>
                </c:pt>
                <c:pt idx="202">
                  <c:v>4.8717679016437282E-2</c:v>
                </c:pt>
                <c:pt idx="203">
                  <c:v>4.8816907661765885E-2</c:v>
                </c:pt>
                <c:pt idx="204">
                  <c:v>4.892007889753934E-2</c:v>
                </c:pt>
                <c:pt idx="205">
                  <c:v>4.9027192723757704E-2</c:v>
                </c:pt>
                <c:pt idx="206">
                  <c:v>4.9138249140420961E-2</c:v>
                </c:pt>
                <c:pt idx="207">
                  <c:v>4.9253248147529113E-2</c:v>
                </c:pt>
                <c:pt idx="208">
                  <c:v>4.937218974508216E-2</c:v>
                </c:pt>
                <c:pt idx="209">
                  <c:v>4.9495073933080114E-2</c:v>
                </c:pt>
                <c:pt idx="210">
                  <c:v>4.9621900711522948E-2</c:v>
                </c:pt>
                <c:pt idx="211">
                  <c:v>4.9752670080410691E-2</c:v>
                </c:pt>
                <c:pt idx="212">
                  <c:v>4.9887382039743314E-2</c:v>
                </c:pt>
                <c:pt idx="213">
                  <c:v>5.0026036589520845E-2</c:v>
                </c:pt>
                <c:pt idx="214">
                  <c:v>5.016863372974327E-2</c:v>
                </c:pt>
                <c:pt idx="215">
                  <c:v>5.0315173460410589E-2</c:v>
                </c:pt>
                <c:pt idx="216">
                  <c:v>5.0465655781522803E-2</c:v>
                </c:pt>
                <c:pt idx="217">
                  <c:v>5.0620080693079925E-2</c:v>
                </c:pt>
                <c:pt idx="218">
                  <c:v>5.0778448195081954E-2</c:v>
                </c:pt>
                <c:pt idx="219">
                  <c:v>5.0940758287528864E-2</c:v>
                </c:pt>
                <c:pt idx="220">
                  <c:v>5.1107010970420655E-2</c:v>
                </c:pt>
                <c:pt idx="221">
                  <c:v>5.1277206243757353E-2</c:v>
                </c:pt>
                <c:pt idx="222">
                  <c:v>5.1451344107538946E-2</c:v>
                </c:pt>
                <c:pt idx="223">
                  <c:v>5.1629424561765433E-2</c:v>
                </c:pt>
                <c:pt idx="224">
                  <c:v>5.1811447606436828E-2</c:v>
                </c:pt>
                <c:pt idx="225">
                  <c:v>5.1997413241553103E-2</c:v>
                </c:pt>
                <c:pt idx="226">
                  <c:v>5.2187321467114273E-2</c:v>
                </c:pt>
                <c:pt idx="227">
                  <c:v>5.238117228312035E-2</c:v>
                </c:pt>
                <c:pt idx="228">
                  <c:v>5.2578965689571322E-2</c:v>
                </c:pt>
                <c:pt idx="229">
                  <c:v>5.2780701686467174E-2</c:v>
                </c:pt>
                <c:pt idx="230">
                  <c:v>5.2986380273807934E-2</c:v>
                </c:pt>
                <c:pt idx="231">
                  <c:v>5.3196001451593589E-2</c:v>
                </c:pt>
                <c:pt idx="232">
                  <c:v>5.3409565219824151E-2</c:v>
                </c:pt>
                <c:pt idx="233">
                  <c:v>5.3627071578499622E-2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D-415A-B14E-D2D0D081B7C6}"/>
            </c:ext>
          </c:extLst>
        </c:ser>
        <c:ser>
          <c:idx val="2"/>
          <c:order val="2"/>
          <c:tx>
            <c:strRef>
              <c:f>'Regresiones polinomicas'!$Q$2</c:f>
              <c:strCache>
                <c:ptCount val="1"/>
                <c:pt idx="0">
                  <c:v>Ypron3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polinomicas'!$Q$3:$Q$236</c:f>
              <c:numCache>
                <c:formatCode>0.0000</c:formatCode>
                <c:ptCount val="234"/>
                <c:pt idx="0">
                  <c:v>0.11573497278805416</c:v>
                </c:pt>
                <c:pt idx="1">
                  <c:v>0.11471711756765349</c:v>
                </c:pt>
                <c:pt idx="2">
                  <c:v>0.11371011615743609</c:v>
                </c:pt>
                <c:pt idx="3">
                  <c:v>0.11271390872000162</c:v>
                </c:pt>
                <c:pt idx="4">
                  <c:v>0.11172843541794976</c:v>
                </c:pt>
                <c:pt idx="5">
                  <c:v>0.11075363641388014</c:v>
                </c:pt>
                <c:pt idx="6">
                  <c:v>0.10978945187039246</c:v>
                </c:pt>
                <c:pt idx="7">
                  <c:v>0.1088358219500864</c:v>
                </c:pt>
                <c:pt idx="8">
                  <c:v>0.10789268681556161</c:v>
                </c:pt>
                <c:pt idx="9">
                  <c:v>0.10695998662941775</c:v>
                </c:pt>
                <c:pt idx="10">
                  <c:v>0.10603766155425448</c:v>
                </c:pt>
                <c:pt idx="11">
                  <c:v>0.10512565175267152</c:v>
                </c:pt>
                <c:pt idx="12">
                  <c:v>0.10422389738726846</c:v>
                </c:pt>
                <c:pt idx="13">
                  <c:v>0.10333233862064503</c:v>
                </c:pt>
                <c:pt idx="14">
                  <c:v>0.10245091561540087</c:v>
                </c:pt>
                <c:pt idx="15">
                  <c:v>0.10157956853413569</c:v>
                </c:pt>
                <c:pt idx="16">
                  <c:v>0.10071823753944908</c:v>
                </c:pt>
                <c:pt idx="17">
                  <c:v>9.9866862793940775E-2</c:v>
                </c:pt>
                <c:pt idx="18">
                  <c:v>9.9025384460210406E-2</c:v>
                </c:pt>
                <c:pt idx="19">
                  <c:v>9.8193742700857664E-2</c:v>
                </c:pt>
                <c:pt idx="20">
                  <c:v>9.7371877678482197E-2</c:v>
                </c:pt>
                <c:pt idx="21">
                  <c:v>9.655972955568369E-2</c:v>
                </c:pt>
                <c:pt idx="22">
                  <c:v>9.5757238495061792E-2</c:v>
                </c:pt>
                <c:pt idx="23">
                  <c:v>9.4964344659216188E-2</c:v>
                </c:pt>
                <c:pt idx="24">
                  <c:v>9.4180988210746552E-2</c:v>
                </c:pt>
                <c:pt idx="25">
                  <c:v>9.3407109312252531E-2</c:v>
                </c:pt>
                <c:pt idx="26">
                  <c:v>9.2642648126333785E-2</c:v>
                </c:pt>
                <c:pt idx="27">
                  <c:v>9.188754481559E-2</c:v>
                </c:pt>
                <c:pt idx="28">
                  <c:v>9.114173954262085E-2</c:v>
                </c:pt>
                <c:pt idx="29">
                  <c:v>9.0405172470025996E-2</c:v>
                </c:pt>
                <c:pt idx="30">
                  <c:v>8.9677783760405111E-2</c:v>
                </c:pt>
                <c:pt idx="31">
                  <c:v>8.8959513576357854E-2</c:v>
                </c:pt>
                <c:pt idx="32">
                  <c:v>8.8250302080483886E-2</c:v>
                </c:pt>
                <c:pt idx="33">
                  <c:v>8.7550089435382894E-2</c:v>
                </c:pt>
                <c:pt idx="34">
                  <c:v>8.685881580365451E-2</c:v>
                </c:pt>
                <c:pt idx="35">
                  <c:v>8.6176421347898449E-2</c:v>
                </c:pt>
                <c:pt idx="36">
                  <c:v>8.5502846230714358E-2</c:v>
                </c:pt>
                <c:pt idx="37">
                  <c:v>8.4838030614701909E-2</c:v>
                </c:pt>
                <c:pt idx="38">
                  <c:v>8.4181914662460749E-2</c:v>
                </c:pt>
                <c:pt idx="39">
                  <c:v>8.353443853659058E-2</c:v>
                </c:pt>
                <c:pt idx="40">
                  <c:v>8.2895542399691033E-2</c:v>
                </c:pt>
                <c:pt idx="41">
                  <c:v>8.2265166414361809E-2</c:v>
                </c:pt>
                <c:pt idx="42">
                  <c:v>8.1643250743202542E-2</c:v>
                </c:pt>
                <c:pt idx="43">
                  <c:v>8.1029735548812945E-2</c:v>
                </c:pt>
                <c:pt idx="44">
                  <c:v>8.0424560993792651E-2</c:v>
                </c:pt>
                <c:pt idx="45">
                  <c:v>7.9827667240741321E-2</c:v>
                </c:pt>
                <c:pt idx="46">
                  <c:v>7.923899445225864E-2</c:v>
                </c:pt>
                <c:pt idx="47">
                  <c:v>7.8658482790944284E-2</c:v>
                </c:pt>
                <c:pt idx="48">
                  <c:v>7.8086072419397912E-2</c:v>
                </c:pt>
                <c:pt idx="49">
                  <c:v>7.7521703500219197E-2</c:v>
                </c:pt>
                <c:pt idx="50">
                  <c:v>7.6965316196007785E-2</c:v>
                </c:pt>
                <c:pt idx="51">
                  <c:v>7.6416850669363379E-2</c:v>
                </c:pt>
                <c:pt idx="52">
                  <c:v>7.5876247082885609E-2</c:v>
                </c:pt>
                <c:pt idx="53">
                  <c:v>7.5343445599174164E-2</c:v>
                </c:pt>
                <c:pt idx="54">
                  <c:v>7.4818386380828716E-2</c:v>
                </c:pt>
                <c:pt idx="55">
                  <c:v>7.4301009590448913E-2</c:v>
                </c:pt>
                <c:pt idx="56">
                  <c:v>7.3791255390634442E-2</c:v>
                </c:pt>
                <c:pt idx="57">
                  <c:v>7.3289063943984975E-2</c:v>
                </c:pt>
                <c:pt idx="58">
                  <c:v>7.279437541310016E-2</c:v>
                </c:pt>
                <c:pt idx="59">
                  <c:v>7.2307129960579669E-2</c:v>
                </c:pt>
                <c:pt idx="60">
                  <c:v>7.1827267749023163E-2</c:v>
                </c:pt>
                <c:pt idx="61">
                  <c:v>7.1354728941030343E-2</c:v>
                </c:pt>
                <c:pt idx="62">
                  <c:v>7.0889453699200855E-2</c:v>
                </c:pt>
                <c:pt idx="63">
                  <c:v>7.0431382186134373E-2</c:v>
                </c:pt>
                <c:pt idx="64">
                  <c:v>6.9980454564430541E-2</c:v>
                </c:pt>
                <c:pt idx="65">
                  <c:v>6.9536610996689063E-2</c:v>
                </c:pt>
                <c:pt idx="66">
                  <c:v>6.909979164550957E-2</c:v>
                </c:pt>
                <c:pt idx="67">
                  <c:v>6.8669936673491763E-2</c:v>
                </c:pt>
                <c:pt idx="68">
                  <c:v>6.8246986243235275E-2</c:v>
                </c:pt>
                <c:pt idx="69">
                  <c:v>6.783088051733982E-2</c:v>
                </c:pt>
                <c:pt idx="70">
                  <c:v>6.7421559658405017E-2</c:v>
                </c:pt>
                <c:pt idx="71">
                  <c:v>6.7018963829030567E-2</c:v>
                </c:pt>
                <c:pt idx="72">
                  <c:v>6.6623033191816131E-2</c:v>
                </c:pt>
                <c:pt idx="73">
                  <c:v>6.6233707909361367E-2</c:v>
                </c:pt>
                <c:pt idx="74">
                  <c:v>6.5850928144265949E-2</c:v>
                </c:pt>
                <c:pt idx="75">
                  <c:v>6.5474634059129552E-2</c:v>
                </c:pt>
                <c:pt idx="76">
                  <c:v>6.5104765816551835E-2</c:v>
                </c:pt>
                <c:pt idx="77">
                  <c:v>6.4741263579132458E-2</c:v>
                </c:pt>
                <c:pt idx="78">
                  <c:v>6.4384067509471107E-2</c:v>
                </c:pt>
                <c:pt idx="79">
                  <c:v>6.4033117770167444E-2</c:v>
                </c:pt>
                <c:pt idx="80">
                  <c:v>6.3688354523821128E-2</c:v>
                </c:pt>
                <c:pt idx="81">
                  <c:v>6.3349717933031818E-2</c:v>
                </c:pt>
                <c:pt idx="82">
                  <c:v>6.3017148160399217E-2</c:v>
                </c:pt>
                <c:pt idx="83">
                  <c:v>6.2690585368522983E-2</c:v>
                </c:pt>
                <c:pt idx="84">
                  <c:v>6.2369969720002742E-2</c:v>
                </c:pt>
                <c:pt idx="85">
                  <c:v>6.2055241377438231E-2</c:v>
                </c:pt>
                <c:pt idx="86">
                  <c:v>6.1746340503429052E-2</c:v>
                </c:pt>
                <c:pt idx="87">
                  <c:v>6.1443207260574895E-2</c:v>
                </c:pt>
                <c:pt idx="88">
                  <c:v>6.1145781811475439E-2</c:v>
                </c:pt>
                <c:pt idx="89">
                  <c:v>6.0854004318730372E-2</c:v>
                </c:pt>
                <c:pt idx="90">
                  <c:v>6.0567814944939319E-2</c:v>
                </c:pt>
                <c:pt idx="91">
                  <c:v>6.0287153852701947E-2</c:v>
                </c:pt>
                <c:pt idx="92">
                  <c:v>6.0011961204617971E-2</c:v>
                </c:pt>
                <c:pt idx="93">
                  <c:v>5.9742177163287009E-2</c:v>
                </c:pt>
                <c:pt idx="94">
                  <c:v>5.947774189130875E-2</c:v>
                </c:pt>
                <c:pt idx="95">
                  <c:v>5.9218595551282859E-2</c:v>
                </c:pt>
                <c:pt idx="96">
                  <c:v>5.896467830580903E-2</c:v>
                </c:pt>
                <c:pt idx="97">
                  <c:v>5.8715930317486897E-2</c:v>
                </c:pt>
                <c:pt idx="98">
                  <c:v>5.8472291748916126E-2</c:v>
                </c:pt>
                <c:pt idx="99">
                  <c:v>5.8233702762696411E-2</c:v>
                </c:pt>
                <c:pt idx="100">
                  <c:v>5.8000103521427385E-2</c:v>
                </c:pt>
                <c:pt idx="101">
                  <c:v>5.7771434187708741E-2</c:v>
                </c:pt>
                <c:pt idx="102">
                  <c:v>5.7547634924140154E-2</c:v>
                </c:pt>
                <c:pt idx="103">
                  <c:v>5.7328645893321269E-2</c:v>
                </c:pt>
                <c:pt idx="104">
                  <c:v>5.7114407257851767E-2</c:v>
                </c:pt>
                <c:pt idx="105">
                  <c:v>5.6904859180331321E-2</c:v>
                </c:pt>
                <c:pt idx="106">
                  <c:v>5.6699941823359593E-2</c:v>
                </c:pt>
                <c:pt idx="107">
                  <c:v>5.6499595349536233E-2</c:v>
                </c:pt>
                <c:pt idx="108">
                  <c:v>5.630375992146093E-2</c:v>
                </c:pt>
                <c:pt idx="109">
                  <c:v>5.6112375701733351E-2</c:v>
                </c:pt>
                <c:pt idx="110">
                  <c:v>5.5925382852953155E-2</c:v>
                </c:pt>
                <c:pt idx="111">
                  <c:v>5.574272153772003E-2</c:v>
                </c:pt>
                <c:pt idx="112">
                  <c:v>5.5564331918633615E-2</c:v>
                </c:pt>
                <c:pt idx="113">
                  <c:v>5.5390154158293584E-2</c:v>
                </c:pt>
                <c:pt idx="114">
                  <c:v>5.5220128419299616E-2</c:v>
                </c:pt>
                <c:pt idx="115">
                  <c:v>5.505419486425138E-2</c:v>
                </c:pt>
                <c:pt idx="116">
                  <c:v>5.4892293655748541E-2</c:v>
                </c:pt>
                <c:pt idx="117">
                  <c:v>5.4734364956390752E-2</c:v>
                </c:pt>
                <c:pt idx="118">
                  <c:v>5.4580348928777701E-2</c:v>
                </c:pt>
                <c:pt idx="119">
                  <c:v>5.4430185735509048E-2</c:v>
                </c:pt>
                <c:pt idx="120">
                  <c:v>5.428381553918446E-2</c:v>
                </c:pt>
                <c:pt idx="121">
                  <c:v>5.4141178502403603E-2</c:v>
                </c:pt>
                <c:pt idx="122">
                  <c:v>5.4002214787766137E-2</c:v>
                </c:pt>
                <c:pt idx="123">
                  <c:v>5.3866864557871749E-2</c:v>
                </c:pt>
                <c:pt idx="124">
                  <c:v>5.3735067975320128E-2</c:v>
                </c:pt>
                <c:pt idx="125">
                  <c:v>5.360676520271087E-2</c:v>
                </c:pt>
                <c:pt idx="126">
                  <c:v>5.3481896402643697E-2</c:v>
                </c:pt>
                <c:pt idx="127">
                  <c:v>5.3360401737718263E-2</c:v>
                </c:pt>
                <c:pt idx="128">
                  <c:v>5.3242221370534228E-2</c:v>
                </c:pt>
                <c:pt idx="129">
                  <c:v>5.3127295463691271E-2</c:v>
                </c:pt>
                <c:pt idx="130">
                  <c:v>5.3015564179789074E-2</c:v>
                </c:pt>
                <c:pt idx="131">
                  <c:v>5.2906967681427303E-2</c:v>
                </c:pt>
                <c:pt idx="132">
                  <c:v>5.280144613120559E-2</c:v>
                </c:pt>
                <c:pt idx="133">
                  <c:v>5.2698939691723616E-2</c:v>
                </c:pt>
                <c:pt idx="134">
                  <c:v>5.2599388525581062E-2</c:v>
                </c:pt>
                <c:pt idx="135">
                  <c:v>5.250273279537758E-2</c:v>
                </c:pt>
                <c:pt idx="136">
                  <c:v>5.2408912663712864E-2</c:v>
                </c:pt>
                <c:pt idx="137">
                  <c:v>5.2317868293186548E-2</c:v>
                </c:pt>
                <c:pt idx="138">
                  <c:v>5.222953984639836E-2</c:v>
                </c:pt>
                <c:pt idx="139">
                  <c:v>5.214386748594789E-2</c:v>
                </c:pt>
                <c:pt idx="140">
                  <c:v>5.2060791374434853E-2</c:v>
                </c:pt>
                <c:pt idx="141">
                  <c:v>5.1980251674458897E-2</c:v>
                </c:pt>
                <c:pt idx="142">
                  <c:v>5.1902188548619707E-2</c:v>
                </c:pt>
                <c:pt idx="143">
                  <c:v>5.1826542159516938E-2</c:v>
                </c:pt>
                <c:pt idx="144">
                  <c:v>5.1753252669750283E-2</c:v>
                </c:pt>
                <c:pt idx="145">
                  <c:v>5.1682260241919367E-2</c:v>
                </c:pt>
                <c:pt idx="146">
                  <c:v>5.1613505038623872E-2</c:v>
                </c:pt>
                <c:pt idx="147">
                  <c:v>5.1546927222463491E-2</c:v>
                </c:pt>
                <c:pt idx="148">
                  <c:v>5.1482466956037851E-2</c:v>
                </c:pt>
                <c:pt idx="149">
                  <c:v>5.1420064401946658E-2</c:v>
                </c:pt>
                <c:pt idx="150">
                  <c:v>5.1359659722789559E-2</c:v>
                </c:pt>
                <c:pt idx="151">
                  <c:v>5.1301193081166256E-2</c:v>
                </c:pt>
                <c:pt idx="152">
                  <c:v>5.1244604639676374E-2</c:v>
                </c:pt>
                <c:pt idx="153">
                  <c:v>5.1189834560919578E-2</c:v>
                </c:pt>
                <c:pt idx="154">
                  <c:v>5.1136823007495565E-2</c:v>
                </c:pt>
                <c:pt idx="155">
                  <c:v>5.1085510142003972E-2</c:v>
                </c:pt>
                <c:pt idx="156">
                  <c:v>5.1035836127044501E-2</c:v>
                </c:pt>
                <c:pt idx="157">
                  <c:v>5.0987741125216812E-2</c:v>
                </c:pt>
                <c:pt idx="158">
                  <c:v>5.0941165299120579E-2</c:v>
                </c:pt>
                <c:pt idx="159">
                  <c:v>5.0896048811355434E-2</c:v>
                </c:pt>
                <c:pt idx="160">
                  <c:v>5.0852331824521084E-2</c:v>
                </c:pt>
                <c:pt idx="161">
                  <c:v>5.0809954501217162E-2</c:v>
                </c:pt>
                <c:pt idx="162">
                  <c:v>5.0768857004043343E-2</c:v>
                </c:pt>
                <c:pt idx="163">
                  <c:v>5.0728979495599312E-2</c:v>
                </c:pt>
                <c:pt idx="164">
                  <c:v>5.0690262138484737E-2</c:v>
                </c:pt>
                <c:pt idx="165">
                  <c:v>5.0652645095299299E-2</c:v>
                </c:pt>
                <c:pt idx="166">
                  <c:v>5.0616068528642623E-2</c:v>
                </c:pt>
                <c:pt idx="167">
                  <c:v>5.0580472601114417E-2</c:v>
                </c:pt>
                <c:pt idx="168">
                  <c:v>5.0545797475314312E-2</c:v>
                </c:pt>
                <c:pt idx="169">
                  <c:v>5.0511983313842004E-2</c:v>
                </c:pt>
                <c:pt idx="170">
                  <c:v>5.0478970279297139E-2</c:v>
                </c:pt>
                <c:pt idx="171">
                  <c:v>5.0446698534279438E-2</c:v>
                </c:pt>
                <c:pt idx="172">
                  <c:v>5.0415108241388486E-2</c:v>
                </c:pt>
                <c:pt idx="173">
                  <c:v>5.0384139563223997E-2</c:v>
                </c:pt>
                <c:pt idx="174">
                  <c:v>5.0353732662385652E-2</c:v>
                </c:pt>
                <c:pt idx="175">
                  <c:v>5.0323827701473089E-2</c:v>
                </c:pt>
                <c:pt idx="176">
                  <c:v>5.0294364843085998E-2</c:v>
                </c:pt>
                <c:pt idx="177">
                  <c:v>5.0265284249824023E-2</c:v>
                </c:pt>
                <c:pt idx="178">
                  <c:v>5.023652608428688E-2</c:v>
                </c:pt>
                <c:pt idx="179">
                  <c:v>5.0208030509074193E-2</c:v>
                </c:pt>
                <c:pt idx="180">
                  <c:v>5.0179737686785623E-2</c:v>
                </c:pt>
                <c:pt idx="181">
                  <c:v>5.0151587780020865E-2</c:v>
                </c:pt>
                <c:pt idx="182">
                  <c:v>5.0123520951379563E-2</c:v>
                </c:pt>
                <c:pt idx="183">
                  <c:v>5.0095477363461406E-2</c:v>
                </c:pt>
                <c:pt idx="184">
                  <c:v>5.0067397178866047E-2</c:v>
                </c:pt>
                <c:pt idx="185">
                  <c:v>5.0039220560193221E-2</c:v>
                </c:pt>
                <c:pt idx="186">
                  <c:v>5.0010887670042456E-2</c:v>
                </c:pt>
                <c:pt idx="187">
                  <c:v>4.9982338671013551E-2</c:v>
                </c:pt>
                <c:pt idx="188">
                  <c:v>4.995351372570607E-2</c:v>
                </c:pt>
                <c:pt idx="189">
                  <c:v>4.9924352996719781E-2</c:v>
                </c:pt>
                <c:pt idx="190">
                  <c:v>4.9894796646654291E-2</c:v>
                </c:pt>
                <c:pt idx="191">
                  <c:v>4.9864784838109258E-2</c:v>
                </c:pt>
                <c:pt idx="192">
                  <c:v>4.9834257733684439E-2</c:v>
                </c:pt>
                <c:pt idx="193">
                  <c:v>4.9803155495979398E-2</c:v>
                </c:pt>
                <c:pt idx="194">
                  <c:v>4.9771418287593822E-2</c:v>
                </c:pt>
                <c:pt idx="195">
                  <c:v>4.9738986271127411E-2</c:v>
                </c:pt>
                <c:pt idx="196">
                  <c:v>4.9705799609179799E-2</c:v>
                </c:pt>
                <c:pt idx="197">
                  <c:v>4.9671798464350714E-2</c:v>
                </c:pt>
                <c:pt idx="198">
                  <c:v>4.963692299923976E-2</c:v>
                </c:pt>
                <c:pt idx="199">
                  <c:v>4.9601113376446654E-2</c:v>
                </c:pt>
                <c:pt idx="200">
                  <c:v>4.9564309758571012E-2</c:v>
                </c:pt>
                <c:pt idx="201">
                  <c:v>4.952645230821251E-2</c:v>
                </c:pt>
                <c:pt idx="202">
                  <c:v>4.9487481187970861E-2</c:v>
                </c:pt>
                <c:pt idx="203">
                  <c:v>4.9447336560445698E-2</c:v>
                </c:pt>
                <c:pt idx="204">
                  <c:v>4.9405958588236695E-2</c:v>
                </c:pt>
                <c:pt idx="205">
                  <c:v>4.9363287433943553E-2</c:v>
                </c:pt>
                <c:pt idx="206">
                  <c:v>4.9319263260165877E-2</c:v>
                </c:pt>
                <c:pt idx="207">
                  <c:v>4.9273826229503395E-2</c:v>
                </c:pt>
                <c:pt idx="208">
                  <c:v>4.9226916504555698E-2</c:v>
                </c:pt>
                <c:pt idx="209">
                  <c:v>4.9178474247922516E-2</c:v>
                </c:pt>
                <c:pt idx="210">
                  <c:v>4.9128439622203521E-2</c:v>
                </c:pt>
                <c:pt idx="211">
                  <c:v>4.9076752789998374E-2</c:v>
                </c:pt>
                <c:pt idx="212">
                  <c:v>4.9023353913906734E-2</c:v>
                </c:pt>
                <c:pt idx="213">
                  <c:v>4.8968183156528247E-2</c:v>
                </c:pt>
                <c:pt idx="214">
                  <c:v>4.8911180680462588E-2</c:v>
                </c:pt>
                <c:pt idx="215">
                  <c:v>4.8852286648309429E-2</c:v>
                </c:pt>
                <c:pt idx="216">
                  <c:v>4.8791441222668472E-2</c:v>
                </c:pt>
                <c:pt idx="217">
                  <c:v>4.8728584566139349E-2</c:v>
                </c:pt>
                <c:pt idx="218">
                  <c:v>4.8663656841321748E-2</c:v>
                </c:pt>
                <c:pt idx="219">
                  <c:v>4.8596598210815287E-2</c:v>
                </c:pt>
                <c:pt idx="220">
                  <c:v>4.8527348837219708E-2</c:v>
                </c:pt>
                <c:pt idx="221">
                  <c:v>4.8455848883134631E-2</c:v>
                </c:pt>
                <c:pt idx="222">
                  <c:v>4.838203851115977E-2</c:v>
                </c:pt>
                <c:pt idx="223">
                  <c:v>4.8305857883894743E-2</c:v>
                </c:pt>
                <c:pt idx="224">
                  <c:v>4.822724716393921E-2</c:v>
                </c:pt>
                <c:pt idx="225">
                  <c:v>4.8146146513892887E-2</c:v>
                </c:pt>
                <c:pt idx="226">
                  <c:v>4.8062496096355364E-2</c:v>
                </c:pt>
                <c:pt idx="227">
                  <c:v>4.7976236073926412E-2</c:v>
                </c:pt>
                <c:pt idx="228">
                  <c:v>4.7887306609205676E-2</c:v>
                </c:pt>
                <c:pt idx="229">
                  <c:v>4.7795647864792734E-2</c:v>
                </c:pt>
                <c:pt idx="230">
                  <c:v>4.7701200003287356E-2</c:v>
                </c:pt>
                <c:pt idx="231">
                  <c:v>4.7603903187289159E-2</c:v>
                </c:pt>
                <c:pt idx="232">
                  <c:v>4.7503697579397819E-2</c:v>
                </c:pt>
                <c:pt idx="233">
                  <c:v>4.7400523342213036E-2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D-415A-B14E-D2D0D081B7C6}"/>
            </c:ext>
          </c:extLst>
        </c:ser>
        <c:ser>
          <c:idx val="3"/>
          <c:order val="3"/>
          <c:tx>
            <c:strRef>
              <c:f>'Regresiones polinomicas'!$R$2</c:f>
              <c:strCache>
                <c:ptCount val="1"/>
                <c:pt idx="0">
                  <c:v>Ypron4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polinomicas'!$R$3:$R$236</c:f>
              <c:numCache>
                <c:formatCode>0.0000</c:formatCode>
                <c:ptCount val="234"/>
                <c:pt idx="0">
                  <c:v>0.11762780489997568</c:v>
                </c:pt>
                <c:pt idx="1">
                  <c:v>0.11644747482018264</c:v>
                </c:pt>
                <c:pt idx="2">
                  <c:v>0.11528430145460099</c:v>
                </c:pt>
                <c:pt idx="3">
                  <c:v>0.11413809763443591</c:v>
                </c:pt>
                <c:pt idx="4">
                  <c:v>0.11300867729812213</c:v>
                </c:pt>
                <c:pt idx="5">
                  <c:v>0.11189585549132375</c:v>
                </c:pt>
                <c:pt idx="6">
                  <c:v>0.11079944836693455</c:v>
                </c:pt>
                <c:pt idx="7">
                  <c:v>0.10971927318507774</c:v>
                </c:pt>
                <c:pt idx="8">
                  <c:v>0.10865514831310606</c:v>
                </c:pt>
                <c:pt idx="9">
                  <c:v>0.1076068932256018</c:v>
                </c:pt>
                <c:pt idx="10">
                  <c:v>0.10657432850437669</c:v>
                </c:pt>
                <c:pt idx="11">
                  <c:v>0.1055572758384721</c:v>
                </c:pt>
                <c:pt idx="12">
                  <c:v>0.10455555802415878</c:v>
                </c:pt>
                <c:pt idx="13">
                  <c:v>0.10356899896493708</c:v>
                </c:pt>
                <c:pt idx="14">
                  <c:v>0.1025974236715369</c:v>
                </c:pt>
                <c:pt idx="15">
                  <c:v>0.10164065826191757</c:v>
                </c:pt>
                <c:pt idx="16">
                  <c:v>0.10069852996126796</c:v>
                </c:pt>
                <c:pt idx="17">
                  <c:v>9.9770867102006527E-2</c:v>
                </c:pt>
                <c:pt idx="18">
                  <c:v>9.885749912378114E-2</c:v>
                </c:pt>
                <c:pt idx="19">
                  <c:v>9.7958256573469238E-2</c:v>
                </c:pt>
                <c:pt idx="20">
                  <c:v>9.7072971105177833E-2</c:v>
                </c:pt>
                <c:pt idx="21">
                  <c:v>9.6201475480243354E-2</c:v>
                </c:pt>
                <c:pt idx="22">
                  <c:v>9.5343603567231788E-2</c:v>
                </c:pt>
                <c:pt idx="23">
                  <c:v>9.4499190341938669E-2</c:v>
                </c:pt>
                <c:pt idx="24">
                  <c:v>9.3668071887389015E-2</c:v>
                </c:pt>
                <c:pt idx="25">
                  <c:v>9.2850085393837364E-2</c:v>
                </c:pt>
                <c:pt idx="26">
                  <c:v>9.2045069158767798E-2</c:v>
                </c:pt>
                <c:pt idx="27">
                  <c:v>9.1252862586893843E-2</c:v>
                </c:pt>
                <c:pt idx="28">
                  <c:v>9.0473306190158656E-2</c:v>
                </c:pt>
                <c:pt idx="29">
                  <c:v>8.9706241587734839E-2</c:v>
                </c:pt>
                <c:pt idx="30">
                  <c:v>8.8951511506024483E-2</c:v>
                </c:pt>
                <c:pt idx="31">
                  <c:v>8.8208959778659266E-2</c:v>
                </c:pt>
                <c:pt idx="32">
                  <c:v>8.7478431346500365E-2</c:v>
                </c:pt>
                <c:pt idx="33">
                  <c:v>8.6759772257638437E-2</c:v>
                </c:pt>
                <c:pt idx="34">
                  <c:v>8.6052829667393707E-2</c:v>
                </c:pt>
                <c:pt idx="35">
                  <c:v>8.5357451838315876E-2</c:v>
                </c:pt>
                <c:pt idx="36">
                  <c:v>8.4673488140184175E-2</c:v>
                </c:pt>
                <c:pt idx="37">
                  <c:v>8.4000789050007393E-2</c:v>
                </c:pt>
                <c:pt idx="38">
                  <c:v>8.3339206152023768E-2</c:v>
                </c:pt>
                <c:pt idx="39">
                  <c:v>8.2688592137701092E-2</c:v>
                </c:pt>
                <c:pt idx="40">
                  <c:v>8.2048800805736691E-2</c:v>
                </c:pt>
                <c:pt idx="41">
                  <c:v>8.141968706205735E-2</c:v>
                </c:pt>
                <c:pt idx="42">
                  <c:v>8.0801106919819454E-2</c:v>
                </c:pt>
                <c:pt idx="43">
                  <c:v>8.0192917499408836E-2</c:v>
                </c:pt>
                <c:pt idx="44">
                  <c:v>7.9594977028440858E-2</c:v>
                </c:pt>
                <c:pt idx="45">
                  <c:v>7.9007144841760441E-2</c:v>
                </c:pt>
                <c:pt idx="46">
                  <c:v>7.8429281381441993E-2</c:v>
                </c:pt>
                <c:pt idx="47">
                  <c:v>7.786124819678944E-2</c:v>
                </c:pt>
                <c:pt idx="48">
                  <c:v>7.730290794433621E-2</c:v>
                </c:pt>
                <c:pt idx="49">
                  <c:v>7.6754124387845277E-2</c:v>
                </c:pt>
                <c:pt idx="50">
                  <c:v>7.6214762398309113E-2</c:v>
                </c:pt>
                <c:pt idx="51">
                  <c:v>7.5684687953949739E-2</c:v>
                </c:pt>
                <c:pt idx="52">
                  <c:v>7.5163768140218662E-2</c:v>
                </c:pt>
                <c:pt idx="53">
                  <c:v>7.4651871149796892E-2</c:v>
                </c:pt>
                <c:pt idx="54">
                  <c:v>7.4148866282595011E-2</c:v>
                </c:pt>
                <c:pt idx="55">
                  <c:v>7.3654623945753062E-2</c:v>
                </c:pt>
                <c:pt idx="56">
                  <c:v>7.3169015653640659E-2</c:v>
                </c:pt>
                <c:pt idx="57">
                  <c:v>7.2691914027856852E-2</c:v>
                </c:pt>
                <c:pt idx="58">
                  <c:v>7.2223192797230301E-2</c:v>
                </c:pt>
                <c:pt idx="59">
                  <c:v>7.1762726797819157E-2</c:v>
                </c:pt>
                <c:pt idx="60">
                  <c:v>7.1310391972911058E-2</c:v>
                </c:pt>
                <c:pt idx="61">
                  <c:v>7.0866065373023146E-2</c:v>
                </c:pt>
                <c:pt idx="62">
                  <c:v>7.0429625155902176E-2</c:v>
                </c:pt>
                <c:pt idx="63">
                  <c:v>7.0000950586524294E-2</c:v>
                </c:pt>
                <c:pt idx="64">
                  <c:v>6.9579922037095232E-2</c:v>
                </c:pt>
                <c:pt idx="65">
                  <c:v>6.9166420987050295E-2</c:v>
                </c:pt>
                <c:pt idx="66">
                  <c:v>6.876033002305415E-2</c:v>
                </c:pt>
                <c:pt idx="67">
                  <c:v>6.8361532839001149E-2</c:v>
                </c:pt>
                <c:pt idx="68">
                  <c:v>6.7969914236015061E-2</c:v>
                </c:pt>
                <c:pt idx="69">
                  <c:v>6.7585360122449187E-2</c:v>
                </c:pt>
                <c:pt idx="70">
                  <c:v>6.7207757513886357E-2</c:v>
                </c:pt>
                <c:pt idx="71">
                  <c:v>6.6836994533138933E-2</c:v>
                </c:pt>
                <c:pt idx="72">
                  <c:v>6.6472960410248791E-2</c:v>
                </c:pt>
                <c:pt idx="73">
                  <c:v>6.6115545482487284E-2</c:v>
                </c:pt>
                <c:pt idx="74">
                  <c:v>6.5764641194355308E-2</c:v>
                </c:pt>
                <c:pt idx="75">
                  <c:v>6.5420140097583332E-2</c:v>
                </c:pt>
                <c:pt idx="76">
                  <c:v>6.5081935851131228E-2</c:v>
                </c:pt>
                <c:pt idx="77">
                  <c:v>6.4749923221188471E-2</c:v>
                </c:pt>
                <c:pt idx="78">
                  <c:v>6.4423998081174036E-2</c:v>
                </c:pt>
                <c:pt idx="79">
                  <c:v>6.4104057411736401E-2</c:v>
                </c:pt>
                <c:pt idx="80">
                  <c:v>6.3789999300753589E-2</c:v>
                </c:pt>
                <c:pt idx="81">
                  <c:v>6.348172294333311E-2</c:v>
                </c:pt>
                <c:pt idx="82">
                  <c:v>6.3179128641811994E-2</c:v>
                </c:pt>
                <c:pt idx="83">
                  <c:v>6.288211780575681E-2</c:v>
                </c:pt>
                <c:pt idx="84">
                  <c:v>6.2590592951963633E-2</c:v>
                </c:pt>
                <c:pt idx="85">
                  <c:v>6.2304457704458027E-2</c:v>
                </c:pt>
                <c:pt idx="86">
                  <c:v>6.2023616794495126E-2</c:v>
                </c:pt>
                <c:pt idx="87">
                  <c:v>6.1747976060559567E-2</c:v>
                </c:pt>
                <c:pt idx="88">
                  <c:v>6.1477442448365477E-2</c:v>
                </c:pt>
                <c:pt idx="89">
                  <c:v>6.1211924010856511E-2</c:v>
                </c:pt>
                <c:pt idx="90">
                  <c:v>6.0951329908205863E-2</c:v>
                </c:pt>
                <c:pt idx="91">
                  <c:v>6.0695570407816236E-2</c:v>
                </c:pt>
                <c:pt idx="92">
                  <c:v>6.0444556884319822E-2</c:v>
                </c:pt>
                <c:pt idx="93">
                  <c:v>6.0198201819578356E-2</c:v>
                </c:pt>
                <c:pt idx="94">
                  <c:v>5.9956418802683098E-2</c:v>
                </c:pt>
                <c:pt idx="95">
                  <c:v>5.9719122529954823E-2</c:v>
                </c:pt>
                <c:pt idx="96">
                  <c:v>5.948622880494378E-2</c:v>
                </c:pt>
                <c:pt idx="97">
                  <c:v>5.9257654538429808E-2</c:v>
                </c:pt>
                <c:pt idx="98">
                  <c:v>5.9033317748422187E-2</c:v>
                </c:pt>
                <c:pt idx="99">
                  <c:v>5.8813137560159788E-2</c:v>
                </c:pt>
                <c:pt idx="100">
                  <c:v>5.8597034206110961E-2</c:v>
                </c:pt>
                <c:pt idx="101">
                  <c:v>5.8384929025973545E-2</c:v>
                </c:pt>
                <c:pt idx="102">
                  <c:v>5.8176744466674958E-2</c:v>
                </c:pt>
                <c:pt idx="103">
                  <c:v>5.7972404082372087E-2</c:v>
                </c:pt>
                <c:pt idx="104">
                  <c:v>5.7771832534451395E-2</c:v>
                </c:pt>
                <c:pt idx="105">
                  <c:v>5.7574955591528788E-2</c:v>
                </c:pt>
                <c:pt idx="106">
                  <c:v>5.7381700129449702E-2</c:v>
                </c:pt>
                <c:pt idx="107">
                  <c:v>5.7191994131289163E-2</c:v>
                </c:pt>
                <c:pt idx="108">
                  <c:v>5.7005766687351654E-2</c:v>
                </c:pt>
                <c:pt idx="109">
                  <c:v>5.6822947995171146E-2</c:v>
                </c:pt>
                <c:pt idx="110">
                  <c:v>5.6643469359511207E-2</c:v>
                </c:pt>
                <c:pt idx="111">
                  <c:v>5.6467263192364885E-2</c:v>
                </c:pt>
                <c:pt idx="112">
                  <c:v>5.6294263012954711E-2</c:v>
                </c:pt>
                <c:pt idx="113">
                  <c:v>5.6124403447732792E-2</c:v>
                </c:pt>
                <c:pt idx="114">
                  <c:v>5.59576202303807E-2</c:v>
                </c:pt>
                <c:pt idx="115">
                  <c:v>5.5793850201809589E-2</c:v>
                </c:pt>
                <c:pt idx="116">
                  <c:v>5.5633031310160078E-2</c:v>
                </c:pt>
                <c:pt idx="117">
                  <c:v>5.5475102610802268E-2</c:v>
                </c:pt>
                <c:pt idx="118">
                  <c:v>5.5320004266335904E-2</c:v>
                </c:pt>
                <c:pt idx="119">
                  <c:v>5.516767754659014E-2</c:v>
                </c:pt>
                <c:pt idx="120">
                  <c:v>5.5018064828623647E-2</c:v>
                </c:pt>
                <c:pt idx="121">
                  <c:v>5.4871109596724713E-2</c:v>
                </c:pt>
                <c:pt idx="122">
                  <c:v>5.4726756442411012E-2</c:v>
                </c:pt>
                <c:pt idx="123">
                  <c:v>5.4584951064429788E-2</c:v>
                </c:pt>
                <c:pt idx="124">
                  <c:v>5.4445640268757908E-2</c:v>
                </c:pt>
                <c:pt idx="125">
                  <c:v>5.430877196860158E-2</c:v>
                </c:pt>
                <c:pt idx="126">
                  <c:v>5.4174295184396627E-2</c:v>
                </c:pt>
                <c:pt idx="127">
                  <c:v>5.4042160043808379E-2</c:v>
                </c:pt>
                <c:pt idx="128">
                  <c:v>5.3912317781731701E-2</c:v>
                </c:pt>
                <c:pt idx="129">
                  <c:v>5.3784720740290899E-2</c:v>
                </c:pt>
                <c:pt idx="130">
                  <c:v>5.3659322368839912E-2</c:v>
                </c:pt>
                <c:pt idx="131">
                  <c:v>5.35360772239621E-2</c:v>
                </c:pt>
                <c:pt idx="132">
                  <c:v>5.3414940969470373E-2</c:v>
                </c:pt>
                <c:pt idx="133">
                  <c:v>5.3295870376407178E-2</c:v>
                </c:pt>
                <c:pt idx="134">
                  <c:v>5.3178823323044452E-2</c:v>
                </c:pt>
                <c:pt idx="135">
                  <c:v>5.3063758794883634E-2</c:v>
                </c:pt>
                <c:pt idx="136">
                  <c:v>5.2950636884655788E-2</c:v>
                </c:pt>
                <c:pt idx="137">
                  <c:v>5.2839418792321319E-2</c:v>
                </c:pt>
                <c:pt idx="138">
                  <c:v>5.2730066825070282E-2</c:v>
                </c:pt>
                <c:pt idx="139">
                  <c:v>5.2622544397322238E-2</c:v>
                </c:pt>
                <c:pt idx="140">
                  <c:v>5.2516816030726214E-2</c:v>
                </c:pt>
                <c:pt idx="141">
                  <c:v>5.2412847354160741E-2</c:v>
                </c:pt>
                <c:pt idx="142">
                  <c:v>5.2310605103733969E-2</c:v>
                </c:pt>
                <c:pt idx="143">
                  <c:v>5.2210057122783475E-2</c:v>
                </c:pt>
                <c:pt idx="144">
                  <c:v>5.2111172361876429E-2</c:v>
                </c:pt>
                <c:pt idx="145">
                  <c:v>5.2013920878809385E-2</c:v>
                </c:pt>
                <c:pt idx="146">
                  <c:v>5.191827383860851E-2</c:v>
                </c:pt>
                <c:pt idx="147">
                  <c:v>5.1824203513529551E-2</c:v>
                </c:pt>
                <c:pt idx="148">
                  <c:v>5.1731683283057675E-2</c:v>
                </c:pt>
                <c:pt idx="149">
                  <c:v>5.1640687633907494E-2</c:v>
                </c:pt>
                <c:pt idx="150">
                  <c:v>5.1551192160023407E-2</c:v>
                </c:pt>
                <c:pt idx="151">
                  <c:v>5.1463173562579026E-2</c:v>
                </c:pt>
                <c:pt idx="152">
                  <c:v>5.137660964997761E-2</c:v>
                </c:pt>
                <c:pt idx="153">
                  <c:v>5.1291479337852046E-2</c:v>
                </c:pt>
                <c:pt idx="154">
                  <c:v>5.1207762649064514E-2</c:v>
                </c:pt>
                <c:pt idx="155">
                  <c:v>5.1125440713706893E-2</c:v>
                </c:pt>
                <c:pt idx="156">
                  <c:v>5.1044495769100508E-2</c:v>
                </c:pt>
                <c:pt idx="157">
                  <c:v>5.0964911159796213E-2</c:v>
                </c:pt>
                <c:pt idx="158">
                  <c:v>5.0886671337574324E-2</c:v>
                </c:pt>
                <c:pt idx="159">
                  <c:v>5.0809761861444785E-2</c:v>
                </c:pt>
                <c:pt idx="160">
                  <c:v>5.0734169397646973E-2</c:v>
                </c:pt>
                <c:pt idx="161">
                  <c:v>5.0659881719649774E-2</c:v>
                </c:pt>
                <c:pt idx="162">
                  <c:v>5.0586887708151694E-2</c:v>
                </c:pt>
                <c:pt idx="163">
                  <c:v>5.0515177351080666E-2</c:v>
                </c:pt>
                <c:pt idx="164">
                  <c:v>5.0444741743594083E-2</c:v>
                </c:pt>
                <c:pt idx="165">
                  <c:v>5.0375573088079044E-2</c:v>
                </c:pt>
                <c:pt idx="166">
                  <c:v>5.0307664694152002E-2</c:v>
                </c:pt>
                <c:pt idx="167">
                  <c:v>5.0241010978658941E-2</c:v>
                </c:pt>
                <c:pt idx="168">
                  <c:v>5.0175607465675495E-2</c:v>
                </c:pt>
                <c:pt idx="169">
                  <c:v>5.0111450786506702E-2</c:v>
                </c:pt>
                <c:pt idx="170">
                  <c:v>5.0048538679687019E-2</c:v>
                </c:pt>
                <c:pt idx="171">
                  <c:v>4.998686999098069E-2</c:v>
                </c:pt>
                <c:pt idx="172">
                  <c:v>4.9926444673381219E-2</c:v>
                </c:pt>
                <c:pt idx="173">
                  <c:v>4.9867263787111801E-2</c:v>
                </c:pt>
                <c:pt idx="174">
                  <c:v>4.9809329499625105E-2</c:v>
                </c:pt>
                <c:pt idx="175">
                  <c:v>4.9752645085603217E-2</c:v>
                </c:pt>
                <c:pt idx="176">
                  <c:v>4.9697214926957826E-2</c:v>
                </c:pt>
                <c:pt idx="177">
                  <c:v>4.9643044512830178E-2</c:v>
                </c:pt>
                <c:pt idx="178">
                  <c:v>4.9590140439590966E-2</c:v>
                </c:pt>
                <c:pt idx="179">
                  <c:v>4.9538510410840376E-2</c:v>
                </c:pt>
                <c:pt idx="180">
                  <c:v>4.9488163237408296E-2</c:v>
                </c:pt>
                <c:pt idx="181">
                  <c:v>4.9439108837353821E-2</c:v>
                </c:pt>
                <c:pt idx="182">
                  <c:v>4.9391358235965875E-2</c:v>
                </c:pt>
                <c:pt idx="183">
                  <c:v>4.9344923565762679E-2</c:v>
                </c:pt>
                <c:pt idx="184">
                  <c:v>4.9299818066492015E-2</c:v>
                </c:pt>
                <c:pt idx="185">
                  <c:v>4.9256056085131394E-2</c:v>
                </c:pt>
                <c:pt idx="186">
                  <c:v>4.9213653075887501E-2</c:v>
                </c:pt>
                <c:pt idx="187">
                  <c:v>4.9172625600196786E-2</c:v>
                </c:pt>
                <c:pt idx="188">
                  <c:v>4.9132991326725141E-2</c:v>
                </c:pt>
                <c:pt idx="189">
                  <c:v>4.9094769031367891E-2</c:v>
                </c:pt>
                <c:pt idx="190">
                  <c:v>4.9057978597250057E-2</c:v>
                </c:pt>
                <c:pt idx="191">
                  <c:v>4.9022641014726101E-2</c:v>
                </c:pt>
                <c:pt idx="192">
                  <c:v>4.8988778381379883E-2</c:v>
                </c:pt>
                <c:pt idx="193">
                  <c:v>4.8956413902024903E-2</c:v>
                </c:pt>
                <c:pt idx="194">
                  <c:v>4.8925571888704222E-2</c:v>
                </c:pt>
                <c:pt idx="195">
                  <c:v>4.8896277760690318E-2</c:v>
                </c:pt>
                <c:pt idx="196">
                  <c:v>4.886855804448513E-2</c:v>
                </c:pt>
                <c:pt idx="197">
                  <c:v>4.8842440373820406E-2</c:v>
                </c:pt>
                <c:pt idx="198">
                  <c:v>4.8817953489657034E-2</c:v>
                </c:pt>
                <c:pt idx="199">
                  <c:v>4.8795127240185657E-2</c:v>
                </c:pt>
                <c:pt idx="200">
                  <c:v>4.8773992580826361E-2</c:v>
                </c:pt>
                <c:pt idx="201">
                  <c:v>4.8754581574228864E-2</c:v>
                </c:pt>
                <c:pt idx="202">
                  <c:v>4.8736927390272064E-2</c:v>
                </c:pt>
                <c:pt idx="203">
                  <c:v>4.872106430606489E-2</c:v>
                </c:pt>
                <c:pt idx="204">
                  <c:v>4.8707027705945344E-2</c:v>
                </c:pt>
                <c:pt idx="205">
                  <c:v>4.8694854081481137E-2</c:v>
                </c:pt>
                <c:pt idx="206">
                  <c:v>4.8684581031469512E-2</c:v>
                </c:pt>
                <c:pt idx="207">
                  <c:v>4.8676247261937117E-2</c:v>
                </c:pt>
                <c:pt idx="208">
                  <c:v>4.8669892586140323E-2</c:v>
                </c:pt>
                <c:pt idx="209">
                  <c:v>4.8665557924564742E-2</c:v>
                </c:pt>
                <c:pt idx="210">
                  <c:v>4.8663285304925821E-2</c:v>
                </c:pt>
                <c:pt idx="211">
                  <c:v>4.8663117862168107E-2</c:v>
                </c:pt>
                <c:pt idx="212">
                  <c:v>4.866509983846605E-2</c:v>
                </c:pt>
                <c:pt idx="213">
                  <c:v>4.8669276583223578E-2</c:v>
                </c:pt>
                <c:pt idx="214">
                  <c:v>4.8675694553073912E-2</c:v>
                </c:pt>
                <c:pt idx="215">
                  <c:v>4.8684401311879885E-2</c:v>
                </c:pt>
                <c:pt idx="216">
                  <c:v>4.8695445530733919E-2</c:v>
                </c:pt>
                <c:pt idx="217">
                  <c:v>4.8708876987957964E-2</c:v>
                </c:pt>
                <c:pt idx="218">
                  <c:v>4.8724746569103222E-2</c:v>
                </c:pt>
                <c:pt idx="219">
                  <c:v>4.8743106266950983E-2</c:v>
                </c:pt>
                <c:pt idx="220">
                  <c:v>4.876400918151147E-2</c:v>
                </c:pt>
                <c:pt idx="221">
                  <c:v>4.8787509520024558E-2</c:v>
                </c:pt>
                <c:pt idx="222">
                  <c:v>4.8813662596960031E-2</c:v>
                </c:pt>
                <c:pt idx="223">
                  <c:v>4.8842524834016549E-2</c:v>
                </c:pt>
                <c:pt idx="224">
                  <c:v>4.8874153760122815E-2</c:v>
                </c:pt>
                <c:pt idx="225">
                  <c:v>4.8908608011436996E-2</c:v>
                </c:pt>
                <c:pt idx="226">
                  <c:v>4.8945947331346384E-2</c:v>
                </c:pt>
                <c:pt idx="227">
                  <c:v>4.8986232570468163E-2</c:v>
                </c:pt>
                <c:pt idx="228">
                  <c:v>4.9029525686648923E-2</c:v>
                </c:pt>
                <c:pt idx="229">
                  <c:v>4.9075889744964657E-2</c:v>
                </c:pt>
                <c:pt idx="230">
                  <c:v>4.9125388917721224E-2</c:v>
                </c:pt>
                <c:pt idx="231">
                  <c:v>4.9178088484453653E-2</c:v>
                </c:pt>
                <c:pt idx="232">
                  <c:v>4.9234054831926471E-2</c:v>
                </c:pt>
                <c:pt idx="233">
                  <c:v>4.9293355454134102E-2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D-415A-B14E-D2D0D081B7C6}"/>
            </c:ext>
          </c:extLst>
        </c:ser>
        <c:ser>
          <c:idx val="4"/>
          <c:order val="4"/>
          <c:tx>
            <c:strRef>
              <c:f>'Regresiones polinomicas'!$S$2</c:f>
              <c:strCache>
                <c:ptCount val="1"/>
                <c:pt idx="0">
                  <c:v>Ypron5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polinomicas'!$S$3:$S$236</c:f>
              <c:numCache>
                <c:formatCode>0.0000</c:formatCode>
                <c:ptCount val="234"/>
                <c:pt idx="0">
                  <c:v>0.14246942404479734</c:v>
                </c:pt>
                <c:pt idx="1">
                  <c:v>0.13809060222962063</c:v>
                </c:pt>
                <c:pt idx="2">
                  <c:v>0.1339219495609629</c:v>
                </c:pt>
                <c:pt idx="3">
                  <c:v>0.12995659445678928</c:v>
                </c:pt>
                <c:pt idx="4">
                  <c:v>0.12618779722429255</c:v>
                </c:pt>
                <c:pt idx="5">
                  <c:v>0.12260894891769226</c:v>
                </c:pt>
                <c:pt idx="6">
                  <c:v>0.11921357019603399</c:v>
                </c:pt>
                <c:pt idx="7">
                  <c:v>0.11599531018098846</c:v>
                </c:pt>
                <c:pt idx="8">
                  <c:v>0.11294794531465063</c:v>
                </c:pt>
                <c:pt idx="9">
                  <c:v>0.11006537821733885</c:v>
                </c:pt>
                <c:pt idx="10">
                  <c:v>0.10734163654539404</c:v>
                </c:pt>
                <c:pt idx="11">
                  <c:v>0.10477087184897881</c:v>
                </c:pt>
                <c:pt idx="12">
                  <c:v>0.10234735842987662</c:v>
                </c:pt>
                <c:pt idx="13">
                  <c:v>0.10006549219929084</c:v>
                </c:pt>
                <c:pt idx="14">
                  <c:v>9.791978953564405E-2</c:v>
                </c:pt>
                <c:pt idx="15">
                  <c:v>9.5904886142377049E-2</c:v>
                </c:pt>
                <c:pt idx="16">
                  <c:v>9.4015535905748016E-2</c:v>
                </c:pt>
                <c:pt idx="17">
                  <c:v>9.2246609752631659E-2</c:v>
                </c:pt>
                <c:pt idx="18">
                  <c:v>9.0593094508318497E-2</c:v>
                </c:pt>
                <c:pt idx="19">
                  <c:v>8.9050091754313776E-2</c:v>
                </c:pt>
                <c:pt idx="20">
                  <c:v>8.7612816686136685E-2</c:v>
                </c:pt>
                <c:pt idx="21">
                  <c:v>8.627659697111964E-2</c:v>
                </c:pt>
                <c:pt idx="22">
                  <c:v>8.5036871606207223E-2</c:v>
                </c:pt>
                <c:pt idx="23">
                  <c:v>8.3889189775755504E-2</c:v>
                </c:pt>
                <c:pt idx="24">
                  <c:v>8.2829209709330998E-2</c:v>
                </c:pt>
                <c:pt idx="25">
                  <c:v>8.1852697539509967E-2</c:v>
                </c:pt>
                <c:pt idx="26">
                  <c:v>8.0955526159677507E-2</c:v>
                </c:pt>
                <c:pt idx="27">
                  <c:v>8.0133674081826686E-2</c:v>
                </c:pt>
                <c:pt idx="28">
                  <c:v>7.9383224294357638E-2</c:v>
                </c:pt>
                <c:pt idx="29">
                  <c:v>7.8700363119876812E-2</c:v>
                </c:pt>
                <c:pt idx="30">
                  <c:v>7.8081379072996032E-2</c:v>
                </c:pt>
                <c:pt idx="31">
                  <c:v>7.7522661718131658E-2</c:v>
                </c:pt>
                <c:pt idx="32">
                  <c:v>7.7020700527303781E-2</c:v>
                </c:pt>
                <c:pt idx="33">
                  <c:v>7.657208373793524E-2</c:v>
                </c:pt>
                <c:pt idx="34">
                  <c:v>7.6173497210650865E-2</c:v>
                </c:pt>
                <c:pt idx="35">
                  <c:v>7.5821723287076689E-2</c:v>
                </c:pt>
                <c:pt idx="36">
                  <c:v>7.551363964763888E-2</c:v>
                </c:pt>
                <c:pt idx="37">
                  <c:v>7.5246218169363069E-2</c:v>
                </c:pt>
                <c:pt idx="38">
                  <c:v>7.5016523783673433E-2</c:v>
                </c:pt>
                <c:pt idx="39">
                  <c:v>7.4821713334191797E-2</c:v>
                </c:pt>
                <c:pt idx="40">
                  <c:v>7.465903443453685E-2</c:v>
                </c:pt>
                <c:pt idx="41">
                  <c:v>7.4525824326123216E-2</c:v>
                </c:pt>
                <c:pt idx="42">
                  <c:v>7.4419508735960593E-2</c:v>
                </c:pt>
                <c:pt idx="43">
                  <c:v>7.4337600734453071E-2</c:v>
                </c:pt>
                <c:pt idx="44">
                  <c:v>7.4277699593197979E-2</c:v>
                </c:pt>
                <c:pt idx="45">
                  <c:v>7.4237489642785259E-2</c:v>
                </c:pt>
                <c:pt idx="46">
                  <c:v>7.4214739130596549E-2</c:v>
                </c:pt>
                <c:pt idx="47">
                  <c:v>7.4207299078604322E-2</c:v>
                </c:pt>
                <c:pt idx="48">
                  <c:v>7.421310214117087E-2</c:v>
                </c:pt>
                <c:pt idx="49">
                  <c:v>7.4230161462847832E-2</c:v>
                </c:pt>
                <c:pt idx="50">
                  <c:v>7.4256569536174863E-2</c:v>
                </c:pt>
                <c:pt idx="51">
                  <c:v>7.4290497059479238E-2</c:v>
                </c:pt>
                <c:pt idx="52">
                  <c:v>7.4330191794674608E-2</c:v>
                </c:pt>
                <c:pt idx="53">
                  <c:v>7.4373977425060273E-2</c:v>
                </c:pt>
                <c:pt idx="54">
                  <c:v>7.442025241312053E-2</c:v>
                </c:pt>
                <c:pt idx="55">
                  <c:v>7.446748885832348E-2</c:v>
                </c:pt>
                <c:pt idx="56">
                  <c:v>7.4514231354920371E-2</c:v>
                </c:pt>
                <c:pt idx="57">
                  <c:v>7.4559095849744877E-2</c:v>
                </c:pt>
                <c:pt idx="58">
                  <c:v>7.4600768500011738E-2</c:v>
                </c:pt>
                <c:pt idx="59">
                  <c:v>7.4638004531116409E-2</c:v>
                </c:pt>
                <c:pt idx="60">
                  <c:v>7.4669627094434102E-2</c:v>
                </c:pt>
                <c:pt idx="61">
                  <c:v>7.4694526125118704E-2</c:v>
                </c:pt>
                <c:pt idx="62">
                  <c:v>7.471165719990211E-2</c:v>
                </c:pt>
                <c:pt idx="63">
                  <c:v>7.4720040394893356E-2</c:v>
                </c:pt>
                <c:pt idx="64">
                  <c:v>7.4718759143377653E-2</c:v>
                </c:pt>
                <c:pt idx="65">
                  <c:v>7.470695909361573E-2</c:v>
                </c:pt>
                <c:pt idx="66">
                  <c:v>7.4683846966642639E-2</c:v>
                </c:pt>
                <c:pt idx="67">
                  <c:v>7.4648689414067396E-2</c:v>
                </c:pt>
                <c:pt idx="68">
                  <c:v>7.4600811875871503E-2</c:v>
                </c:pt>
                <c:pt idx="69">
                  <c:v>7.4539597438208677E-2</c:v>
                </c:pt>
                <c:pt idx="70">
                  <c:v>7.4464485691203591E-2</c:v>
                </c:pt>
                <c:pt idx="71">
                  <c:v>7.4374971586751354E-2</c:v>
                </c:pt>
                <c:pt idx="72">
                  <c:v>7.4270604296316156E-2</c:v>
                </c:pt>
                <c:pt idx="73">
                  <c:v>7.415098606873112E-2</c:v>
                </c:pt>
                <c:pt idx="74">
                  <c:v>7.4015771087996479E-2</c:v>
                </c:pt>
                <c:pt idx="75">
                  <c:v>7.3864664331080049E-2</c:v>
                </c:pt>
                <c:pt idx="76">
                  <c:v>7.3697420425714796E-2</c:v>
                </c:pt>
                <c:pt idx="77">
                  <c:v>7.3513842508199451E-2</c:v>
                </c:pt>
                <c:pt idx="78">
                  <c:v>7.3313781081196391E-2</c:v>
                </c:pt>
                <c:pt idx="79">
                  <c:v>7.3097132871531995E-2</c:v>
                </c:pt>
                <c:pt idx="80">
                  <c:v>7.2863839687994675E-2</c:v>
                </c:pt>
                <c:pt idx="81">
                  <c:v>7.2613887279134731E-2</c:v>
                </c:pt>
                <c:pt idx="82">
                  <c:v>7.2347304191063416E-2</c:v>
                </c:pt>
                <c:pt idx="83">
                  <c:v>7.2064160625251616E-2</c:v>
                </c:pt>
                <c:pt idx="84">
                  <c:v>7.1764567296329351E-2</c:v>
                </c:pt>
                <c:pt idx="85">
                  <c:v>7.14486742898853E-2</c:v>
                </c:pt>
                <c:pt idx="86">
                  <c:v>7.1116669920264955E-2</c:v>
                </c:pt>
                <c:pt idx="87">
                  <c:v>7.0768779588370884E-2</c:v>
                </c:pt>
                <c:pt idx="88">
                  <c:v>7.040526463946073E-2</c:v>
                </c:pt>
                <c:pt idx="89">
                  <c:v>7.002642122094771E-2</c:v>
                </c:pt>
                <c:pt idx="90">
                  <c:v>6.9632579140197964E-2</c:v>
                </c:pt>
                <c:pt idx="91">
                  <c:v>6.9224100722331885E-2</c:v>
                </c:pt>
                <c:pt idx="92">
                  <c:v>6.8801379668021287E-2</c:v>
                </c:pt>
                <c:pt idx="93">
                  <c:v>6.8364839911289318E-2</c:v>
                </c:pt>
                <c:pt idx="94">
                  <c:v>6.7914934477310507E-2</c:v>
                </c:pt>
                <c:pt idx="95">
                  <c:v>6.7452144340208339E-2</c:v>
                </c:pt>
                <c:pt idx="96">
                  <c:v>6.6976977280854957E-2</c:v>
                </c:pt>
                <c:pt idx="97">
                  <c:v>6.6489966744670712E-2</c:v>
                </c:pt>
                <c:pt idx="98">
                  <c:v>6.5991670699423868E-2</c:v>
                </c:pt>
                <c:pt idx="99">
                  <c:v>6.5482670493027403E-2</c:v>
                </c:pt>
                <c:pt idx="100">
                  <c:v>6.4963569711340721E-2</c:v>
                </c:pt>
                <c:pt idx="101">
                  <c:v>6.4434993035967211E-2</c:v>
                </c:pt>
                <c:pt idx="102">
                  <c:v>6.3897585102054677E-2</c:v>
                </c:pt>
                <c:pt idx="103">
                  <c:v>6.3352009356092684E-2</c:v>
                </c:pt>
                <c:pt idx="104">
                  <c:v>6.2798946913713447E-2</c:v>
                </c:pt>
                <c:pt idx="105">
                  <c:v>6.2239095417490425E-2</c:v>
                </c:pt>
                <c:pt idx="106">
                  <c:v>6.1673167894736619E-2</c:v>
                </c:pt>
                <c:pt idx="107">
                  <c:v>6.1101891615304965E-2</c:v>
                </c:pt>
                <c:pt idx="108">
                  <c:v>6.0526006949386646E-2</c:v>
                </c:pt>
                <c:pt idx="109">
                  <c:v>5.9946266225310851E-2</c:v>
                </c:pt>
                <c:pt idx="110">
                  <c:v>5.9363432587342946E-2</c:v>
                </c:pt>
                <c:pt idx="111">
                  <c:v>5.8778278853484939E-2</c:v>
                </c:pt>
                <c:pt idx="112">
                  <c:v>5.819158637327379E-2</c:v>
                </c:pt>
                <c:pt idx="113">
                  <c:v>5.7604143885579578E-2</c:v>
                </c:pt>
                <c:pt idx="114">
                  <c:v>5.7016746376408189E-2</c:v>
                </c:pt>
                <c:pt idx="115">
                  <c:v>5.6430193936695378E-2</c:v>
                </c:pt>
                <c:pt idx="116">
                  <c:v>5.5845290620110344E-2</c:v>
                </c:pt>
                <c:pt idx="117">
                  <c:v>5.5262843300851933E-2</c:v>
                </c:pt>
                <c:pt idx="118">
                  <c:v>5.4683660531449879E-2</c:v>
                </c:pt>
                <c:pt idx="119">
                  <c:v>5.4108551400562116E-2</c:v>
                </c:pt>
                <c:pt idx="120">
                  <c:v>5.353832439077591E-2</c:v>
                </c:pt>
                <c:pt idx="121">
                  <c:v>5.2973786236404974E-2</c:v>
                </c:pt>
                <c:pt idx="122">
                  <c:v>5.2415740781290798E-2</c:v>
                </c:pt>
                <c:pt idx="123">
                  <c:v>5.1864987836597376E-2</c:v>
                </c:pt>
                <c:pt idx="124">
                  <c:v>5.1322322038617862E-2</c:v>
                </c:pt>
                <c:pt idx="125">
                  <c:v>5.0788531706565776E-2</c:v>
                </c:pt>
                <c:pt idx="126">
                  <c:v>5.0264397700379881E-2</c:v>
                </c:pt>
                <c:pt idx="127">
                  <c:v>4.9750692278520803E-2</c:v>
                </c:pt>
                <c:pt idx="128">
                  <c:v>4.9248177955769523E-2</c:v>
                </c:pt>
                <c:pt idx="129">
                  <c:v>4.875760636102805E-2</c:v>
                </c:pt>
                <c:pt idx="130">
                  <c:v>4.827971709511869E-2</c:v>
                </c:pt>
                <c:pt idx="131">
                  <c:v>4.7815236588581722E-2</c:v>
                </c:pt>
                <c:pt idx="132">
                  <c:v>4.7364876959475555E-2</c:v>
                </c:pt>
                <c:pt idx="133">
                  <c:v>4.6929334871176231E-2</c:v>
                </c:pt>
                <c:pt idx="134">
                  <c:v>4.6509290390175706E-2</c:v>
                </c:pt>
                <c:pt idx="135">
                  <c:v>4.6105405843880676E-2</c:v>
                </c:pt>
                <c:pt idx="136">
                  <c:v>4.571832467841308E-2</c:v>
                </c:pt>
                <c:pt idx="137">
                  <c:v>4.5348670316408823E-2</c:v>
                </c:pt>
                <c:pt idx="138">
                  <c:v>4.4997045014815273E-2</c:v>
                </c:pt>
                <c:pt idx="139">
                  <c:v>4.4664028722693372E-2</c:v>
                </c:pt>
                <c:pt idx="140">
                  <c:v>4.4350177939013302E-2</c:v>
                </c:pt>
                <c:pt idx="141">
                  <c:v>4.4056024570457542E-2</c:v>
                </c:pt>
                <c:pt idx="142">
                  <c:v>4.3782074789215919E-2</c:v>
                </c:pt>
                <c:pt idx="143">
                  <c:v>4.3528807890789278E-2</c:v>
                </c:pt>
                <c:pt idx="144">
                  <c:v>4.3296675151782593E-2</c:v>
                </c:pt>
                <c:pt idx="145">
                  <c:v>4.3086098687711405E-2</c:v>
                </c:pt>
                <c:pt idx="146">
                  <c:v>4.2897470310794272E-2</c:v>
                </c:pt>
                <c:pt idx="147">
                  <c:v>4.27311503877571E-2</c:v>
                </c:pt>
                <c:pt idx="148">
                  <c:v>4.2587466697627696E-2</c:v>
                </c:pt>
                <c:pt idx="149">
                  <c:v>4.2466713289538438E-2</c:v>
                </c:pt>
                <c:pt idx="150">
                  <c:v>4.2369149340525714E-2</c:v>
                </c:pt>
                <c:pt idx="151">
                  <c:v>4.2294998013324592E-2</c:v>
                </c:pt>
                <c:pt idx="152">
                  <c:v>4.2244445314172485E-2</c:v>
                </c:pt>
                <c:pt idx="153">
                  <c:v>4.2217638950607039E-2</c:v>
                </c:pt>
                <c:pt idx="154">
                  <c:v>4.2214687189265465E-2</c:v>
                </c:pt>
                <c:pt idx="155">
                  <c:v>4.2235657713680985E-2</c:v>
                </c:pt>
                <c:pt idx="156">
                  <c:v>4.2280576482085497E-2</c:v>
                </c:pt>
                <c:pt idx="157">
                  <c:v>4.2349426585208572E-2</c:v>
                </c:pt>
                <c:pt idx="158">
                  <c:v>4.2442147104073791E-2</c:v>
                </c:pt>
                <c:pt idx="159">
                  <c:v>4.2558631967799077E-2</c:v>
                </c:pt>
                <c:pt idx="160">
                  <c:v>4.2698728811399134E-2</c:v>
                </c:pt>
                <c:pt idx="161">
                  <c:v>4.2862237833577899E-2</c:v>
                </c:pt>
                <c:pt idx="162">
                  <c:v>4.3048910654534867E-2</c:v>
                </c:pt>
                <c:pt idx="163">
                  <c:v>4.3258449173758429E-2</c:v>
                </c:pt>
                <c:pt idx="164">
                  <c:v>4.3490504427829313E-2</c:v>
                </c:pt>
                <c:pt idx="165">
                  <c:v>4.3744675448217363E-2</c:v>
                </c:pt>
                <c:pt idx="166">
                  <c:v>4.4020508119080537E-2</c:v>
                </c:pt>
                <c:pt idx="167">
                  <c:v>4.4317494035065463E-2</c:v>
                </c:pt>
                <c:pt idx="168">
                  <c:v>4.4635069359103552E-2</c:v>
                </c:pt>
                <c:pt idx="169">
                  <c:v>4.4972613680218432E-2</c:v>
                </c:pt>
                <c:pt idx="170">
                  <c:v>4.5329448871312739E-2</c:v>
                </c:pt>
                <c:pt idx="171">
                  <c:v>4.5704837946975108E-2</c:v>
                </c:pt>
                <c:pt idx="172">
                  <c:v>4.6097983921279839E-2</c:v>
                </c:pt>
                <c:pt idx="173">
                  <c:v>4.6508028665582568E-2</c:v>
                </c:pt>
                <c:pt idx="174">
                  <c:v>4.6934051766321705E-2</c:v>
                </c:pt>
                <c:pt idx="175">
                  <c:v>4.7375069382816104E-2</c:v>
                </c:pt>
                <c:pt idx="176">
                  <c:v>4.7830033105063841E-2</c:v>
                </c:pt>
                <c:pt idx="177">
                  <c:v>4.8297828811543875E-2</c:v>
                </c:pt>
                <c:pt idx="178">
                  <c:v>4.8777275527013941E-2</c:v>
                </c:pt>
                <c:pt idx="179">
                  <c:v>4.9267124280309327E-2</c:v>
                </c:pt>
                <c:pt idx="180">
                  <c:v>4.9766056962139205E-2</c:v>
                </c:pt>
                <c:pt idx="181">
                  <c:v>5.0272685182891408E-2</c:v>
                </c:pt>
                <c:pt idx="182">
                  <c:v>5.0785549130430763E-2</c:v>
                </c:pt>
                <c:pt idx="183">
                  <c:v>5.130311642789076E-2</c:v>
                </c:pt>
                <c:pt idx="184">
                  <c:v>5.1823780991483659E-2</c:v>
                </c:pt>
                <c:pt idx="185">
                  <c:v>5.2345861888290823E-2</c:v>
                </c:pt>
                <c:pt idx="186">
                  <c:v>5.2867602194066166E-2</c:v>
                </c:pt>
                <c:pt idx="187">
                  <c:v>5.3387167851036477E-2</c:v>
                </c:pt>
                <c:pt idx="188">
                  <c:v>5.3902646525693765E-2</c:v>
                </c:pt>
                <c:pt idx="189">
                  <c:v>5.4412046466605801E-2</c:v>
                </c:pt>
                <c:pt idx="190">
                  <c:v>5.4913295362199577E-2</c:v>
                </c:pt>
                <c:pt idx="191">
                  <c:v>5.5404239198580729E-2</c:v>
                </c:pt>
                <c:pt idx="192">
                  <c:v>5.5882641117308118E-2</c:v>
                </c:pt>
                <c:pt idx="193">
                  <c:v>5.6346180273220359E-2</c:v>
                </c:pt>
                <c:pt idx="194">
                  <c:v>5.6792450692208618E-2</c:v>
                </c:pt>
                <c:pt idx="195">
                  <c:v>5.7218960129035157E-2</c:v>
                </c:pt>
                <c:pt idx="196">
                  <c:v>5.7623128925124334E-2</c:v>
                </c:pt>
                <c:pt idx="197">
                  <c:v>5.8002288866362495E-2</c:v>
                </c:pt>
                <c:pt idx="198">
                  <c:v>5.8353682040893862E-2</c:v>
                </c:pt>
                <c:pt idx="199">
                  <c:v>5.8674459696925307E-2</c:v>
                </c:pt>
                <c:pt idx="200">
                  <c:v>5.8961681100526242E-2</c:v>
                </c:pt>
                <c:pt idx="201">
                  <c:v>5.9212312393423172E-2</c:v>
                </c:pt>
                <c:pt idx="202">
                  <c:v>5.9423225450797812E-2</c:v>
                </c:pt>
                <c:pt idx="203">
                  <c:v>5.9591196739091412E-2</c:v>
                </c:pt>
                <c:pt idx="204">
                  <c:v>5.9712906173802871E-2</c:v>
                </c:pt>
                <c:pt idx="205">
                  <c:v>5.9784935977281961E-2</c:v>
                </c:pt>
                <c:pt idx="206">
                  <c:v>5.9803769536536766E-2</c:v>
                </c:pt>
                <c:pt idx="207">
                  <c:v>5.976579026102824E-2</c:v>
                </c:pt>
                <c:pt idx="208">
                  <c:v>5.9667280440466985E-2</c:v>
                </c:pt>
                <c:pt idx="209">
                  <c:v>5.9504420102624689E-2</c:v>
                </c:pt>
                <c:pt idx="210">
                  <c:v>5.9273285871111359E-2</c:v>
                </c:pt>
                <c:pt idx="211">
                  <c:v>5.8969849823195197E-2</c:v>
                </c:pt>
                <c:pt idx="212">
                  <c:v>5.8589978347593608E-2</c:v>
                </c:pt>
                <c:pt idx="213">
                  <c:v>5.8129431002269527E-2</c:v>
                </c:pt>
                <c:pt idx="214">
                  <c:v>5.7583859372234869E-2</c:v>
                </c:pt>
                <c:pt idx="215">
                  <c:v>5.6948805927349078E-2</c:v>
                </c:pt>
                <c:pt idx="216">
                  <c:v>5.6219702880114575E-2</c:v>
                </c:pt>
                <c:pt idx="217">
                  <c:v>5.5391871043486418E-2</c:v>
                </c:pt>
                <c:pt idx="218">
                  <c:v>5.4460518688653536E-2</c:v>
                </c:pt>
                <c:pt idx="219">
                  <c:v>5.3420740402854605E-2</c:v>
                </c:pt>
                <c:pt idx="220">
                  <c:v>5.2267515947166387E-2</c:v>
                </c:pt>
                <c:pt idx="221">
                  <c:v>5.0995709114316057E-2</c:v>
                </c:pt>
                <c:pt idx="222">
                  <c:v>4.9600066586466873E-2</c:v>
                </c:pt>
                <c:pt idx="223">
                  <c:v>4.8075216793013631E-2</c:v>
                </c:pt>
                <c:pt idx="224">
                  <c:v>4.6415668768400309E-2</c:v>
                </c:pt>
                <c:pt idx="225">
                  <c:v>4.4615811009909301E-2</c:v>
                </c:pt>
                <c:pt idx="226">
                  <c:v>4.2669910335453309E-2</c:v>
                </c:pt>
                <c:pt idx="227">
                  <c:v>4.0572110741387668E-2</c:v>
                </c:pt>
                <c:pt idx="228">
                  <c:v>3.8316432260300459E-2</c:v>
                </c:pt>
                <c:pt idx="229">
                  <c:v>3.5896769818815955E-2</c:v>
                </c:pt>
                <c:pt idx="230">
                  <c:v>3.330689209539095E-2</c:v>
                </c:pt>
                <c:pt idx="231">
                  <c:v>3.0540440378115541E-2</c:v>
                </c:pt>
                <c:pt idx="232">
                  <c:v>2.7590927422514788E-2</c:v>
                </c:pt>
                <c:pt idx="233">
                  <c:v>2.4451736309341499E-2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D-415A-B14E-D2D0D081B7C6}"/>
            </c:ext>
          </c:extLst>
        </c:ser>
        <c:ser>
          <c:idx val="5"/>
          <c:order val="5"/>
          <c:tx>
            <c:strRef>
              <c:f>'Regresiones polinomicas'!$T$2</c:f>
              <c:strCache>
                <c:ptCount val="1"/>
                <c:pt idx="0">
                  <c:v>Ypron6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polinomicas'!$T$3:$T$236</c:f>
              <c:numCache>
                <c:formatCode>0.0000</c:formatCode>
                <c:ptCount val="234"/>
                <c:pt idx="0">
                  <c:v>0.15258934779308855</c:v>
                </c:pt>
                <c:pt idx="1">
                  <c:v>0.1463863337142749</c:v>
                </c:pt>
                <c:pt idx="2">
                  <c:v>0.14055074673574189</c:v>
                </c:pt>
                <c:pt idx="3">
                  <c:v>0.13506754603110344</c:v>
                </c:pt>
                <c:pt idx="4">
                  <c:v>0.12992208905160377</c:v>
                </c:pt>
                <c:pt idx="5">
                  <c:v>0.12510012526553704</c:v>
                </c:pt>
                <c:pt idx="6">
                  <c:v>0.12058778994256443</c:v>
                </c:pt>
                <c:pt idx="7">
                  <c:v>0.11637159798292998</c:v>
                </c:pt>
                <c:pt idx="8">
                  <c:v>0.11243843779157403</c:v>
                </c:pt>
                <c:pt idx="9">
                  <c:v>0.10877556519714464</c:v>
                </c:pt>
                <c:pt idx="10">
                  <c:v>0.10537059741590765</c:v>
                </c:pt>
                <c:pt idx="11">
                  <c:v>0.10221150706055408</c:v>
                </c:pt>
                <c:pt idx="12">
                  <c:v>9.928661619390626E-2</c:v>
                </c:pt>
                <c:pt idx="13">
                  <c:v>9.6584590427521502E-2</c:v>
                </c:pt>
                <c:pt idx="14">
                  <c:v>9.4094433065194272E-2</c:v>
                </c:pt>
                <c:pt idx="15">
                  <c:v>9.1805479291355935E-2</c:v>
                </c:pt>
                <c:pt idx="16">
                  <c:v>8.9707390404373241E-2</c:v>
                </c:pt>
                <c:pt idx="17">
                  <c:v>8.7790148094744155E-2</c:v>
                </c:pt>
                <c:pt idx="18">
                  <c:v>8.6044048768192258E-2</c:v>
                </c:pt>
                <c:pt idx="19">
                  <c:v>8.4459697913659065E-2</c:v>
                </c:pt>
                <c:pt idx="20">
                  <c:v>8.3028004516194381E-2</c:v>
                </c:pt>
                <c:pt idx="21">
                  <c:v>8.1740175514744634E-2</c:v>
                </c:pt>
                <c:pt idx="22">
                  <c:v>8.0587710304839633E-2</c:v>
                </c:pt>
                <c:pt idx="23">
                  <c:v>7.9562395286176896E-2</c:v>
                </c:pt>
                <c:pt idx="24">
                  <c:v>7.8656298455104454E-2</c:v>
                </c:pt>
                <c:pt idx="25">
                  <c:v>7.7861764042001513E-2</c:v>
                </c:pt>
                <c:pt idx="26">
                  <c:v>7.7171407193557265E-2</c:v>
                </c:pt>
                <c:pt idx="27">
                  <c:v>7.6578108699947661E-2</c:v>
                </c:pt>
                <c:pt idx="28">
                  <c:v>7.6075009766910562E-2</c:v>
                </c:pt>
                <c:pt idx="29">
                  <c:v>7.5655506832718378E-2</c:v>
                </c:pt>
                <c:pt idx="30">
                  <c:v>7.531324643004951E-2</c:v>
                </c:pt>
                <c:pt idx="31">
                  <c:v>7.5042120092757125E-2</c:v>
                </c:pt>
                <c:pt idx="32">
                  <c:v>7.4836259307536623E-2</c:v>
                </c:pt>
                <c:pt idx="33">
                  <c:v>7.4690030510490751E-2</c:v>
                </c:pt>
                <c:pt idx="34">
                  <c:v>7.4598030128592979E-2</c:v>
                </c:pt>
                <c:pt idx="35">
                  <c:v>7.4555079666049004E-2</c:v>
                </c:pt>
                <c:pt idx="36">
                  <c:v>7.4556220835555992E-2</c:v>
                </c:pt>
                <c:pt idx="37">
                  <c:v>7.4596710734460281E-2</c:v>
                </c:pt>
                <c:pt idx="38">
                  <c:v>7.4672017065813015E-2</c:v>
                </c:pt>
                <c:pt idx="39">
                  <c:v>7.4777813404323726E-2</c:v>
                </c:pt>
                <c:pt idx="40">
                  <c:v>7.4909974507212082E-2</c:v>
                </c:pt>
                <c:pt idx="41">
                  <c:v>7.506457166995778E-2</c:v>
                </c:pt>
                <c:pt idx="42">
                  <c:v>7.5237868126948215E-2</c:v>
                </c:pt>
                <c:pt idx="43">
                  <c:v>7.5426314497024902E-2</c:v>
                </c:pt>
                <c:pt idx="44">
                  <c:v>7.5626544273926788E-2</c:v>
                </c:pt>
                <c:pt idx="45">
                  <c:v>7.5835369361633098E-2</c:v>
                </c:pt>
                <c:pt idx="46">
                  <c:v>7.6049775654602872E-2</c:v>
                </c:pt>
                <c:pt idx="47">
                  <c:v>7.6266918662913463E-2</c:v>
                </c:pt>
                <c:pt idx="48">
                  <c:v>7.6484119182296903E-2</c:v>
                </c:pt>
                <c:pt idx="49">
                  <c:v>7.6698859009074069E-2</c:v>
                </c:pt>
                <c:pt idx="50">
                  <c:v>7.690877669998715E-2</c:v>
                </c:pt>
                <c:pt idx="51">
                  <c:v>7.7111663376930359E-2</c:v>
                </c:pt>
                <c:pt idx="52">
                  <c:v>7.7305458576578237E-2</c:v>
                </c:pt>
                <c:pt idx="53">
                  <c:v>7.7488246144912246E-2</c:v>
                </c:pt>
                <c:pt idx="54">
                  <c:v>7.7658250176645863E-2</c:v>
                </c:pt>
                <c:pt idx="55">
                  <c:v>7.7813830999546696E-2</c:v>
                </c:pt>
                <c:pt idx="56">
                  <c:v>7.795348120365822E-2</c:v>
                </c:pt>
                <c:pt idx="57">
                  <c:v>7.8075821715417687E-2</c:v>
                </c:pt>
                <c:pt idx="58">
                  <c:v>7.8179597916673879E-2</c:v>
                </c:pt>
                <c:pt idx="59">
                  <c:v>7.8263675808601746E-2</c:v>
                </c:pt>
                <c:pt idx="60">
                  <c:v>7.832703822051576E-2</c:v>
                </c:pt>
                <c:pt idx="61">
                  <c:v>7.8368781063580611E-2</c:v>
                </c:pt>
                <c:pt idx="62">
                  <c:v>7.8388109629421387E-2</c:v>
                </c:pt>
                <c:pt idx="63">
                  <c:v>7.8384334933629549E-2</c:v>
                </c:pt>
                <c:pt idx="64">
                  <c:v>7.8356870104169696E-2</c:v>
                </c:pt>
                <c:pt idx="65">
                  <c:v>7.830522681468198E-2</c:v>
                </c:pt>
                <c:pt idx="66">
                  <c:v>7.82290117626845E-2</c:v>
                </c:pt>
                <c:pt idx="67">
                  <c:v>7.8127923192672019E-2</c:v>
                </c:pt>
                <c:pt idx="68">
                  <c:v>7.8001747464114174E-2</c:v>
                </c:pt>
                <c:pt idx="69">
                  <c:v>7.7850355664350807E-2</c:v>
                </c:pt>
                <c:pt idx="70">
                  <c:v>7.7673700266386564E-2</c:v>
                </c:pt>
                <c:pt idx="71">
                  <c:v>7.7471811831582041E-2</c:v>
                </c:pt>
                <c:pt idx="72">
                  <c:v>7.724479575724344E-2</c:v>
                </c:pt>
                <c:pt idx="73">
                  <c:v>7.6992829069111063E-2</c:v>
                </c:pt>
                <c:pt idx="74">
                  <c:v>7.6716157258745865E-2</c:v>
                </c:pt>
                <c:pt idx="75">
                  <c:v>7.6415091165812701E-2</c:v>
                </c:pt>
                <c:pt idx="76">
                  <c:v>7.609000390526291E-2</c:v>
                </c:pt>
                <c:pt idx="77">
                  <c:v>7.5741327839414424E-2</c:v>
                </c:pt>
                <c:pt idx="78">
                  <c:v>7.5369551594930403E-2</c:v>
                </c:pt>
                <c:pt idx="79">
                  <c:v>7.4975217124695584E-2</c:v>
                </c:pt>
                <c:pt idx="80">
                  <c:v>7.4558916814590231E-2</c:v>
                </c:pt>
                <c:pt idx="81">
                  <c:v>7.4121290635163303E-2</c:v>
                </c:pt>
                <c:pt idx="82">
                  <c:v>7.3663023338203321E-2</c:v>
                </c:pt>
                <c:pt idx="83">
                  <c:v>7.3184841698205896E-2</c:v>
                </c:pt>
                <c:pt idx="84">
                  <c:v>7.2687511798741097E-2</c:v>
                </c:pt>
                <c:pt idx="85">
                  <c:v>7.2171836363719696E-2</c:v>
                </c:pt>
                <c:pt idx="86">
                  <c:v>7.1638652133552652E-2</c:v>
                </c:pt>
                <c:pt idx="87">
                  <c:v>7.1088827286216516E-2</c:v>
                </c:pt>
                <c:pt idx="88">
                  <c:v>7.0523258903207195E-2</c:v>
                </c:pt>
                <c:pt idx="89">
                  <c:v>6.994287048040275E-2</c:v>
                </c:pt>
                <c:pt idx="90">
                  <c:v>6.9348609483813495E-2</c:v>
                </c:pt>
                <c:pt idx="91">
                  <c:v>6.874144495023965E-2</c:v>
                </c:pt>
                <c:pt idx="92">
                  <c:v>6.8122365132817747E-2</c:v>
                </c:pt>
                <c:pt idx="93">
                  <c:v>6.7492375191475218E-2</c:v>
                </c:pt>
                <c:pt idx="94">
                  <c:v>6.6852494928273429E-2</c:v>
                </c:pt>
                <c:pt idx="95">
                  <c:v>6.6203756567656605E-2</c:v>
                </c:pt>
                <c:pt idx="96">
                  <c:v>6.5547202581592218E-2</c:v>
                </c:pt>
                <c:pt idx="97">
                  <c:v>6.4883883559616023E-2</c:v>
                </c:pt>
                <c:pt idx="98">
                  <c:v>6.4214856123768538E-2</c:v>
                </c:pt>
                <c:pt idx="99">
                  <c:v>6.3541180888435134E-2</c:v>
                </c:pt>
                <c:pt idx="100">
                  <c:v>6.2863920465079701E-2</c:v>
                </c:pt>
                <c:pt idx="101">
                  <c:v>6.2184137511882634E-2</c:v>
                </c:pt>
                <c:pt idx="102">
                  <c:v>6.1502892828267278E-2</c:v>
                </c:pt>
                <c:pt idx="103">
                  <c:v>6.0821243494333627E-2</c:v>
                </c:pt>
                <c:pt idx="104">
                  <c:v>6.0140241055186505E-2</c:v>
                </c:pt>
                <c:pt idx="105">
                  <c:v>5.9460929750159874E-2</c:v>
                </c:pt>
                <c:pt idx="106">
                  <c:v>5.8784344786941653E-2</c:v>
                </c:pt>
                <c:pt idx="107">
                  <c:v>5.811151066059736E-2</c:v>
                </c:pt>
                <c:pt idx="108">
                  <c:v>5.7443439517489897E-2</c:v>
                </c:pt>
                <c:pt idx="109">
                  <c:v>5.6781129564096464E-2</c:v>
                </c:pt>
                <c:pt idx="110">
                  <c:v>5.6125563520726632E-2</c:v>
                </c:pt>
                <c:pt idx="111">
                  <c:v>5.5477707120136874E-2</c:v>
                </c:pt>
                <c:pt idx="112">
                  <c:v>5.4838507651043256E-2</c:v>
                </c:pt>
                <c:pt idx="113">
                  <c:v>5.4208892546531745E-2</c:v>
                </c:pt>
                <c:pt idx="114">
                  <c:v>5.3589768017366868E-2</c:v>
                </c:pt>
                <c:pt idx="115">
                  <c:v>5.298201773019795E-2</c:v>
                </c:pt>
                <c:pt idx="116">
                  <c:v>5.2386501530667567E-2</c:v>
                </c:pt>
                <c:pt idx="117">
                  <c:v>5.1804054211408213E-2</c:v>
                </c:pt>
                <c:pt idx="118">
                  <c:v>5.1235484324951619E-2</c:v>
                </c:pt>
                <c:pt idx="119">
                  <c:v>5.0681573041519157E-2</c:v>
                </c:pt>
                <c:pt idx="120">
                  <c:v>5.0143073051726383E-2</c:v>
                </c:pt>
                <c:pt idx="121">
                  <c:v>4.9620707514173829E-2</c:v>
                </c:pt>
                <c:pt idx="122">
                  <c:v>4.911516904794036E-2</c:v>
                </c:pt>
                <c:pt idx="123">
                  <c:v>4.8627118769978384E-2</c:v>
                </c:pt>
                <c:pt idx="124">
                  <c:v>4.8157185377400769E-2</c:v>
                </c:pt>
                <c:pt idx="125">
                  <c:v>4.7705964274666696E-2</c:v>
                </c:pt>
                <c:pt idx="126">
                  <c:v>4.7274016745670722E-2</c:v>
                </c:pt>
                <c:pt idx="127">
                  <c:v>4.686186917072277E-2</c:v>
                </c:pt>
                <c:pt idx="128">
                  <c:v>4.6470012288435114E-2</c:v>
                </c:pt>
                <c:pt idx="129">
                  <c:v>4.6098900502497431E-2</c:v>
                </c:pt>
                <c:pt idx="130">
                  <c:v>4.5748951233355983E-2</c:v>
                </c:pt>
                <c:pt idx="131">
                  <c:v>4.5420544314790479E-2</c:v>
                </c:pt>
                <c:pt idx="132">
                  <c:v>4.5114021435386897E-2</c:v>
                </c:pt>
                <c:pt idx="133">
                  <c:v>4.4829685624910964E-2</c:v>
                </c:pt>
                <c:pt idx="134">
                  <c:v>4.4567800785578593E-2</c:v>
                </c:pt>
                <c:pt idx="135">
                  <c:v>4.4328591268220918E-2</c:v>
                </c:pt>
                <c:pt idx="136">
                  <c:v>4.4112241493354132E-2</c:v>
                </c:pt>
                <c:pt idx="137">
                  <c:v>4.391889561714174E-2</c:v>
                </c:pt>
                <c:pt idx="138">
                  <c:v>4.3748657242257627E-2</c:v>
                </c:pt>
                <c:pt idx="139">
                  <c:v>4.3601589173650368E-2</c:v>
                </c:pt>
                <c:pt idx="140">
                  <c:v>4.3477713219193526E-2</c:v>
                </c:pt>
                <c:pt idx="141">
                  <c:v>4.3377010035247521E-2</c:v>
                </c:pt>
                <c:pt idx="142">
                  <c:v>4.3299419017117757E-2</c:v>
                </c:pt>
                <c:pt idx="143">
                  <c:v>4.3244838234398841E-2</c:v>
                </c:pt>
                <c:pt idx="144">
                  <c:v>4.3213124411234038E-2</c:v>
                </c:pt>
                <c:pt idx="145">
                  <c:v>4.3204092951453776E-2</c:v>
                </c:pt>
                <c:pt idx="146">
                  <c:v>4.3217518008634492E-2</c:v>
                </c:pt>
                <c:pt idx="147">
                  <c:v>4.3253132601040245E-2</c:v>
                </c:pt>
                <c:pt idx="148">
                  <c:v>4.3310628771456416E-2</c:v>
                </c:pt>
                <c:pt idx="149">
                  <c:v>4.3389657791945035E-2</c:v>
                </c:pt>
                <c:pt idx="150">
                  <c:v>4.3489830413474206E-2</c:v>
                </c:pt>
                <c:pt idx="151">
                  <c:v>4.3610717160458168E-2</c:v>
                </c:pt>
                <c:pt idx="152">
                  <c:v>4.375184867019577E-2</c:v>
                </c:pt>
                <c:pt idx="153">
                  <c:v>4.3912716077196934E-2</c:v>
                </c:pt>
                <c:pt idx="154">
                  <c:v>4.4092771442423628E-2</c:v>
                </c:pt>
                <c:pt idx="155">
                  <c:v>4.4291428227409169E-2</c:v>
                </c:pt>
                <c:pt idx="156">
                  <c:v>4.4508061813294586E-2</c:v>
                </c:pt>
                <c:pt idx="157">
                  <c:v>4.474201006475198E-2</c:v>
                </c:pt>
                <c:pt idx="158">
                  <c:v>4.4992573938800851E-2</c:v>
                </c:pt>
                <c:pt idx="159">
                  <c:v>4.5259018138544382E-2</c:v>
                </c:pt>
                <c:pt idx="160">
                  <c:v>4.55405718117734E-2</c:v>
                </c:pt>
                <c:pt idx="161">
                  <c:v>4.5836429294501491E-2</c:v>
                </c:pt>
                <c:pt idx="162">
                  <c:v>4.614575089936146E-2</c:v>
                </c:pt>
                <c:pt idx="163">
                  <c:v>4.6467663748938293E-2</c:v>
                </c:pt>
                <c:pt idx="164">
                  <c:v>4.6801262653967779E-2</c:v>
                </c:pt>
                <c:pt idx="165">
                  <c:v>4.7145611036458757E-2</c:v>
                </c:pt>
                <c:pt idx="166">
                  <c:v>4.7499741897681247E-2</c:v>
                </c:pt>
                <c:pt idx="167">
                  <c:v>4.7862658831106186E-2</c:v>
                </c:pt>
                <c:pt idx="168">
                  <c:v>4.8233337080170635E-2</c:v>
                </c:pt>
                <c:pt idx="169">
                  <c:v>4.8610724641007907E-2</c:v>
                </c:pt>
                <c:pt idx="170">
                  <c:v>4.8993743410047363E-2</c:v>
                </c:pt>
                <c:pt idx="171">
                  <c:v>4.9381290376493858E-2</c:v>
                </c:pt>
                <c:pt idx="172">
                  <c:v>4.9772238859741913E-2</c:v>
                </c:pt>
                <c:pt idx="173">
                  <c:v>5.0165439791663102E-2</c:v>
                </c:pt>
                <c:pt idx="174">
                  <c:v>5.0559723043810179E-2</c:v>
                </c:pt>
                <c:pt idx="175">
                  <c:v>5.0953898799480424E-2</c:v>
                </c:pt>
                <c:pt idx="176">
                  <c:v>5.1346758970739925E-2</c:v>
                </c:pt>
                <c:pt idx="177">
                  <c:v>5.173707866028221E-2</c:v>
                </c:pt>
                <c:pt idx="178">
                  <c:v>5.2123617668241362E-2</c:v>
                </c:pt>
                <c:pt idx="179">
                  <c:v>5.2505122043837282E-2</c:v>
                </c:pt>
                <c:pt idx="180">
                  <c:v>5.2880325681993412E-2</c:v>
                </c:pt>
                <c:pt idx="181">
                  <c:v>5.3247951964795259E-2</c:v>
                </c:pt>
                <c:pt idx="182">
                  <c:v>5.3606715447886533E-2</c:v>
                </c:pt>
                <c:pt idx="183">
                  <c:v>5.3955323591708293E-2</c:v>
                </c:pt>
                <c:pt idx="184">
                  <c:v>5.429247853771324E-2</c:v>
                </c:pt>
                <c:pt idx="185">
                  <c:v>5.461687892942324E-2</c:v>
                </c:pt>
                <c:pt idx="186">
                  <c:v>5.4927221778382052E-2</c:v>
                </c:pt>
                <c:pt idx="187">
                  <c:v>5.5222204375049433E-2</c:v>
                </c:pt>
                <c:pt idx="188">
                  <c:v>5.5500526244547377E-2</c:v>
                </c:pt>
                <c:pt idx="189">
                  <c:v>5.576089114733751E-2</c:v>
                </c:pt>
                <c:pt idx="190">
                  <c:v>5.6002009124781704E-2</c:v>
                </c:pt>
                <c:pt idx="191">
                  <c:v>5.6222598589575234E-2</c:v>
                </c:pt>
                <c:pt idx="192">
                  <c:v>5.6421388461153743E-2</c:v>
                </c:pt>
                <c:pt idx="193">
                  <c:v>5.6597120345900809E-2</c:v>
                </c:pt>
                <c:pt idx="194">
                  <c:v>5.6748550762347083E-2</c:v>
                </c:pt>
                <c:pt idx="195">
                  <c:v>5.6874453411184245E-2</c:v>
                </c:pt>
                <c:pt idx="196">
                  <c:v>5.6973621490233661E-2</c:v>
                </c:pt>
                <c:pt idx="197">
                  <c:v>5.7044870054288044E-2</c:v>
                </c:pt>
                <c:pt idx="198">
                  <c:v>5.7087038419872727E-2</c:v>
                </c:pt>
                <c:pt idx="199">
                  <c:v>5.7098992614878608E-2</c:v>
                </c:pt>
                <c:pt idx="200">
                  <c:v>5.7079627873086736E-2</c:v>
                </c:pt>
                <c:pt idx="201">
                  <c:v>5.7027871173661815E-2</c:v>
                </c:pt>
                <c:pt idx="202">
                  <c:v>5.6942683825428553E-2</c:v>
                </c:pt>
                <c:pt idx="203">
                  <c:v>5.6823064096154674E-2</c:v>
                </c:pt>
                <c:pt idx="204">
                  <c:v>5.6668049886653193E-2</c:v>
                </c:pt>
                <c:pt idx="205">
                  <c:v>5.6476721449844725E-2</c:v>
                </c:pt>
                <c:pt idx="206">
                  <c:v>5.6248204154666581E-2</c:v>
                </c:pt>
                <c:pt idx="207">
                  <c:v>5.5981671294913937E-2</c:v>
                </c:pt>
                <c:pt idx="208">
                  <c:v>5.5676346942965971E-2</c:v>
                </c:pt>
                <c:pt idx="209">
                  <c:v>5.5331508848400546E-2</c:v>
                </c:pt>
                <c:pt idx="210">
                  <c:v>5.4946491381539175E-2</c:v>
                </c:pt>
                <c:pt idx="211">
                  <c:v>5.4520688521837002E-2</c:v>
                </c:pt>
                <c:pt idx="212">
                  <c:v>5.4053556891219934E-2</c:v>
                </c:pt>
                <c:pt idx="213">
                  <c:v>5.3544618832328972E-2</c:v>
                </c:pt>
                <c:pt idx="214">
                  <c:v>5.2993465531586459E-2</c:v>
                </c:pt>
                <c:pt idx="215">
                  <c:v>5.2399760187219258E-2</c:v>
                </c:pt>
                <c:pt idx="216">
                  <c:v>5.176324122223086E-2</c:v>
                </c:pt>
                <c:pt idx="217">
                  <c:v>5.1083725542111935E-2</c:v>
                </c:pt>
                <c:pt idx="218">
                  <c:v>5.0361111837626815E-2</c:v>
                </c:pt>
                <c:pt idx="219">
                  <c:v>4.9595383932401482E-2</c:v>
                </c:pt>
                <c:pt idx="220">
                  <c:v>4.8786614175398313E-2</c:v>
                </c:pt>
                <c:pt idx="221">
                  <c:v>4.7934966878345087E-2</c:v>
                </c:pt>
                <c:pt idx="222">
                  <c:v>4.7040701798030327E-2</c:v>
                </c:pt>
                <c:pt idx="223">
                  <c:v>4.6104177663518264E-2</c:v>
                </c:pt>
                <c:pt idx="224">
                  <c:v>4.5125855748192834E-2</c:v>
                </c:pt>
                <c:pt idx="225">
                  <c:v>4.4106303486817211E-2</c:v>
                </c:pt>
                <c:pt idx="226">
                  <c:v>4.3046198137378866E-2</c:v>
                </c:pt>
                <c:pt idx="227">
                  <c:v>4.1946330487897754E-2</c:v>
                </c:pt>
                <c:pt idx="228">
                  <c:v>4.0807608608121271E-2</c:v>
                </c:pt>
                <c:pt idx="229">
                  <c:v>3.9631061646101529E-2</c:v>
                </c:pt>
                <c:pt idx="230">
                  <c:v>3.8417843669675378E-2</c:v>
                </c:pt>
                <c:pt idx="231">
                  <c:v>3.7169237552866718E-2</c:v>
                </c:pt>
                <c:pt idx="232">
                  <c:v>3.5886658907136493E-2</c:v>
                </c:pt>
                <c:pt idx="233">
                  <c:v>3.4571660057595821E-2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7D-415A-B14E-D2D0D081B7C6}"/>
            </c:ext>
          </c:extLst>
        </c:ser>
        <c:ser>
          <c:idx val="6"/>
          <c:order val="6"/>
          <c:tx>
            <c:strRef>
              <c:f>'Regresiones polinomicas'!$U$2</c:f>
              <c:strCache>
                <c:ptCount val="1"/>
                <c:pt idx="0">
                  <c:v>Ypron7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polinomicas'!$U$3:$U$236</c:f>
              <c:numCache>
                <c:formatCode>0.0000</c:formatCode>
                <c:ptCount val="234"/>
                <c:pt idx="0">
                  <c:v>0.13764351133816261</c:v>
                </c:pt>
                <c:pt idx="1">
                  <c:v>0.13503262962618687</c:v>
                </c:pt>
                <c:pt idx="2">
                  <c:v>0.13237112512697224</c:v>
                </c:pt>
                <c:pt idx="3">
                  <c:v>0.12967411934367945</c:v>
                </c:pt>
                <c:pt idx="4">
                  <c:v>0.126955689510904</c:v>
                </c:pt>
                <c:pt idx="5">
                  <c:v>0.12422890768925948</c:v>
                </c:pt>
                <c:pt idx="6">
                  <c:v>0.12150587904284624</c:v>
                </c:pt>
                <c:pt idx="7">
                  <c:v>0.11879777930719908</c:v>
                </c:pt>
                <c:pt idx="8">
                  <c:v>0.11611489145530944</c:v>
                </c:pt>
                <c:pt idx="9">
                  <c:v>0.11346664156931686</c:v>
                </c:pt>
                <c:pt idx="10">
                  <c:v>0.1108616339254645</c:v>
                </c:pt>
                <c:pt idx="11">
                  <c:v>0.1083076852999133</c:v>
                </c:pt>
                <c:pt idx="12">
                  <c:v>0.10581185850301023</c:v>
                </c:pt>
                <c:pt idx="13">
                  <c:v>0.10338049514960462</c:v>
                </c:pt>
                <c:pt idx="14">
                  <c:v>0.10101924767300838</c:v>
                </c:pt>
                <c:pt idx="15">
                  <c:v>9.8733110590193823E-2</c:v>
                </c:pt>
                <c:pt idx="16">
                  <c:v>9.6526451025825008E-2</c:v>
                </c:pt>
                <c:pt idx="17">
                  <c:v>9.440303850271671E-2</c:v>
                </c:pt>
                <c:pt idx="18">
                  <c:v>9.2366074006316079E-2</c:v>
                </c:pt>
                <c:pt idx="19">
                  <c:v>9.0418218330801867E-2</c:v>
                </c:pt>
                <c:pt idx="20">
                  <c:v>8.8561619714396009E-2</c:v>
                </c:pt>
                <c:pt idx="21">
                  <c:v>8.6797940771482424E-2</c:v>
                </c:pt>
                <c:pt idx="22">
                  <c:v>8.5128384729127621E-2</c:v>
                </c:pt>
                <c:pt idx="23">
                  <c:v>8.3553720975598544E-2</c:v>
                </c:pt>
                <c:pt idx="24">
                  <c:v>8.2074309928471659E-2</c:v>
                </c:pt>
                <c:pt idx="25">
                  <c:v>8.0690127229928826E-2</c:v>
                </c:pt>
                <c:pt idx="26">
                  <c:v>7.9400787276834486E-2</c:v>
                </c:pt>
                <c:pt idx="27">
                  <c:v>7.820556609318885E-2</c:v>
                </c:pt>
                <c:pt idx="28">
                  <c:v>7.7103423552552286E-2</c:v>
                </c:pt>
                <c:pt idx="29">
                  <c:v>7.6093024958035521E-2</c:v>
                </c:pt>
                <c:pt idx="30">
                  <c:v>7.5172761987450293E-2</c:v>
                </c:pt>
                <c:pt idx="31">
                  <c:v>7.4340773011215791E-2</c:v>
                </c:pt>
                <c:pt idx="32">
                  <c:v>7.3594962790615226E-2</c:v>
                </c:pt>
                <c:pt idx="33">
                  <c:v>7.2933021563997613E-2</c:v>
                </c:pt>
                <c:pt idx="34">
                  <c:v>7.2352443528519578E-2</c:v>
                </c:pt>
                <c:pt idx="35">
                  <c:v>7.185054472502192E-2</c:v>
                </c:pt>
                <c:pt idx="36">
                  <c:v>7.1424480333635923E-2</c:v>
                </c:pt>
                <c:pt idx="37">
                  <c:v>7.107126138771408E-2</c:v>
                </c:pt>
                <c:pt idx="38">
                  <c:v>7.0787770913680062E-2</c:v>
                </c:pt>
                <c:pt idx="39">
                  <c:v>7.057077950439318E-2</c:v>
                </c:pt>
                <c:pt idx="40">
                  <c:v>7.0416960333620993E-2</c:v>
                </c:pt>
                <c:pt idx="41">
                  <c:v>7.0322903619217059E-2</c:v>
                </c:pt>
                <c:pt idx="42">
                  <c:v>7.0285130542596011E-2</c:v>
                </c:pt>
                <c:pt idx="43">
                  <c:v>7.0300106632102816E-2</c:v>
                </c:pt>
                <c:pt idx="44">
                  <c:v>7.0364254617870201E-2</c:v>
                </c:pt>
                <c:pt idx="45">
                  <c:v>7.047396676575915E-2</c:v>
                </c:pt>
                <c:pt idx="46">
                  <c:v>7.0625616697977622E-2</c:v>
                </c:pt>
                <c:pt idx="47">
                  <c:v>7.0815570707971356E-2</c:v>
                </c:pt>
                <c:pt idx="48">
                  <c:v>7.1040198577183425E-2</c:v>
                </c:pt>
                <c:pt idx="49">
                  <c:v>7.129588390127499E-2</c:v>
                </c:pt>
                <c:pt idx="50">
                  <c:v>7.1579033933404618E-2</c:v>
                </c:pt>
                <c:pt idx="51">
                  <c:v>7.1886088952158686E-2</c:v>
                </c:pt>
                <c:pt idx="52">
                  <c:v>7.2213531161729058E-2</c:v>
                </c:pt>
                <c:pt idx="53">
                  <c:v>7.2557893131932963E-2</c:v>
                </c:pt>
                <c:pt idx="54">
                  <c:v>7.2915765785669065E-2</c:v>
                </c:pt>
                <c:pt idx="55">
                  <c:v>7.3283805941404795E-2</c:v>
                </c:pt>
                <c:pt idx="56">
                  <c:v>7.3658743418290498E-2</c:v>
                </c:pt>
                <c:pt idx="57">
                  <c:v>7.4037387711494623E-2</c:v>
                </c:pt>
                <c:pt idx="58">
                  <c:v>7.4416634245354107E-2</c:v>
                </c:pt>
                <c:pt idx="59">
                  <c:v>7.4793470211936483E-2</c:v>
                </c:pt>
                <c:pt idx="60">
                  <c:v>7.5164980002607129E-2</c:v>
                </c:pt>
                <c:pt idx="61">
                  <c:v>7.5528350240196995E-2</c:v>
                </c:pt>
                <c:pt idx="62">
                  <c:v>7.5880874419365696E-2</c:v>
                </c:pt>
                <c:pt idx="63">
                  <c:v>7.621995716275462E-2</c:v>
                </c:pt>
                <c:pt idx="64">
                  <c:v>7.6543118100524568E-2</c:v>
                </c:pt>
                <c:pt idx="65">
                  <c:v>7.6847995380874612E-2</c:v>
                </c:pt>
                <c:pt idx="66">
                  <c:v>7.7132348819133251E-2</c:v>
                </c:pt>
                <c:pt idx="67">
                  <c:v>7.7394062693020516E-2</c:v>
                </c:pt>
                <c:pt idx="68">
                  <c:v>7.7631148191675436E-2</c:v>
                </c:pt>
                <c:pt idx="69">
                  <c:v>7.7841745526038869E-2</c:v>
                </c:pt>
                <c:pt idx="70">
                  <c:v>7.8024125708194864E-2</c:v>
                </c:pt>
                <c:pt idx="71">
                  <c:v>7.8176692007256576E-2</c:v>
                </c:pt>
                <c:pt idx="72">
                  <c:v>7.8297981089399116E-2</c:v>
                </c:pt>
                <c:pt idx="73">
                  <c:v>7.8386663849628516E-2</c:v>
                </c:pt>
                <c:pt idx="74">
                  <c:v>7.8441545942885743E-2</c:v>
                </c:pt>
                <c:pt idx="75">
                  <c:v>7.8461568022076128E-2</c:v>
                </c:pt>
                <c:pt idx="76">
                  <c:v>7.8445805690625758E-2</c:v>
                </c:pt>
                <c:pt idx="77">
                  <c:v>7.8393469177150538E-2</c:v>
                </c:pt>
                <c:pt idx="78">
                  <c:v>7.8303902739843514E-2</c:v>
                </c:pt>
                <c:pt idx="79">
                  <c:v>7.8176583808164599E-2</c:v>
                </c:pt>
                <c:pt idx="80">
                  <c:v>7.8011121869433653E-2</c:v>
                </c:pt>
                <c:pt idx="81">
                  <c:v>7.7807257107925687E-2</c:v>
                </c:pt>
                <c:pt idx="82">
                  <c:v>7.7564858804049064E-2</c:v>
                </c:pt>
                <c:pt idx="83">
                  <c:v>7.7283923501217405E-2</c:v>
                </c:pt>
                <c:pt idx="84">
                  <c:v>7.6964572948001936E-2</c:v>
                </c:pt>
                <c:pt idx="85">
                  <c:v>7.6607051823156108E-2</c:v>
                </c:pt>
                <c:pt idx="86">
                  <c:v>7.6211725251116552E-2</c:v>
                </c:pt>
                <c:pt idx="87">
                  <c:v>7.57790761155685E-2</c:v>
                </c:pt>
                <c:pt idx="88">
                  <c:v>7.5309702178669183E-2</c:v>
                </c:pt>
                <c:pt idx="89">
                  <c:v>7.4804313013531465E-2</c:v>
                </c:pt>
                <c:pt idx="90">
                  <c:v>7.4263726757554993E-2</c:v>
                </c:pt>
                <c:pt idx="91">
                  <c:v>7.3688866694202673E-2</c:v>
                </c:pt>
                <c:pt idx="92">
                  <c:v>7.308075767082195E-2</c:v>
                </c:pt>
                <c:pt idx="93">
                  <c:v>7.2440522360090867E-2</c:v>
                </c:pt>
                <c:pt idx="94">
                  <c:v>7.1769377372707957E-2</c:v>
                </c:pt>
                <c:pt idx="95">
                  <c:v>7.1068629228893787E-2</c:v>
                </c:pt>
                <c:pt idx="96">
                  <c:v>7.0339670196320661E-2</c:v>
                </c:pt>
                <c:pt idx="97">
                  <c:v>6.9583974002054266E-2</c:v>
                </c:pt>
                <c:pt idx="98">
                  <c:v>6.8803091426099555E-2</c:v>
                </c:pt>
                <c:pt idx="99">
                  <c:v>6.7998645784160483E-2</c:v>
                </c:pt>
                <c:pt idx="100">
                  <c:v>6.7172328307189832E-2</c:v>
                </c:pt>
                <c:pt idx="101">
                  <c:v>6.6325893425340149E-2</c:v>
                </c:pt>
                <c:pt idx="102">
                  <c:v>6.5461153963890933E-2</c:v>
                </c:pt>
                <c:pt idx="103">
                  <c:v>6.4579976258775873E-2</c:v>
                </c:pt>
                <c:pt idx="104">
                  <c:v>6.3684275199276441E-2</c:v>
                </c:pt>
                <c:pt idx="105">
                  <c:v>6.2776009205491923E-2</c:v>
                </c:pt>
                <c:pt idx="106">
                  <c:v>6.185717514817532E-2</c:v>
                </c:pt>
                <c:pt idx="107">
                  <c:v>6.0929803218537748E-2</c:v>
                </c:pt>
                <c:pt idx="108">
                  <c:v>5.9995951755603294E-2</c:v>
                </c:pt>
                <c:pt idx="109">
                  <c:v>5.9057702038721016E-2</c:v>
                </c:pt>
                <c:pt idx="110">
                  <c:v>5.8117153052820891E-2</c:v>
                </c:pt>
                <c:pt idx="111">
                  <c:v>5.7176416234014871E-2</c:v>
                </c:pt>
                <c:pt idx="112">
                  <c:v>5.6237610203132338E-2</c:v>
                </c:pt>
                <c:pt idx="113">
                  <c:v>5.5302855494786918E-2</c:v>
                </c:pt>
                <c:pt idx="114">
                  <c:v>5.4374269289575616E-2</c:v>
                </c:pt>
                <c:pt idx="115">
                  <c:v>5.3453960156988833E-2</c:v>
                </c:pt>
                <c:pt idx="116">
                  <c:v>5.2544022816644054E-2</c:v>
                </c:pt>
                <c:pt idx="117">
                  <c:v>5.1646532925433086E-2</c:v>
                </c:pt>
                <c:pt idx="118">
                  <c:v>5.0763541898163678E-2</c:v>
                </c:pt>
                <c:pt idx="119">
                  <c:v>4.9897071769313239E-2</c:v>
                </c:pt>
                <c:pt idx="120">
                  <c:v>4.9049110103472793E-2</c:v>
                </c:pt>
                <c:pt idx="121">
                  <c:v>4.8221604962087494E-2</c:v>
                </c:pt>
                <c:pt idx="122">
                  <c:v>4.7416459934063404E-2</c:v>
                </c:pt>
                <c:pt idx="123">
                  <c:v>4.6635529237884277E-2</c:v>
                </c:pt>
                <c:pt idx="124">
                  <c:v>4.5880612902777451E-2</c:v>
                </c:pt>
                <c:pt idx="125">
                  <c:v>4.5153452036553077E-2</c:v>
                </c:pt>
                <c:pt idx="126">
                  <c:v>4.4455724187730583E-2</c:v>
                </c:pt>
                <c:pt idx="127">
                  <c:v>4.3789038809488035E-2</c:v>
                </c:pt>
                <c:pt idx="128">
                  <c:v>4.3154932833102788E-2</c:v>
                </c:pt>
                <c:pt idx="129">
                  <c:v>4.2554866358403109E-2</c:v>
                </c:pt>
                <c:pt idx="130">
                  <c:v>4.1990218468912155E-2</c:v>
                </c:pt>
                <c:pt idx="131">
                  <c:v>4.1462283179165782E-2</c:v>
                </c:pt>
                <c:pt idx="132">
                  <c:v>4.0972265521925566E-2</c:v>
                </c:pt>
                <c:pt idx="133">
                  <c:v>4.0521277782799459E-2</c:v>
                </c:pt>
                <c:pt idx="134">
                  <c:v>4.0110335889849358E-2</c:v>
                </c:pt>
                <c:pt idx="135">
                  <c:v>3.9740355965882435E-2</c:v>
                </c:pt>
                <c:pt idx="136">
                  <c:v>3.9412151050910671E-2</c:v>
                </c:pt>
                <c:pt idx="137">
                  <c:v>3.9126428002407287E-2</c:v>
                </c:pt>
                <c:pt idx="138">
                  <c:v>3.888378458101327E-2</c:v>
                </c:pt>
                <c:pt idx="139">
                  <c:v>3.8684706729206875E-2</c:v>
                </c:pt>
                <c:pt idx="140">
                  <c:v>3.8529566050568453E-2</c:v>
                </c:pt>
                <c:pt idx="141">
                  <c:v>3.8418617497238738E-2</c:v>
                </c:pt>
                <c:pt idx="142">
                  <c:v>3.83519972731452E-2</c:v>
                </c:pt>
                <c:pt idx="143">
                  <c:v>3.832972096064724E-2</c:v>
                </c:pt>
                <c:pt idx="144">
                  <c:v>3.8351681878093125E-2</c:v>
                </c:pt>
                <c:pt idx="145">
                  <c:v>3.841764967597916E-2</c:v>
                </c:pt>
                <c:pt idx="146">
                  <c:v>3.8527269179270629E-2</c:v>
                </c:pt>
                <c:pt idx="147">
                  <c:v>3.8680059483459761E-2</c:v>
                </c:pt>
                <c:pt idx="148">
                  <c:v>3.8875413312006835E-2</c:v>
                </c:pt>
                <c:pt idx="149">
                  <c:v>3.9112596642667974E-2</c:v>
                </c:pt>
                <c:pt idx="150">
                  <c:v>3.9390748610447446E-2</c:v>
                </c:pt>
                <c:pt idx="151">
                  <c:v>3.97088816945943E-2</c:v>
                </c:pt>
                <c:pt idx="152">
                  <c:v>4.0065882197416247E-2</c:v>
                </c:pt>
                <c:pt idx="153">
                  <c:v>4.0460511022335943E-2</c:v>
                </c:pt>
                <c:pt idx="154">
                  <c:v>4.0891404758936822E-2</c:v>
                </c:pt>
                <c:pt idx="155">
                  <c:v>4.1357077082477822E-2</c:v>
                </c:pt>
                <c:pt idx="156">
                  <c:v>4.1855920475543318E-2</c:v>
                </c:pt>
                <c:pt idx="157">
                  <c:v>4.2386208279369786E-2</c:v>
                </c:pt>
                <c:pt idx="158">
                  <c:v>4.2946097082516843E-2</c:v>
                </c:pt>
                <c:pt idx="159">
                  <c:v>4.3533629454392653E-2</c:v>
                </c:pt>
                <c:pt idx="160">
                  <c:v>4.4146737031238281E-2</c:v>
                </c:pt>
                <c:pt idx="161">
                  <c:v>4.4783243962320363E-2</c:v>
                </c:pt>
                <c:pt idx="162">
                  <c:v>4.5440870723666649E-2</c:v>
                </c:pt>
                <c:pt idx="163">
                  <c:v>4.6117238307112451E-2</c:v>
                </c:pt>
                <c:pt idx="164">
                  <c:v>4.6809872792263008E-2</c:v>
                </c:pt>
                <c:pt idx="165">
                  <c:v>4.7516210308876872E-2</c:v>
                </c:pt>
                <c:pt idx="166">
                  <c:v>4.8233602397314002E-2</c:v>
                </c:pt>
                <c:pt idx="167">
                  <c:v>4.8959321774635356E-2</c:v>
                </c:pt>
                <c:pt idx="168">
                  <c:v>4.9690568513961253E-2</c:v>
                </c:pt>
                <c:pt idx="169">
                  <c:v>5.0424476644636229E-2</c:v>
                </c:pt>
                <c:pt idx="170">
                  <c:v>5.1158121180901794E-2</c:v>
                </c:pt>
                <c:pt idx="171">
                  <c:v>5.1888525586531564E-2</c:v>
                </c:pt>
                <c:pt idx="172">
                  <c:v>5.2612669683110624E-2</c:v>
                </c:pt>
                <c:pt idx="173">
                  <c:v>5.3327498009561047E-2</c:v>
                </c:pt>
                <c:pt idx="174">
                  <c:v>5.402992864045153E-2</c:v>
                </c:pt>
                <c:pt idx="175">
                  <c:v>5.471686247078722E-2</c:v>
                </c:pt>
                <c:pt idx="176">
                  <c:v>5.538519297465605E-2</c:v>
                </c:pt>
                <c:pt idx="177">
                  <c:v>5.6031816445640814E-2</c:v>
                </c:pt>
                <c:pt idx="178">
                  <c:v>5.6653642726359976E-2</c:v>
                </c:pt>
                <c:pt idx="179">
                  <c:v>5.7247606434799536E-2</c:v>
                </c:pt>
                <c:pt idx="180">
                  <c:v>5.7810678694968587E-2</c:v>
                </c:pt>
                <c:pt idx="181">
                  <c:v>5.8339879379644799E-2</c:v>
                </c:pt>
                <c:pt idx="182">
                  <c:v>5.8832289872650989E-2</c:v>
                </c:pt>
                <c:pt idx="183">
                  <c:v>5.9285066358272687E-2</c:v>
                </c:pt>
                <c:pt idx="184">
                  <c:v>5.9695453645502994E-2</c:v>
                </c:pt>
                <c:pt idx="185">
                  <c:v>6.0060799534532805E-2</c:v>
                </c:pt>
                <c:pt idx="186">
                  <c:v>6.0378569733323673E-2</c:v>
                </c:pt>
                <c:pt idx="187">
                  <c:v>6.0646363331672504E-2</c:v>
                </c:pt>
                <c:pt idx="188">
                  <c:v>6.0861928840427737E-2</c:v>
                </c:pt>
                <c:pt idx="189">
                  <c:v>6.1023180803404742E-2</c:v>
                </c:pt>
                <c:pt idx="190">
                  <c:v>6.1128216989711603E-2</c:v>
                </c:pt>
                <c:pt idx="191">
                  <c:v>6.1175336173924677E-2</c:v>
                </c:pt>
                <c:pt idx="192">
                  <c:v>6.1163056511897906E-2</c:v>
                </c:pt>
                <c:pt idx="193">
                  <c:v>6.1090134519497852E-2</c:v>
                </c:pt>
                <c:pt idx="194">
                  <c:v>6.0955584662298889E-2</c:v>
                </c:pt>
                <c:pt idx="195">
                  <c:v>6.0758699563340457E-2</c:v>
                </c:pt>
                <c:pt idx="196">
                  <c:v>6.0499070837000346E-2</c:v>
                </c:pt>
                <c:pt idx="197">
                  <c:v>6.0176610556229804E-2</c:v>
                </c:pt>
                <c:pt idx="198">
                  <c:v>5.9791573360922001E-2</c:v>
                </c:pt>
                <c:pt idx="199">
                  <c:v>5.9344579214972271E-2</c:v>
                </c:pt>
                <c:pt idx="200">
                  <c:v>5.8836636819609822E-2</c:v>
                </c:pt>
                <c:pt idx="201">
                  <c:v>5.8269167690603751E-2</c:v>
                </c:pt>
                <c:pt idx="202">
                  <c:v>5.7644030907020749E-2</c:v>
                </c:pt>
                <c:pt idx="203">
                  <c:v>5.6963548538792708E-2</c:v>
                </c:pt>
                <c:pt idx="204">
                  <c:v>5.6230531761354285E-2</c:v>
                </c:pt>
                <c:pt idx="205">
                  <c:v>5.5448307664246244E-2</c:v>
                </c:pt>
                <c:pt idx="206">
                  <c:v>5.4620746761433026E-2</c:v>
                </c:pt>
                <c:pt idx="207">
                  <c:v>5.3752291211665693E-2</c:v>
                </c:pt>
                <c:pt idx="208">
                  <c:v>5.2847983755086148E-2</c:v>
                </c:pt>
                <c:pt idx="209">
                  <c:v>5.1913497375068118E-2</c:v>
                </c:pt>
                <c:pt idx="210">
                  <c:v>5.0955165692151638E-2</c:v>
                </c:pt>
                <c:pt idx="211">
                  <c:v>4.9980014097563696E-2</c:v>
                </c:pt>
                <c:pt idx="212">
                  <c:v>4.8995791634521169E-2</c:v>
                </c:pt>
                <c:pt idx="213">
                  <c:v>4.8011003634155003E-2</c:v>
                </c:pt>
                <c:pt idx="214">
                  <c:v>4.7034945114482696E-2</c:v>
                </c:pt>
                <c:pt idx="215">
                  <c:v>4.6077734949115268E-2</c:v>
                </c:pt>
                <c:pt idx="216">
                  <c:v>4.5150350814289197E-2</c:v>
                </c:pt>
                <c:pt idx="217">
                  <c:v>4.4264664920682151E-2</c:v>
                </c:pt>
                <c:pt idx="218">
                  <c:v>4.3433480538816127E-2</c:v>
                </c:pt>
                <c:pt idx="219">
                  <c:v>4.2670569324592122E-2</c:v>
                </c:pt>
                <c:pt idx="220">
                  <c:v>4.1990709453308739E-2</c:v>
                </c:pt>
                <c:pt idx="221">
                  <c:v>4.1409724569241746E-2</c:v>
                </c:pt>
                <c:pt idx="222">
                  <c:v>4.0944523558692936E-2</c:v>
                </c:pt>
                <c:pt idx="223">
                  <c:v>4.0613141153947652E-2</c:v>
                </c:pt>
                <c:pt idx="224">
                  <c:v>4.0434779376020913E-2</c:v>
                </c:pt>
                <c:pt idx="225">
                  <c:v>4.0429849823070185E-2</c:v>
                </c:pt>
                <c:pt idx="226">
                  <c:v>4.0620016813093685E-2</c:v>
                </c:pt>
                <c:pt idx="227">
                  <c:v>4.1028241387600417E-2</c:v>
                </c:pt>
                <c:pt idx="228">
                  <c:v>4.1678826184359252E-2</c:v>
                </c:pt>
                <c:pt idx="229">
                  <c:v>4.2597461186751673E-2</c:v>
                </c:pt>
                <c:pt idx="230">
                  <c:v>4.3811270357068111E-2</c:v>
                </c:pt>
                <c:pt idx="231">
                  <c:v>4.5348859161556732E-2</c:v>
                </c:pt>
                <c:pt idx="232">
                  <c:v>4.7240362995133012E-2</c:v>
                </c:pt>
                <c:pt idx="233">
                  <c:v>4.9517496512407888E-2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7D-415A-B14E-D2D0D081B7C6}"/>
            </c:ext>
          </c:extLst>
        </c:ser>
        <c:ser>
          <c:idx val="7"/>
          <c:order val="7"/>
          <c:tx>
            <c:strRef>
              <c:f>'Regresiones polinomicas'!$V$2</c:f>
              <c:strCache>
                <c:ptCount val="1"/>
                <c:pt idx="0">
                  <c:v>Ypron8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polinomicas'!$V$3:$V$236</c:f>
              <c:numCache>
                <c:formatCode>0.0000</c:formatCode>
                <c:ptCount val="234"/>
                <c:pt idx="0">
                  <c:v>0.13539295120925324</c:v>
                </c:pt>
                <c:pt idx="1">
                  <c:v>0.1334775215543629</c:v>
                </c:pt>
                <c:pt idx="2">
                  <c:v>0.13140655177603205</c:v>
                </c:pt>
                <c:pt idx="3">
                  <c:v>0.12920515550467876</c:v>
                </c:pt>
                <c:pt idx="4">
                  <c:v>0.12689675044168261</c:v>
                </c:pt>
                <c:pt idx="5">
                  <c:v>0.12450312704902894</c:v>
                </c:pt>
                <c:pt idx="6">
                  <c:v>0.12204451551321764</c:v>
                </c:pt>
                <c:pt idx="7">
                  <c:v>0.11953965100818596</c:v>
                </c:pt>
                <c:pt idx="8">
                  <c:v>0.11700583728184231</c:v>
                </c:pt>
                <c:pt idx="9">
                  <c:v>0.11445900859065762</c:v>
                </c:pt>
                <c:pt idx="10">
                  <c:v>0.11191379000660784</c:v>
                </c:pt>
                <c:pt idx="11">
                  <c:v>0.10938355612060942</c:v>
                </c:pt>
                <c:pt idx="12">
                  <c:v>0.10688048816643891</c:v>
                </c:pt>
                <c:pt idx="13">
                  <c:v>0.10441562958897443</c:v>
                </c:pt>
                <c:pt idx="14">
                  <c:v>0.10199894008044623</c:v>
                </c:pt>
                <c:pt idx="15">
                  <c:v>9.963934810823101E-2</c:v>
                </c:pt>
                <c:pt idx="16">
                  <c:v>9.734480195757339E-2</c:v>
                </c:pt>
                <c:pt idx="17">
                  <c:v>9.5122319312465231E-2</c:v>
                </c:pt>
                <c:pt idx="18">
                  <c:v>9.2978035397763156E-2</c:v>
                </c:pt>
                <c:pt idx="19">
                  <c:v>9.0917249705471215E-2</c:v>
                </c:pt>
                <c:pt idx="20">
                  <c:v>8.8944471327964736E-2</c:v>
                </c:pt>
                <c:pt idx="21">
                  <c:v>8.7063462920779905E-2</c:v>
                </c:pt>
                <c:pt idx="22">
                  <c:v>8.5277283317440444E-2</c:v>
                </c:pt>
                <c:pt idx="23">
                  <c:v>8.3588328818642602E-2</c:v>
                </c:pt>
                <c:pt idx="24">
                  <c:v>8.1998373177966752E-2</c:v>
                </c:pt>
                <c:pt idx="25">
                  <c:v>8.0508606306132255E-2</c:v>
                </c:pt>
                <c:pt idx="26">
                  <c:v>7.9119671715660964E-2</c:v>
                </c:pt>
                <c:pt idx="27">
                  <c:v>7.783170272766235E-2</c:v>
                </c:pt>
                <c:pt idx="28">
                  <c:v>7.6644357462301513E-2</c:v>
                </c:pt>
                <c:pt idx="29">
                  <c:v>7.5556852634359919E-2</c:v>
                </c:pt>
                <c:pt idx="30">
                  <c:v>7.4567996175146325E-2</c:v>
                </c:pt>
                <c:pt idx="31">
                  <c:v>7.3676218701864554E-2</c:v>
                </c:pt>
                <c:pt idx="32">
                  <c:v>7.2879603855390745E-2</c:v>
                </c:pt>
                <c:pt idx="33">
                  <c:v>7.2175917527264405E-2</c:v>
                </c:pt>
                <c:pt idx="34">
                  <c:v>7.156263599654189E-2</c:v>
                </c:pt>
                <c:pt idx="35">
                  <c:v>7.1036972997012809E-2</c:v>
                </c:pt>
                <c:pt idx="36">
                  <c:v>7.0595905735124337E-2</c:v>
                </c:pt>
                <c:pt idx="37">
                  <c:v>7.0236199878810357E-2</c:v>
                </c:pt>
                <c:pt idx="38">
                  <c:v>6.9954433537267491E-2</c:v>
                </c:pt>
                <c:pt idx="39">
                  <c:v>6.9747020251569758E-2</c:v>
                </c:pt>
                <c:pt idx="40">
                  <c:v>6.961023101586207E-2</c:v>
                </c:pt>
                <c:pt idx="41">
                  <c:v>6.9540215348719556E-2</c:v>
                </c:pt>
                <c:pt idx="42">
                  <c:v>6.9533021434109443E-2</c:v>
                </c:pt>
                <c:pt idx="43">
                  <c:v>6.9584615351239359E-2</c:v>
                </c:pt>
                <c:pt idx="44">
                  <c:v>6.9690899412424401E-2</c:v>
                </c:pt>
                <c:pt idx="45">
                  <c:v>6.9847729627954158E-2</c:v>
                </c:pt>
                <c:pt idx="46">
                  <c:v>7.0050932316787703E-2</c:v>
                </c:pt>
                <c:pt idx="47">
                  <c:v>7.029631988175411E-2</c:v>
                </c:pt>
                <c:pt idx="48">
                  <c:v>7.0579705767783246E-2</c:v>
                </c:pt>
                <c:pt idx="49">
                  <c:v>7.0896918621540725E-2</c:v>
                </c:pt>
                <c:pt idx="50">
                  <c:v>7.1243815670688146E-2</c:v>
                </c:pt>
                <c:pt idx="51">
                  <c:v>7.1616295340838493E-2</c:v>
                </c:pt>
                <c:pt idx="52">
                  <c:v>7.2010309128124006E-2</c:v>
                </c:pt>
                <c:pt idx="53">
                  <c:v>7.242187274514518E-2</c:v>
                </c:pt>
                <c:pt idx="54">
                  <c:v>7.284707655791102E-2</c:v>
                </c:pt>
                <c:pt idx="55">
                  <c:v>7.3282095331236155E-2</c:v>
                </c:pt>
                <c:pt idx="56">
                  <c:v>7.3723197299905813E-2</c:v>
                </c:pt>
                <c:pt idx="57">
                  <c:v>7.4166752582764769E-2</c:v>
                </c:pt>
                <c:pt idx="58">
                  <c:v>7.4609240956739598E-2</c:v>
                </c:pt>
                <c:pt idx="59">
                  <c:v>7.5047259007649414E-2</c:v>
                </c:pt>
                <c:pt idx="60">
                  <c:v>7.5477526674506745E-2</c:v>
                </c:pt>
                <c:pt idx="61">
                  <c:v>7.5896893203863142E-2</c:v>
                </c:pt>
                <c:pt idx="62">
                  <c:v>7.6302342530597048E-2</c:v>
                </c:pt>
                <c:pt idx="63">
                  <c:v>7.6690998101390184E-2</c:v>
                </c:pt>
                <c:pt idx="64">
                  <c:v>7.7060127156995478E-2</c:v>
                </c:pt>
                <c:pt idx="65">
                  <c:v>7.7407144489232582E-2</c:v>
                </c:pt>
                <c:pt idx="66">
                  <c:v>7.7729615688510445E-2</c:v>
                </c:pt>
                <c:pt idx="67">
                  <c:v>7.8025259897511981E-2</c:v>
                </c:pt>
                <c:pt idx="68">
                  <c:v>7.8291952086534417E-2</c:v>
                </c:pt>
                <c:pt idx="69">
                  <c:v>7.8527724865820117E-2</c:v>
                </c:pt>
                <c:pt idx="70">
                  <c:v>7.873076985006433E-2</c:v>
                </c:pt>
                <c:pt idx="71">
                  <c:v>7.8899438590132751E-2</c:v>
                </c:pt>
                <c:pt idx="72">
                  <c:v>7.9032243086866877E-2</c:v>
                </c:pt>
                <c:pt idx="73">
                  <c:v>7.9127855901719876E-2</c:v>
                </c:pt>
                <c:pt idx="74">
                  <c:v>7.9185109878780247E-2</c:v>
                </c:pt>
                <c:pt idx="75">
                  <c:v>7.9202997492633556E-2</c:v>
                </c:pt>
                <c:pt idx="76">
                  <c:v>7.918066983631411E-2</c:v>
                </c:pt>
                <c:pt idx="77">
                  <c:v>7.9117435263486788E-2</c:v>
                </c:pt>
                <c:pt idx="78">
                  <c:v>7.9012757698819255E-2</c:v>
                </c:pt>
                <c:pt idx="79">
                  <c:v>7.8866254630367671E-2</c:v>
                </c:pt>
                <c:pt idx="80">
                  <c:v>7.8677694797646289E-2</c:v>
                </c:pt>
                <c:pt idx="81">
                  <c:v>7.8446995588885682E-2</c:v>
                </c:pt>
                <c:pt idx="82">
                  <c:v>7.8174220160857746E-2</c:v>
                </c:pt>
                <c:pt idx="83">
                  <c:v>7.7859574294465356E-2</c:v>
                </c:pt>
                <c:pt idx="84">
                  <c:v>7.7503402999168289E-2</c:v>
                </c:pt>
                <c:pt idx="85">
                  <c:v>7.7106186879146249E-2</c:v>
                </c:pt>
                <c:pt idx="86">
                  <c:v>7.6668538273955908E-2</c:v>
                </c:pt>
                <c:pt idx="87">
                  <c:v>7.6191197186294787E-2</c:v>
                </c:pt>
                <c:pt idx="88">
                  <c:v>7.567502700930627E-2</c:v>
                </c:pt>
                <c:pt idx="89">
                  <c:v>7.512101006575142E-2</c:v>
                </c:pt>
                <c:pt idx="90">
                  <c:v>7.4530242971176108E-2</c:v>
                </c:pt>
                <c:pt idx="91">
                  <c:v>7.3903931833083386E-2</c:v>
                </c:pt>
                <c:pt idx="92">
                  <c:v>7.3243387297943621E-2</c:v>
                </c:pt>
                <c:pt idx="93">
                  <c:v>7.255001945775727E-2</c:v>
                </c:pt>
                <c:pt idx="94">
                  <c:v>7.1825332627685243E-2</c:v>
                </c:pt>
                <c:pt idx="95">
                  <c:v>7.1070920006161886E-2</c:v>
                </c:pt>
                <c:pt idx="96">
                  <c:v>7.0288458228713629E-2</c:v>
                </c:pt>
                <c:pt idx="97">
                  <c:v>6.9479701826571982E-2</c:v>
                </c:pt>
                <c:pt idx="98">
                  <c:v>6.8646477601023465E-2</c:v>
                </c:pt>
                <c:pt idx="99">
                  <c:v>6.7790678924261827E-2</c:v>
                </c:pt>
                <c:pt idx="100">
                  <c:v>6.6914259977406076E-2</c:v>
                </c:pt>
                <c:pt idx="101">
                  <c:v>6.6019229936116142E-2</c:v>
                </c:pt>
                <c:pt idx="102">
                  <c:v>6.5107647114186762E-2</c:v>
                </c:pt>
                <c:pt idx="103">
                  <c:v>6.4181613075246502E-2</c:v>
                </c:pt>
                <c:pt idx="104">
                  <c:v>6.3243266722615946E-2</c:v>
                </c:pt>
                <c:pt idx="105">
                  <c:v>6.2294778377204305E-2</c:v>
                </c:pt>
                <c:pt idx="106">
                  <c:v>6.1338343853117108E-2</c:v>
                </c:pt>
                <c:pt idx="107">
                  <c:v>6.0376178540601455E-2</c:v>
                </c:pt>
                <c:pt idx="108">
                  <c:v>5.9410511505720437E-2</c:v>
                </c:pt>
                <c:pt idx="109">
                  <c:v>5.844357961598437E-2</c:v>
                </c:pt>
                <c:pt idx="110">
                  <c:v>5.747762170114934E-2</c:v>
                </c:pt>
                <c:pt idx="111">
                  <c:v>5.6514872758024123E-2</c:v>
                </c:pt>
                <c:pt idx="112">
                  <c:v>5.5557558208180757E-2</c:v>
                </c:pt>
                <c:pt idx="113">
                  <c:v>5.4607888217203554E-2</c:v>
                </c:pt>
                <c:pt idx="114">
                  <c:v>5.3668052083963011E-2</c:v>
                </c:pt>
                <c:pt idx="115">
                  <c:v>5.2740212708288714E-2</c:v>
                </c:pt>
                <c:pt idx="116">
                  <c:v>5.1826501145243453E-2</c:v>
                </c:pt>
                <c:pt idx="117">
                  <c:v>5.0929011254033846E-2</c:v>
                </c:pt>
                <c:pt idx="118">
                  <c:v>5.0049794449466972E-2</c:v>
                </c:pt>
                <c:pt idx="119">
                  <c:v>4.9190854563705561E-2</c:v>
                </c:pt>
                <c:pt idx="120">
                  <c:v>4.8354142825893509E-2</c:v>
                </c:pt>
                <c:pt idx="121">
                  <c:v>4.754155296714363E-2</c:v>
                </c:pt>
                <c:pt idx="122">
                  <c:v>4.6754916458080054E-2</c:v>
                </c:pt>
                <c:pt idx="123">
                  <c:v>4.5995997886220635E-2</c:v>
                </c:pt>
                <c:pt idx="124">
                  <c:v>4.5266490480048521E-2</c:v>
                </c:pt>
                <c:pt idx="125">
                  <c:v>4.456801178667813E-2</c:v>
                </c:pt>
                <c:pt idx="126">
                  <c:v>4.3902099509807779E-2</c:v>
                </c:pt>
                <c:pt idx="127">
                  <c:v>4.3270207514443659E-2</c:v>
                </c:pt>
                <c:pt idx="128">
                  <c:v>4.2673702004830116E-2</c:v>
                </c:pt>
                <c:pt idx="129">
                  <c:v>4.2113857881761696E-2</c:v>
                </c:pt>
                <c:pt idx="130">
                  <c:v>4.1591855285399826E-2</c:v>
                </c:pt>
                <c:pt idx="131">
                  <c:v>4.1108776329474683E-2</c:v>
                </c:pt>
                <c:pt idx="132">
                  <c:v>4.0665602032719628E-2</c:v>
                </c:pt>
                <c:pt idx="133">
                  <c:v>4.0263209453029247E-2</c:v>
                </c:pt>
                <c:pt idx="134">
                  <c:v>3.990236902996902E-2</c:v>
                </c:pt>
                <c:pt idx="135">
                  <c:v>3.9583742140829103E-2</c:v>
                </c:pt>
                <c:pt idx="136">
                  <c:v>3.93078788754474E-2</c:v>
                </c:pt>
                <c:pt idx="137">
                  <c:v>3.9075216034819282E-2</c:v>
                </c:pt>
                <c:pt idx="138">
                  <c:v>3.8886075358300354E-2</c:v>
                </c:pt>
                <c:pt idx="139">
                  <c:v>3.8740661984204339E-2</c:v>
                </c:pt>
                <c:pt idx="140">
                  <c:v>3.863906314824872E-2</c:v>
                </c:pt>
                <c:pt idx="141">
                  <c:v>3.858124712436839E-2</c:v>
                </c:pt>
                <c:pt idx="142">
                  <c:v>3.8567062412042441E-2</c:v>
                </c:pt>
                <c:pt idx="143">
                  <c:v>3.8596237174288173E-2</c:v>
                </c:pt>
                <c:pt idx="144">
                  <c:v>3.86683789303226E-2</c:v>
                </c:pt>
                <c:pt idx="145">
                  <c:v>3.8782974506626267E-2</c:v>
                </c:pt>
                <c:pt idx="146">
                  <c:v>3.8939390250004036E-2</c:v>
                </c:pt>
                <c:pt idx="147">
                  <c:v>3.9136872506311482E-2</c:v>
                </c:pt>
                <c:pt idx="148">
                  <c:v>3.9374548368001805E-2</c:v>
                </c:pt>
                <c:pt idx="149">
                  <c:v>3.9651426693837144E-2</c:v>
                </c:pt>
                <c:pt idx="150">
                  <c:v>3.9966399403692732E-2</c:v>
                </c:pt>
                <c:pt idx="151">
                  <c:v>4.0318243051403746E-2</c:v>
                </c:pt>
                <c:pt idx="152">
                  <c:v>4.0705620678372023E-2</c:v>
                </c:pt>
                <c:pt idx="153">
                  <c:v>4.1127083950545762E-2</c:v>
                </c:pt>
                <c:pt idx="154">
                  <c:v>4.1581075581123006E-2</c:v>
                </c:pt>
                <c:pt idx="155">
                  <c:v>4.2065932041442267E-2</c:v>
                </c:pt>
                <c:pt idx="156">
                  <c:v>4.2579886561858293E-2</c:v>
                </c:pt>
                <c:pt idx="157">
                  <c:v>4.3121072425045925E-2</c:v>
                </c:pt>
                <c:pt idx="158">
                  <c:v>4.3687526553052747E-2</c:v>
                </c:pt>
                <c:pt idx="159">
                  <c:v>4.4277193390253711E-2</c:v>
                </c:pt>
                <c:pt idx="160">
                  <c:v>4.488792908329442E-2</c:v>
                </c:pt>
                <c:pt idx="161">
                  <c:v>4.551750595975923E-2</c:v>
                </c:pt>
                <c:pt idx="162">
                  <c:v>4.6163617306504534E-2</c:v>
                </c:pt>
                <c:pt idx="163">
                  <c:v>4.6823882448936205E-2</c:v>
                </c:pt>
                <c:pt idx="164">
                  <c:v>4.7495852131996141E-2</c:v>
                </c:pt>
                <c:pt idx="165">
                  <c:v>4.8177014203691471E-2</c:v>
                </c:pt>
                <c:pt idx="166">
                  <c:v>4.8864799601752384E-2</c:v>
                </c:pt>
                <c:pt idx="167">
                  <c:v>4.955658864396284E-2</c:v>
                </c:pt>
                <c:pt idx="168">
                  <c:v>5.0249717622260714E-2</c:v>
                </c:pt>
                <c:pt idx="169">
                  <c:v>5.0941485701048173E-2</c:v>
                </c:pt>
                <c:pt idx="170">
                  <c:v>5.1629162119493088E-2</c:v>
                </c:pt>
                <c:pt idx="171">
                  <c:v>5.2309993697697177E-2</c:v>
                </c:pt>
                <c:pt idx="172">
                  <c:v>5.2981212646707743E-2</c:v>
                </c:pt>
                <c:pt idx="173">
                  <c:v>5.3640044681369403E-2</c:v>
                </c:pt>
                <c:pt idx="174">
                  <c:v>5.4283717436093504E-2</c:v>
                </c:pt>
                <c:pt idx="175">
                  <c:v>5.4909469182085058E-2</c:v>
                </c:pt>
                <c:pt idx="176">
                  <c:v>5.5514557845841583E-2</c:v>
                </c:pt>
                <c:pt idx="177">
                  <c:v>5.6096270327170128E-2</c:v>
                </c:pt>
                <c:pt idx="178">
                  <c:v>5.6651932116117187E-2</c:v>
                </c:pt>
                <c:pt idx="179">
                  <c:v>5.7178917206957003E-2</c:v>
                </c:pt>
                <c:pt idx="180">
                  <c:v>5.7674658308094706E-2</c:v>
                </c:pt>
                <c:pt idx="181">
                  <c:v>5.8136657345939646E-2</c:v>
                </c:pt>
                <c:pt idx="182">
                  <c:v>5.8562496261224339E-2</c:v>
                </c:pt>
                <c:pt idx="183">
                  <c:v>5.8949848095467772E-2</c:v>
                </c:pt>
                <c:pt idx="184">
                  <c:v>5.9296488365674804E-2</c:v>
                </c:pt>
                <c:pt idx="185">
                  <c:v>5.9600306725041463E-2</c:v>
                </c:pt>
                <c:pt idx="186">
                  <c:v>5.9859318907017567E-2</c:v>
                </c:pt>
                <c:pt idx="187">
                  <c:v>6.0071678950393448E-2</c:v>
                </c:pt>
                <c:pt idx="188">
                  <c:v>6.0235691702527738E-2</c:v>
                </c:pt>
                <c:pt idx="189">
                  <c:v>6.034982559786517E-2</c:v>
                </c:pt>
                <c:pt idx="190">
                  <c:v>6.0412725708760995E-2</c:v>
                </c:pt>
                <c:pt idx="191">
                  <c:v>6.0423227065364848E-2</c:v>
                </c:pt>
                <c:pt idx="192">
                  <c:v>6.0380368241304438E-2</c:v>
                </c:pt>
                <c:pt idx="193">
                  <c:v>6.0283405201650098E-2</c:v>
                </c:pt>
                <c:pt idx="194">
                  <c:v>6.0131825409384554E-2</c:v>
                </c:pt>
                <c:pt idx="195">
                  <c:v>5.9925362186824316E-2</c:v>
                </c:pt>
                <c:pt idx="196">
                  <c:v>5.9664009328010081E-2</c:v>
                </c:pt>
                <c:pt idx="197">
                  <c:v>5.934803595762439E-2</c:v>
                </c:pt>
                <c:pt idx="198">
                  <c:v>5.89780016328465E-2</c:v>
                </c:pt>
                <c:pt idx="199">
                  <c:v>5.8554771682921114E-2</c:v>
                </c:pt>
                <c:pt idx="200">
                  <c:v>5.8079532782768339E-2</c:v>
                </c:pt>
                <c:pt idx="201">
                  <c:v>5.7553808755313796E-2</c:v>
                </c:pt>
                <c:pt idx="202">
                  <c:v>5.697947659759528E-2</c:v>
                </c:pt>
                <c:pt idx="203">
                  <c:v>5.6358782726405821E-2</c:v>
                </c:pt>
                <c:pt idx="204">
                  <c:v>5.5694359437620022E-2</c:v>
                </c:pt>
                <c:pt idx="205">
                  <c:v>5.4989241573906611E-2</c:v>
                </c:pt>
                <c:pt idx="206">
                  <c:v>5.4246883395867584E-2</c:v>
                </c:pt>
                <c:pt idx="207">
                  <c:v>5.3471175650441793E-2</c:v>
                </c:pt>
                <c:pt idx="208">
                  <c:v>5.2666462831210126E-2</c:v>
                </c:pt>
                <c:pt idx="209">
                  <c:v>5.1837560624495183E-2</c:v>
                </c:pt>
                <c:pt idx="210">
                  <c:v>5.098977353511458E-2</c:v>
                </c:pt>
                <c:pt idx="211">
                  <c:v>5.0128912685817539E-2</c:v>
                </c:pt>
                <c:pt idx="212">
                  <c:v>4.9261313783730998E-2</c:v>
                </c:pt>
                <c:pt idx="213">
                  <c:v>4.8393855247670814E-2</c:v>
                </c:pt>
                <c:pt idx="214">
                  <c:v>4.7533976489049223E-2</c:v>
                </c:pt>
                <c:pt idx="215">
                  <c:v>4.6689696340465048E-2</c:v>
                </c:pt>
                <c:pt idx="216">
                  <c:v>4.586963162387292E-2</c:v>
                </c:pt>
                <c:pt idx="217">
                  <c:v>4.5083015852362962E-2</c:v>
                </c:pt>
                <c:pt idx="218">
                  <c:v>4.4339718056683353E-2</c:v>
                </c:pt>
                <c:pt idx="219">
                  <c:v>4.3650261731890794E-2</c:v>
                </c:pt>
                <c:pt idx="220">
                  <c:v>4.3025843892522175E-2</c:v>
                </c:pt>
                <c:pt idx="221">
                  <c:v>4.2478354232457605E-2</c:v>
                </c:pt>
                <c:pt idx="222">
                  <c:v>4.2020394379182591E-2</c:v>
                </c:pt>
                <c:pt idx="223">
                  <c:v>4.1665297234853682E-2</c:v>
                </c:pt>
                <c:pt idx="224">
                  <c:v>4.1427146397083447E-2</c:v>
                </c:pt>
                <c:pt idx="225">
                  <c:v>4.132079564934088E-2</c:v>
                </c:pt>
                <c:pt idx="226">
                  <c:v>4.1361888513772982E-2</c:v>
                </c:pt>
                <c:pt idx="227">
                  <c:v>4.1566877857583506E-2</c:v>
                </c:pt>
                <c:pt idx="228">
                  <c:v>4.1953045543724699E-2</c:v>
                </c:pt>
                <c:pt idx="229">
                  <c:v>4.2538522117080646E-2</c:v>
                </c:pt>
                <c:pt idx="230">
                  <c:v>4.3342306517509144E-2</c:v>
                </c:pt>
                <c:pt idx="231">
                  <c:v>4.4384285810039614E-2</c:v>
                </c:pt>
                <c:pt idx="232">
                  <c:v>4.5685254922716467E-2</c:v>
                </c:pt>
                <c:pt idx="233">
                  <c:v>4.7266936382811764E-2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7D-415A-B14E-D2D0D081B7C6}"/>
            </c:ext>
          </c:extLst>
        </c:ser>
        <c:ser>
          <c:idx val="8"/>
          <c:order val="8"/>
          <c:tx>
            <c:strRef>
              <c:f>'Regresiones polinomicas'!$W$2</c:f>
              <c:strCache>
                <c:ptCount val="1"/>
                <c:pt idx="0">
                  <c:v>Ypron9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polinomicas'!$W$3:$W$236</c:f>
              <c:numCache>
                <c:formatCode>0.0000</c:formatCode>
                <c:ptCount val="234"/>
                <c:pt idx="0">
                  <c:v>0.1388116605264246</c:v>
                </c:pt>
                <c:pt idx="1">
                  <c:v>0.13557569937509137</c:v>
                </c:pt>
                <c:pt idx="2">
                  <c:v>0.13243464372898434</c:v>
                </c:pt>
                <c:pt idx="3">
                  <c:v>0.12938325017262076</c:v>
                </c:pt>
                <c:pt idx="4">
                  <c:v>0.12641715311102319</c:v>
                </c:pt>
                <c:pt idx="5">
                  <c:v>0.12353277611223014</c:v>
                </c:pt>
                <c:pt idx="6">
                  <c:v>0.12072724842526138</c:v>
                </c:pt>
                <c:pt idx="7">
                  <c:v>0.1179983264898179</c:v>
                </c:pt>
                <c:pt idx="8">
                  <c:v>0.11534432025776616</c:v>
                </c:pt>
                <c:pt idx="9">
                  <c:v>0.1127640241501888</c:v>
                </c:pt>
                <c:pt idx="10">
                  <c:v>0.11025665247748342</c:v>
                </c:pt>
                <c:pt idx="11">
                  <c:v>0.10782177915365498</c:v>
                </c:pt>
                <c:pt idx="12">
                  <c:v>0.10545928153957607</c:v>
                </c:pt>
                <c:pt idx="13">
                  <c:v>0.10316928825358435</c:v>
                </c:pt>
                <c:pt idx="14">
                  <c:v>0.10095213079134507</c:v>
                </c:pt>
                <c:pt idx="15">
                  <c:v>9.8808298800431502E-2</c:v>
                </c:pt>
                <c:pt idx="16">
                  <c:v>9.6738398858566207E-2</c:v>
                </c:pt>
                <c:pt idx="17">
                  <c:v>9.4743116607920119E-2</c:v>
                </c:pt>
                <c:pt idx="18">
                  <c:v>9.2823182101287524E-2</c:v>
                </c:pt>
                <c:pt idx="19">
                  <c:v>9.097933821933904E-2</c:v>
                </c:pt>
                <c:pt idx="20">
                  <c:v>8.9212312021506091E-2</c:v>
                </c:pt>
                <c:pt idx="21">
                  <c:v>8.7522788896365292E-2</c:v>
                </c:pt>
                <c:pt idx="22">
                  <c:v>8.5911389380671568E-2</c:v>
                </c:pt>
                <c:pt idx="23">
                  <c:v>8.4378648519435967E-2</c:v>
                </c:pt>
                <c:pt idx="24">
                  <c:v>8.292499764265282E-2</c:v>
                </c:pt>
                <c:pt idx="25">
                  <c:v>8.1550748437459228E-2</c:v>
                </c:pt>
                <c:pt idx="26">
                  <c:v>8.0256079197650057E-2</c:v>
                </c:pt>
                <c:pt idx="27">
                  <c:v>7.9041023135577967E-2</c:v>
                </c:pt>
                <c:pt idx="28">
                  <c:v>7.7905458644539627E-2</c:v>
                </c:pt>
                <c:pt idx="29">
                  <c:v>7.6849101402786765E-2</c:v>
                </c:pt>
                <c:pt idx="30">
                  <c:v>7.5871498213301136E-2</c:v>
                </c:pt>
                <c:pt idx="31">
                  <c:v>7.4972022476440983E-2</c:v>
                </c:pt>
                <c:pt idx="32">
                  <c:v>7.4149871195497832E-2</c:v>
                </c:pt>
                <c:pt idx="33">
                  <c:v>7.340406341809963E-2</c:v>
                </c:pt>
                <c:pt idx="34">
                  <c:v>7.2733440019260118E-2</c:v>
                </c:pt>
                <c:pt idx="35">
                  <c:v>7.2136664734699929E-2</c:v>
                </c:pt>
                <c:pt idx="36">
                  <c:v>7.1612226355859301E-2</c:v>
                </c:pt>
                <c:pt idx="37">
                  <c:v>7.1158442000779643E-2</c:v>
                </c:pt>
                <c:pt idx="38">
                  <c:v>7.0773461377754032E-2</c:v>
                </c:pt>
                <c:pt idx="39">
                  <c:v>7.0455271961335747E-2</c:v>
                </c:pt>
                <c:pt idx="40">
                  <c:v>7.0201705002945966E-2</c:v>
                </c:pt>
                <c:pt idx="41">
                  <c:v>7.0010442300942582E-2</c:v>
                </c:pt>
                <c:pt idx="42">
                  <c:v>6.9879023657592521E-2</c:v>
                </c:pt>
                <c:pt idx="43">
                  <c:v>6.9804854952942599E-2</c:v>
                </c:pt>
                <c:pt idx="44">
                  <c:v>6.9785216768094502E-2</c:v>
                </c:pt>
                <c:pt idx="45">
                  <c:v>6.9817273492871479E-2</c:v>
                </c:pt>
                <c:pt idx="46">
                  <c:v>6.9898082855305743E-2</c:v>
                </c:pt>
                <c:pt idx="47">
                  <c:v>7.0024605812788354E-2</c:v>
                </c:pt>
                <c:pt idx="48">
                  <c:v>7.0193716747095458E-2</c:v>
                </c:pt>
                <c:pt idx="49">
                  <c:v>7.0402213907844707E-2</c:v>
                </c:pt>
                <c:pt idx="50">
                  <c:v>7.0646830051242782E-2</c:v>
                </c:pt>
                <c:pt idx="51">
                  <c:v>7.0924243223251748E-2</c:v>
                </c:pt>
                <c:pt idx="52">
                  <c:v>7.1231087638540705E-2</c:v>
                </c:pt>
                <c:pt idx="53">
                  <c:v>7.156396460878589E-2</c:v>
                </c:pt>
                <c:pt idx="54">
                  <c:v>7.1919453476051845E-2</c:v>
                </c:pt>
                <c:pt idx="55">
                  <c:v>7.2294122509113101E-2</c:v>
                </c:pt>
                <c:pt idx="56">
                  <c:v>7.2684539722674954E-2</c:v>
                </c:pt>
                <c:pt idx="57">
                  <c:v>7.3087283581510371E-2</c:v>
                </c:pt>
                <c:pt idx="58">
                  <c:v>7.3498953553558358E-2</c:v>
                </c:pt>
                <c:pt idx="59">
                  <c:v>7.3916180478018678E-2</c:v>
                </c:pt>
                <c:pt idx="60">
                  <c:v>7.4335636716434478E-2</c:v>
                </c:pt>
                <c:pt idx="61">
                  <c:v>7.4754046056677903E-2</c:v>
                </c:pt>
                <c:pt idx="62">
                  <c:v>7.5168193341638184E-2</c:v>
                </c:pt>
                <c:pt idx="63">
                  <c:v>7.5574933796263732E-2</c:v>
                </c:pt>
                <c:pt idx="64">
                  <c:v>7.5971202028429455E-2</c:v>
                </c:pt>
                <c:pt idx="65">
                  <c:v>7.6354020680880222E-2</c:v>
                </c:pt>
                <c:pt idx="66">
                  <c:v>7.6720508713246788E-2</c:v>
                </c:pt>
                <c:pt idx="67">
                  <c:v>7.70678892948512E-2</c:v>
                </c:pt>
                <c:pt idx="68">
                  <c:v>7.7393497290684954E-2</c:v>
                </c:pt>
                <c:pt idx="69">
                  <c:v>7.7694786324595713E-2</c:v>
                </c:pt>
                <c:pt idx="70">
                  <c:v>7.7969335405321971E-2</c:v>
                </c:pt>
                <c:pt idx="71">
                  <c:v>7.82148551025863E-2</c:v>
                </c:pt>
                <c:pt idx="72">
                  <c:v>7.842919326200111E-2</c:v>
                </c:pt>
                <c:pt idx="73">
                  <c:v>7.8610340249042648E-2</c:v>
                </c:pt>
                <c:pt idx="74">
                  <c:v>7.8756433713812121E-2</c:v>
                </c:pt>
                <c:pt idx="75">
                  <c:v>7.8865762869746572E-2</c:v>
                </c:pt>
                <c:pt idx="76">
                  <c:v>7.8936772280829529E-2</c:v>
                </c:pt>
                <c:pt idx="77">
                  <c:v>7.8968065153229738E-2</c:v>
                </c:pt>
                <c:pt idx="78">
                  <c:v>7.8958406128607717E-2</c:v>
                </c:pt>
                <c:pt idx="79">
                  <c:v>7.8906723577640489E-2</c:v>
                </c:pt>
                <c:pt idx="80">
                  <c:v>7.8812111393565823E-2</c:v>
                </c:pt>
                <c:pt idx="81">
                  <c:v>7.8673830286774188E-2</c:v>
                </c:pt>
                <c:pt idx="82">
                  <c:v>7.8491308582661332E-2</c:v>
                </c:pt>
                <c:pt idx="83">
                  <c:v>7.8264142526123959E-2</c:v>
                </c:pt>
                <c:pt idx="84">
                  <c:v>7.7992096097181496E-2</c:v>
                </c:pt>
                <c:pt idx="85">
                  <c:v>7.7675100343304687E-2</c:v>
                </c:pt>
                <c:pt idx="86">
                  <c:v>7.7313252235087074E-2</c:v>
                </c:pt>
                <c:pt idx="87">
                  <c:v>7.6906813052888018E-2</c:v>
                </c:pt>
                <c:pt idx="88">
                  <c:v>7.6456206313084682E-2</c:v>
                </c:pt>
                <c:pt idx="89">
                  <c:v>7.5962015243502767E-2</c:v>
                </c:pt>
                <c:pt idx="90">
                  <c:v>7.5424979818496288E-2</c:v>
                </c:pt>
                <c:pt idx="91">
                  <c:v>7.4845993365053265E-2</c:v>
                </c:pt>
                <c:pt idx="92">
                  <c:v>7.4226098752102593E-2</c:v>
                </c:pt>
                <c:pt idx="93">
                  <c:v>7.3566484176050495E-2</c:v>
                </c:pt>
                <c:pt idx="94">
                  <c:v>7.2868478556309138E-2</c:v>
                </c:pt>
                <c:pt idx="95">
                  <c:v>7.213354655533509E-2</c:v>
                </c:pt>
                <c:pt idx="96">
                  <c:v>7.1363283238405156E-2</c:v>
                </c:pt>
                <c:pt idx="97">
                  <c:v>7.0559408388981393E-2</c:v>
                </c:pt>
                <c:pt idx="98">
                  <c:v>6.9723760496222031E-2</c:v>
                </c:pt>
                <c:pt idx="99">
                  <c:v>6.8858290431723382E-2</c:v>
                </c:pt>
                <c:pt idx="100">
                  <c:v>6.796505483316681E-2</c:v>
                </c:pt>
                <c:pt idx="101">
                  <c:v>6.7046209213092539E-2</c:v>
                </c:pt>
                <c:pt idx="102">
                  <c:v>6.6104000811484931E-2</c:v>
                </c:pt>
                <c:pt idx="103">
                  <c:v>6.5140761211327919E-2</c:v>
                </c:pt>
                <c:pt idx="104">
                  <c:v>6.4158898736674852E-2</c:v>
                </c:pt>
                <c:pt idx="105">
                  <c:v>6.3160890653274571E-2</c:v>
                </c:pt>
                <c:pt idx="106">
                  <c:v>6.2149275191990067E-2</c:v>
                </c:pt>
                <c:pt idx="107">
                  <c:v>6.1126643415691739E-2</c:v>
                </c:pt>
                <c:pt idx="108">
                  <c:v>6.0095630950535606E-2</c:v>
                </c:pt>
                <c:pt idx="109">
                  <c:v>5.9058909602805409E-2</c:v>
                </c:pt>
                <c:pt idx="110">
                  <c:v>5.8019178882690287E-2</c:v>
                </c:pt>
                <c:pt idx="111">
                  <c:v>5.6979157456570839E-2</c:v>
                </c:pt>
                <c:pt idx="112">
                  <c:v>5.5941574549494999E-2</c:v>
                </c:pt>
                <c:pt idx="113">
                  <c:v>5.4909161319731559E-2</c:v>
                </c:pt>
                <c:pt idx="114">
                  <c:v>5.3884642227190915E-2</c:v>
                </c:pt>
                <c:pt idx="115">
                  <c:v>5.2870726417756975E-2</c:v>
                </c:pt>
                <c:pt idx="116">
                  <c:v>5.1870099145336357E-2</c:v>
                </c:pt>
                <c:pt idx="117">
                  <c:v>5.0885413253688117E-2</c:v>
                </c:pt>
                <c:pt idx="118">
                  <c:v>4.9919280739747218E-2</c:v>
                </c:pt>
                <c:pt idx="119">
                  <c:v>4.8974264420222013E-2</c:v>
                </c:pt>
                <c:pt idx="120">
                  <c:v>4.8052869723123837E-2</c:v>
                </c:pt>
                <c:pt idx="121">
                  <c:v>4.715753662558464E-2</c:v>
                </c:pt>
                <c:pt idx="122">
                  <c:v>4.6290631759299483E-2</c:v>
                </c:pt>
                <c:pt idx="123">
                  <c:v>4.5454440704449262E-2</c:v>
                </c:pt>
                <c:pt idx="124">
                  <c:v>4.4651160493009101E-2</c:v>
                </c:pt>
                <c:pt idx="125">
                  <c:v>4.3882892341645885E-2</c:v>
                </c:pt>
                <c:pt idx="126">
                  <c:v>4.3151634634513769E-2</c:v>
                </c:pt>
                <c:pt idx="127">
                  <c:v>4.2459276175370153E-2</c:v>
                </c:pt>
                <c:pt idx="128">
                  <c:v>4.1807589728573569E-2</c:v>
                </c:pt>
                <c:pt idx="129">
                  <c:v>4.1198225867523419E-2</c:v>
                </c:pt>
                <c:pt idx="130">
                  <c:v>4.0632707149146574E-2</c:v>
                </c:pt>
                <c:pt idx="131">
                  <c:v>4.0112422632021749E-2</c:v>
                </c:pt>
                <c:pt idx="132">
                  <c:v>3.9638622755596264E-2</c:v>
                </c:pt>
                <c:pt idx="133">
                  <c:v>3.9212414597140421E-2</c:v>
                </c:pt>
                <c:pt idx="134">
                  <c:v>3.8834757522390184E-2</c:v>
                </c:pt>
                <c:pt idx="135">
                  <c:v>3.850645924551821E-2</c:v>
                </c:pt>
                <c:pt idx="136">
                  <c:v>3.8228172312946285E-2</c:v>
                </c:pt>
                <c:pt idx="137">
                  <c:v>3.800039102504793E-2</c:v>
                </c:pt>
                <c:pt idx="138">
                  <c:v>3.7823448809057858E-2</c:v>
                </c:pt>
                <c:pt idx="139">
                  <c:v>3.7697516055519298E-2</c:v>
                </c:pt>
                <c:pt idx="140">
                  <c:v>3.7622598429923659E-2</c:v>
                </c:pt>
                <c:pt idx="141">
                  <c:v>3.7598535670176236E-2</c:v>
                </c:pt>
                <c:pt idx="142">
                  <c:v>3.7625000880047388E-2</c:v>
                </c:pt>
                <c:pt idx="143">
                  <c:v>3.7701500326963178E-2</c:v>
                </c:pt>
                <c:pt idx="144">
                  <c:v>3.7827373752577831E-2</c:v>
                </c:pt>
                <c:pt idx="145">
                  <c:v>3.8001795202861732E-2</c:v>
                </c:pt>
                <c:pt idx="146">
                  <c:v>3.8223774383437714E-2</c:v>
                </c:pt>
                <c:pt idx="147">
                  <c:v>3.8492158545215815E-2</c:v>
                </c:pt>
                <c:pt idx="148">
                  <c:v>3.8805634903885E-2</c:v>
                </c:pt>
                <c:pt idx="149">
                  <c:v>3.9162733595873966E-2</c:v>
                </c:pt>
                <c:pt idx="150">
                  <c:v>3.9561831172107098E-2</c:v>
                </c:pt>
                <c:pt idx="151">
                  <c:v>4.0001154629682567E-2</c:v>
                </c:pt>
                <c:pt idx="152">
                  <c:v>4.0478785980554655E-2</c:v>
                </c:pt>
                <c:pt idx="153">
                  <c:v>4.0992667354701418E-2</c:v>
                </c:pt>
                <c:pt idx="154">
                  <c:v>4.1540606633946986E-2</c:v>
                </c:pt>
                <c:pt idx="155">
                  <c:v>4.2120283611734699E-2</c:v>
                </c:pt>
                <c:pt idx="156">
                  <c:v>4.2729256672226157E-2</c:v>
                </c:pt>
                <c:pt idx="157">
                  <c:v>4.3364969980611789E-2</c:v>
                </c:pt>
                <c:pt idx="158">
                  <c:v>4.4024761176032712E-2</c:v>
                </c:pt>
                <c:pt idx="159">
                  <c:v>4.4705869555306421E-2</c:v>
                </c:pt>
                <c:pt idx="160">
                  <c:v>4.5405444736041467E-2</c:v>
                </c:pt>
                <c:pt idx="161">
                  <c:v>4.6120555784692208E-2</c:v>
                </c:pt>
                <c:pt idx="162">
                  <c:v>4.6848200794118888E-2</c:v>
                </c:pt>
                <c:pt idx="163">
                  <c:v>4.7585316893743013E-2</c:v>
                </c:pt>
                <c:pt idx="164">
                  <c:v>4.832879067327589E-2</c:v>
                </c:pt>
                <c:pt idx="165">
                  <c:v>4.9075468999577154E-2</c:v>
                </c:pt>
                <c:pt idx="166">
                  <c:v>4.9822170204452121E-2</c:v>
                </c:pt>
                <c:pt idx="167">
                  <c:v>5.0565695619241069E-2</c:v>
                </c:pt>
                <c:pt idx="168">
                  <c:v>5.1302841430647561E-2</c:v>
                </c:pt>
                <c:pt idx="169">
                  <c:v>5.203041082963189E-2</c:v>
                </c:pt>
                <c:pt idx="170">
                  <c:v>5.2745226424578462E-2</c:v>
                </c:pt>
                <c:pt idx="171">
                  <c:v>5.3444142886606372E-2</c:v>
                </c:pt>
                <c:pt idx="172">
                  <c:v>5.4124059793842605E-2</c:v>
                </c:pt>
                <c:pt idx="173">
                  <c:v>5.4781934639370533E-2</c:v>
                </c:pt>
                <c:pt idx="174">
                  <c:v>5.5414795965649688E-2</c:v>
                </c:pt>
                <c:pt idx="175">
                  <c:v>5.6019756585174107E-2</c:v>
                </c:pt>
                <c:pt idx="176">
                  <c:v>5.6594026846997991E-2</c:v>
                </c:pt>
                <c:pt idx="177">
                  <c:v>5.7134927904279209E-2</c:v>
                </c:pt>
                <c:pt idx="178">
                  <c:v>5.7639904938099562E-2</c:v>
                </c:pt>
                <c:pt idx="179">
                  <c:v>5.8106540288701325E-2</c:v>
                </c:pt>
                <c:pt idx="180">
                  <c:v>5.8532566444270628E-2</c:v>
                </c:pt>
                <c:pt idx="181">
                  <c:v>5.8915878835328783E-2</c:v>
                </c:pt>
                <c:pt idx="182">
                  <c:v>5.9254548378614658E-2</c:v>
                </c:pt>
                <c:pt idx="183">
                  <c:v>5.9546833714705372E-2</c:v>
                </c:pt>
                <c:pt idx="184">
                  <c:v>5.9791193079181681E-2</c:v>
                </c:pt>
                <c:pt idx="185">
                  <c:v>5.9986295745503071E-2</c:v>
                </c:pt>
                <c:pt idx="186">
                  <c:v>6.013103297575384E-2</c:v>
                </c:pt>
                <c:pt idx="187">
                  <c:v>6.0224528411623623E-2</c:v>
                </c:pt>
                <c:pt idx="188">
                  <c:v>6.0266147837353401E-2</c:v>
                </c:pt>
                <c:pt idx="189">
                  <c:v>6.0255508242001099E-2</c:v>
                </c:pt>
                <c:pt idx="190">
                  <c:v>6.0192486106785736E-2</c:v>
                </c:pt>
                <c:pt idx="191">
                  <c:v>6.0077224841641907E-2</c:v>
                </c:pt>
                <c:pt idx="192">
                  <c:v>5.9910141288916918E-2</c:v>
                </c:pt>
                <c:pt idx="193">
                  <c:v>5.9691931214373994E-2</c:v>
                </c:pt>
                <c:pt idx="194">
                  <c:v>5.9423573699397991E-2</c:v>
                </c:pt>
                <c:pt idx="195">
                  <c:v>5.9106334346182621E-2</c:v>
                </c:pt>
                <c:pt idx="196">
                  <c:v>5.8741767205958695E-2</c:v>
                </c:pt>
                <c:pt idx="197">
                  <c:v>5.8331715336692014E-2</c:v>
                </c:pt>
                <c:pt idx="198">
                  <c:v>5.7878309894974223E-2</c:v>
                </c:pt>
                <c:pt idx="199">
                  <c:v>5.738396766000875E-2</c:v>
                </c:pt>
                <c:pt idx="200">
                  <c:v>5.6851386892006417E-2</c:v>
                </c:pt>
                <c:pt idx="201">
                  <c:v>5.6283541415197647E-2</c:v>
                </c:pt>
                <c:pt idx="202">
                  <c:v>5.5683672822915753E-2</c:v>
                </c:pt>
                <c:pt idx="203">
                  <c:v>5.5055280688335984E-2</c:v>
                </c:pt>
                <c:pt idx="204">
                  <c:v>5.4402110669386161E-2</c:v>
                </c:pt>
                <c:pt idx="205">
                  <c:v>5.372814039168361E-2</c:v>
                </c:pt>
                <c:pt idx="206">
                  <c:v>5.3037562988023979E-2</c:v>
                </c:pt>
                <c:pt idx="207">
                  <c:v>5.2334768168734058E-2</c:v>
                </c:pt>
                <c:pt idx="208">
                  <c:v>5.162432070007128E-2</c:v>
                </c:pt>
                <c:pt idx="209">
                  <c:v>5.0910936160136089E-2</c:v>
                </c:pt>
                <c:pt idx="210">
                  <c:v>5.0199453834650853E-2</c:v>
                </c:pt>
                <c:pt idx="211">
                  <c:v>4.9494806622874421E-2</c:v>
                </c:pt>
                <c:pt idx="212">
                  <c:v>4.8801987808474223E-2</c:v>
                </c:pt>
                <c:pt idx="213">
                  <c:v>4.8126014554426888E-2</c:v>
                </c:pt>
                <c:pt idx="214">
                  <c:v>4.7471887975561344E-2</c:v>
                </c:pt>
                <c:pt idx="215">
                  <c:v>4.68445496375125E-2</c:v>
                </c:pt>
                <c:pt idx="216">
                  <c:v>4.624883432897775E-2</c:v>
                </c:pt>
                <c:pt idx="217">
                  <c:v>4.5689418951837979E-2</c:v>
                </c:pt>
                <c:pt idx="218">
                  <c:v>4.5170767364936637E-2</c:v>
                </c:pt>
                <c:pt idx="219">
                  <c:v>4.4697071021488455E-2</c:v>
                </c:pt>
                <c:pt idx="220">
                  <c:v>4.4272185228294347E-2</c:v>
                </c:pt>
                <c:pt idx="221">
                  <c:v>4.3899560859600228E-2</c:v>
                </c:pt>
                <c:pt idx="222">
                  <c:v>4.3582171346400855E-2</c:v>
                </c:pt>
                <c:pt idx="223">
                  <c:v>4.3322434764291984E-2</c:v>
                </c:pt>
                <c:pt idx="224">
                  <c:v>4.3122130837815575E-2</c:v>
                </c:pt>
                <c:pt idx="225">
                  <c:v>4.2982312673473189E-2</c:v>
                </c:pt>
                <c:pt idx="226">
                  <c:v>4.2903213032047915E-2</c:v>
                </c:pt>
                <c:pt idx="227">
                  <c:v>4.2884144945389835E-2</c:v>
                </c:pt>
                <c:pt idx="228">
                  <c:v>4.2923396479835674E-2</c:v>
                </c:pt>
                <c:pt idx="229">
                  <c:v>4.3018119446799119E-2</c:v>
                </c:pt>
                <c:pt idx="230">
                  <c:v>4.316421184836372E-2</c:v>
                </c:pt>
                <c:pt idx="231">
                  <c:v>4.3356193855601077E-2</c:v>
                </c:pt>
                <c:pt idx="232">
                  <c:v>4.3587077100170291E-2</c:v>
                </c:pt>
                <c:pt idx="233">
                  <c:v>4.3848227063278955E-2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7D-415A-B14E-D2D0D081B7C6}"/>
            </c:ext>
          </c:extLst>
        </c:ser>
        <c:ser>
          <c:idx val="9"/>
          <c:order val="9"/>
          <c:tx>
            <c:strRef>
              <c:f>'Regresiones polinomicas'!$B$2</c:f>
              <c:strCache>
                <c:ptCount val="1"/>
                <c:pt idx="0">
                  <c:v>DTF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'Regresiones polinomicas'!$A$3:$A$236</c:f>
              <c:strCache>
                <c:ptCount val="234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  <c:pt idx="227">
                  <c:v>2019-12</c:v>
                </c:pt>
                <c:pt idx="228">
                  <c:v>2020-01</c:v>
                </c:pt>
                <c:pt idx="229">
                  <c:v>2020-02</c:v>
                </c:pt>
                <c:pt idx="230">
                  <c:v>2020-03</c:v>
                </c:pt>
                <c:pt idx="231">
                  <c:v>2020-04</c:v>
                </c:pt>
                <c:pt idx="232">
                  <c:v>2020-05</c:v>
                </c:pt>
                <c:pt idx="233">
                  <c:v>2020-06</c:v>
                </c:pt>
              </c:strCache>
            </c:strRef>
          </c:cat>
          <c:val>
            <c:numRef>
              <c:f>'Regresiones polinomicas'!$B$3:$B$236</c:f>
              <c:numCache>
                <c:formatCode>0.00</c:formatCode>
                <c:ptCount val="234"/>
                <c:pt idx="0">
                  <c:v>0.13500000000000001</c:v>
                </c:pt>
                <c:pt idx="1">
                  <c:v>0.13339999999999999</c:v>
                </c:pt>
                <c:pt idx="2">
                  <c:v>0.13020000000000001</c:v>
                </c:pt>
                <c:pt idx="3">
                  <c:v>0.12740000000000001</c:v>
                </c:pt>
                <c:pt idx="4">
                  <c:v>0.12720000000000001</c:v>
                </c:pt>
                <c:pt idx="5">
                  <c:v>0.127</c:v>
                </c:pt>
                <c:pt idx="6">
                  <c:v>0.12659999999999999</c:v>
                </c:pt>
                <c:pt idx="7">
                  <c:v>0.1234</c:v>
                </c:pt>
                <c:pt idx="8">
                  <c:v>0.1186</c:v>
                </c:pt>
                <c:pt idx="9">
                  <c:v>0.11459999999999999</c:v>
                </c:pt>
                <c:pt idx="10">
                  <c:v>0.1148</c:v>
                </c:pt>
                <c:pt idx="11">
                  <c:v>0.114</c:v>
                </c:pt>
                <c:pt idx="12">
                  <c:v>0.11210000000000001</c:v>
                </c:pt>
                <c:pt idx="13">
                  <c:v>0.1075</c:v>
                </c:pt>
                <c:pt idx="14">
                  <c:v>0.106</c:v>
                </c:pt>
                <c:pt idx="15">
                  <c:v>0.10009999999999999</c:v>
                </c:pt>
                <c:pt idx="16">
                  <c:v>9.0700000000000003E-2</c:v>
                </c:pt>
                <c:pt idx="17">
                  <c:v>8.4099999999999994E-2</c:v>
                </c:pt>
                <c:pt idx="18">
                  <c:v>7.8600000000000003E-2</c:v>
                </c:pt>
                <c:pt idx="19">
                  <c:v>7.9000000000000001E-2</c:v>
                </c:pt>
                <c:pt idx="20">
                  <c:v>7.9299999999999995E-2</c:v>
                </c:pt>
                <c:pt idx="21">
                  <c:v>7.9000000000000001E-2</c:v>
                </c:pt>
                <c:pt idx="22">
                  <c:v>7.8899999999999998E-2</c:v>
                </c:pt>
                <c:pt idx="23">
                  <c:v>7.7299999999999994E-2</c:v>
                </c:pt>
                <c:pt idx="24">
                  <c:v>7.6799999999999993E-2</c:v>
                </c:pt>
                <c:pt idx="25">
                  <c:v>7.7700000000000005E-2</c:v>
                </c:pt>
                <c:pt idx="26">
                  <c:v>7.7600000000000002E-2</c:v>
                </c:pt>
                <c:pt idx="27">
                  <c:v>7.7200000000000005E-2</c:v>
                </c:pt>
                <c:pt idx="28">
                  <c:v>7.7899999999999997E-2</c:v>
                </c:pt>
                <c:pt idx="29">
                  <c:v>7.7700000000000005E-2</c:v>
                </c:pt>
                <c:pt idx="30">
                  <c:v>7.8200000000000006E-2</c:v>
                </c:pt>
                <c:pt idx="31">
                  <c:v>7.8299999999999995E-2</c:v>
                </c:pt>
                <c:pt idx="32">
                  <c:v>7.8E-2</c:v>
                </c:pt>
                <c:pt idx="33">
                  <c:v>7.8200000000000006E-2</c:v>
                </c:pt>
                <c:pt idx="34">
                  <c:v>7.9299999999999995E-2</c:v>
                </c:pt>
                <c:pt idx="35">
                  <c:v>7.9500000000000001E-2</c:v>
                </c:pt>
                <c:pt idx="36">
                  <c:v>7.9799999999999996E-2</c:v>
                </c:pt>
                <c:pt idx="37">
                  <c:v>7.85E-2</c:v>
                </c:pt>
                <c:pt idx="38">
                  <c:v>7.8E-2</c:v>
                </c:pt>
                <c:pt idx="39">
                  <c:v>7.8399999999999997E-2</c:v>
                </c:pt>
                <c:pt idx="40">
                  <c:v>7.8100000000000003E-2</c:v>
                </c:pt>
                <c:pt idx="41">
                  <c:v>7.8600000000000003E-2</c:v>
                </c:pt>
                <c:pt idx="42">
                  <c:v>7.8299999999999995E-2</c:v>
                </c:pt>
                <c:pt idx="43">
                  <c:v>7.7600000000000002E-2</c:v>
                </c:pt>
                <c:pt idx="44">
                  <c:v>7.7399999999999997E-2</c:v>
                </c:pt>
                <c:pt idx="45">
                  <c:v>7.6799999999999993E-2</c:v>
                </c:pt>
                <c:pt idx="46">
                  <c:v>7.6700000000000004E-2</c:v>
                </c:pt>
                <c:pt idx="47">
                  <c:v>7.7600000000000002E-2</c:v>
                </c:pt>
                <c:pt idx="48">
                  <c:v>7.6700000000000004E-2</c:v>
                </c:pt>
                <c:pt idx="49">
                  <c:v>7.4099999999999999E-2</c:v>
                </c:pt>
                <c:pt idx="50">
                  <c:v>7.3400000000000007E-2</c:v>
                </c:pt>
                <c:pt idx="51">
                  <c:v>7.2900000000000006E-2</c:v>
                </c:pt>
                <c:pt idx="52">
                  <c:v>7.1800000000000003E-2</c:v>
                </c:pt>
                <c:pt idx="53">
                  <c:v>7.1800000000000003E-2</c:v>
                </c:pt>
                <c:pt idx="54">
                  <c:v>7.0999999999999994E-2</c:v>
                </c:pt>
                <c:pt idx="55">
                  <c:v>6.9900000000000004E-2</c:v>
                </c:pt>
                <c:pt idx="56">
                  <c:v>6.8400000000000002E-2</c:v>
                </c:pt>
                <c:pt idx="57">
                  <c:v>6.4600000000000005E-2</c:v>
                </c:pt>
                <c:pt idx="58">
                  <c:v>6.4100000000000004E-2</c:v>
                </c:pt>
                <c:pt idx="59">
                  <c:v>6.3E-2</c:v>
                </c:pt>
                <c:pt idx="60">
                  <c:v>6.1400000000000003E-2</c:v>
                </c:pt>
                <c:pt idx="61">
                  <c:v>6.0100000000000001E-2</c:v>
                </c:pt>
                <c:pt idx="62">
                  <c:v>5.9700000000000003E-2</c:v>
                </c:pt>
                <c:pt idx="63">
                  <c:v>5.9299999999999999E-2</c:v>
                </c:pt>
                <c:pt idx="64">
                  <c:v>5.9700000000000003E-2</c:v>
                </c:pt>
                <c:pt idx="65">
                  <c:v>6.1199999999999997E-2</c:v>
                </c:pt>
                <c:pt idx="66">
                  <c:v>6.5100000000000005E-2</c:v>
                </c:pt>
                <c:pt idx="67">
                  <c:v>6.3700000000000007E-2</c:v>
                </c:pt>
                <c:pt idx="68">
                  <c:v>6.4199999999999993E-2</c:v>
                </c:pt>
                <c:pt idx="69">
                  <c:v>6.4199999999999993E-2</c:v>
                </c:pt>
                <c:pt idx="70">
                  <c:v>6.6799999999999998E-2</c:v>
                </c:pt>
                <c:pt idx="71">
                  <c:v>6.7500000000000004E-2</c:v>
                </c:pt>
                <c:pt idx="72">
                  <c:v>6.8099999999999994E-2</c:v>
                </c:pt>
                <c:pt idx="73">
                  <c:v>6.8000000000000005E-2</c:v>
                </c:pt>
                <c:pt idx="74">
                  <c:v>7.5200000000000003E-2</c:v>
                </c:pt>
                <c:pt idx="75">
                  <c:v>7.4499999999999997E-2</c:v>
                </c:pt>
                <c:pt idx="76">
                  <c:v>7.6100000000000001E-2</c:v>
                </c:pt>
                <c:pt idx="77">
                  <c:v>8.0199999999999994E-2</c:v>
                </c:pt>
                <c:pt idx="78">
                  <c:v>8.2900000000000001E-2</c:v>
                </c:pt>
                <c:pt idx="79">
                  <c:v>8.5400000000000004E-2</c:v>
                </c:pt>
                <c:pt idx="80">
                  <c:v>8.8900000000000007E-2</c:v>
                </c:pt>
                <c:pt idx="81">
                  <c:v>8.5900000000000004E-2</c:v>
                </c:pt>
                <c:pt idx="82">
                  <c:v>8.6699999999999999E-2</c:v>
                </c:pt>
                <c:pt idx="83">
                  <c:v>8.9800000000000005E-2</c:v>
                </c:pt>
                <c:pt idx="84">
                  <c:v>9.1200000000000003E-2</c:v>
                </c:pt>
                <c:pt idx="85">
                  <c:v>9.2999999999999999E-2</c:v>
                </c:pt>
                <c:pt idx="86">
                  <c:v>9.5899999999999999E-2</c:v>
                </c:pt>
                <c:pt idx="87">
                  <c:v>9.7900000000000001E-2</c:v>
                </c:pt>
                <c:pt idx="88">
                  <c:v>9.5899999999999999E-2</c:v>
                </c:pt>
                <c:pt idx="89">
                  <c:v>9.7500000000000003E-2</c:v>
                </c:pt>
                <c:pt idx="90">
                  <c:v>9.6100000000000005E-2</c:v>
                </c:pt>
                <c:pt idx="91">
                  <c:v>9.9599999999999994E-2</c:v>
                </c:pt>
                <c:pt idx="92">
                  <c:v>9.9199999999999997E-2</c:v>
                </c:pt>
                <c:pt idx="93">
                  <c:v>0.1002</c:v>
                </c:pt>
                <c:pt idx="94">
                  <c:v>0.1013</c:v>
                </c:pt>
                <c:pt idx="95">
                  <c:v>0.1012</c:v>
                </c:pt>
                <c:pt idx="96">
                  <c:v>9.69E-2</c:v>
                </c:pt>
                <c:pt idx="97">
                  <c:v>8.9800000000000005E-2</c:v>
                </c:pt>
                <c:pt idx="98">
                  <c:v>8.1699999999999995E-2</c:v>
                </c:pt>
                <c:pt idx="99">
                  <c:v>7.1199999999999999E-2</c:v>
                </c:pt>
                <c:pt idx="100">
                  <c:v>6.2E-2</c:v>
                </c:pt>
                <c:pt idx="101">
                  <c:v>5.5199999999999999E-2</c:v>
                </c:pt>
                <c:pt idx="102">
                  <c:v>5.1499999999999997E-2</c:v>
                </c:pt>
                <c:pt idx="103">
                  <c:v>5.0799999999999998E-2</c:v>
                </c:pt>
                <c:pt idx="104">
                  <c:v>4.8899999999999999E-2</c:v>
                </c:pt>
                <c:pt idx="105">
                  <c:v>4.41E-2</c:v>
                </c:pt>
                <c:pt idx="106">
                  <c:v>4.3999999999999997E-2</c:v>
                </c:pt>
                <c:pt idx="107">
                  <c:v>4.1200000000000001E-2</c:v>
                </c:pt>
                <c:pt idx="108">
                  <c:v>4.0399999999999998E-2</c:v>
                </c:pt>
                <c:pt idx="109">
                  <c:v>0.04</c:v>
                </c:pt>
                <c:pt idx="110">
                  <c:v>3.9300000000000002E-2</c:v>
                </c:pt>
                <c:pt idx="111">
                  <c:v>3.9199999999999999E-2</c:v>
                </c:pt>
                <c:pt idx="112">
                  <c:v>3.6299999999999999E-2</c:v>
                </c:pt>
                <c:pt idx="113">
                  <c:v>3.5400000000000001E-2</c:v>
                </c:pt>
                <c:pt idx="114">
                  <c:v>3.5200000000000002E-2</c:v>
                </c:pt>
                <c:pt idx="115">
                  <c:v>3.5000000000000003E-2</c:v>
                </c:pt>
                <c:pt idx="116">
                  <c:v>3.4700000000000002E-2</c:v>
                </c:pt>
                <c:pt idx="117">
                  <c:v>3.4500000000000003E-2</c:v>
                </c:pt>
                <c:pt idx="118">
                  <c:v>3.44E-2</c:v>
                </c:pt>
                <c:pt idx="119">
                  <c:v>3.5000000000000003E-2</c:v>
                </c:pt>
                <c:pt idx="120">
                  <c:v>3.4799999999999998E-2</c:v>
                </c:pt>
                <c:pt idx="121">
                  <c:v>3.4599999999999999E-2</c:v>
                </c:pt>
                <c:pt idx="122">
                  <c:v>3.5900000000000001E-2</c:v>
                </c:pt>
                <c:pt idx="123">
                  <c:v>3.7400000000000003E-2</c:v>
                </c:pt>
                <c:pt idx="124">
                  <c:v>3.8800000000000001E-2</c:v>
                </c:pt>
                <c:pt idx="125">
                  <c:v>4.1000000000000002E-2</c:v>
                </c:pt>
                <c:pt idx="126">
                  <c:v>4.2099999999999999E-2</c:v>
                </c:pt>
                <c:pt idx="127">
                  <c:v>4.4900000000000002E-2</c:v>
                </c:pt>
                <c:pt idx="128">
                  <c:v>4.6100000000000002E-2</c:v>
                </c:pt>
                <c:pt idx="129">
                  <c:v>4.7199999999999999E-2</c:v>
                </c:pt>
                <c:pt idx="130">
                  <c:v>5.0799999999999998E-2</c:v>
                </c:pt>
                <c:pt idx="131">
                  <c:v>5.1200000000000002E-2</c:v>
                </c:pt>
                <c:pt idx="132">
                  <c:v>5.1299999999999998E-2</c:v>
                </c:pt>
                <c:pt idx="133">
                  <c:v>5.2699999999999997E-2</c:v>
                </c:pt>
                <c:pt idx="134">
                  <c:v>5.3600000000000002E-2</c:v>
                </c:pt>
                <c:pt idx="135">
                  <c:v>5.4699999999999999E-2</c:v>
                </c:pt>
                <c:pt idx="136">
                  <c:v>5.45E-2</c:v>
                </c:pt>
                <c:pt idx="137">
                  <c:v>5.45E-2</c:v>
                </c:pt>
                <c:pt idx="138">
                  <c:v>5.4399999999999997E-2</c:v>
                </c:pt>
                <c:pt idx="139">
                  <c:v>5.4100000000000002E-2</c:v>
                </c:pt>
                <c:pt idx="140">
                  <c:v>5.3199999999999997E-2</c:v>
                </c:pt>
                <c:pt idx="141">
                  <c:v>5.4199999999999998E-2</c:v>
                </c:pt>
                <c:pt idx="142">
                  <c:v>5.3100000000000001E-2</c:v>
                </c:pt>
                <c:pt idx="143">
                  <c:v>5.2200000000000003E-2</c:v>
                </c:pt>
                <c:pt idx="144">
                  <c:v>5.1200000000000002E-2</c:v>
                </c:pt>
                <c:pt idx="145">
                  <c:v>4.82E-2</c:v>
                </c:pt>
                <c:pt idx="146">
                  <c:v>4.5699999999999998E-2</c:v>
                </c:pt>
                <c:pt idx="147">
                  <c:v>4.2099999999999999E-2</c:v>
                </c:pt>
                <c:pt idx="148">
                  <c:v>3.9800000000000002E-2</c:v>
                </c:pt>
                <c:pt idx="149">
                  <c:v>3.9399999999999998E-2</c:v>
                </c:pt>
                <c:pt idx="150">
                  <c:v>3.9800000000000002E-2</c:v>
                </c:pt>
                <c:pt idx="151">
                  <c:v>4.07E-2</c:v>
                </c:pt>
                <c:pt idx="152">
                  <c:v>4.07E-2</c:v>
                </c:pt>
                <c:pt idx="153">
                  <c:v>4.02E-2</c:v>
                </c:pt>
                <c:pt idx="154">
                  <c:v>4.0300000000000002E-2</c:v>
                </c:pt>
                <c:pt idx="155">
                  <c:v>4.0599999999999997E-2</c:v>
                </c:pt>
                <c:pt idx="156">
                  <c:v>4.0300000000000002E-2</c:v>
                </c:pt>
                <c:pt idx="157">
                  <c:v>3.9699999999999999E-2</c:v>
                </c:pt>
                <c:pt idx="158">
                  <c:v>3.8899999999999997E-2</c:v>
                </c:pt>
                <c:pt idx="159">
                  <c:v>3.8100000000000002E-2</c:v>
                </c:pt>
                <c:pt idx="160">
                  <c:v>3.7900000000000003E-2</c:v>
                </c:pt>
                <c:pt idx="161">
                  <c:v>3.9399999999999998E-2</c:v>
                </c:pt>
                <c:pt idx="162">
                  <c:v>4.0599999999999997E-2</c:v>
                </c:pt>
                <c:pt idx="163">
                  <c:v>4.0399999999999998E-2</c:v>
                </c:pt>
                <c:pt idx="164">
                  <c:v>4.2599999999999999E-2</c:v>
                </c:pt>
                <c:pt idx="165">
                  <c:v>4.3299999999999998E-2</c:v>
                </c:pt>
                <c:pt idx="166">
                  <c:v>4.36E-2</c:v>
                </c:pt>
                <c:pt idx="167">
                  <c:v>4.3400000000000001E-2</c:v>
                </c:pt>
                <c:pt idx="168">
                  <c:v>4.4699999999999997E-2</c:v>
                </c:pt>
                <c:pt idx="169">
                  <c:v>4.4499999999999998E-2</c:v>
                </c:pt>
                <c:pt idx="170">
                  <c:v>4.41E-2</c:v>
                </c:pt>
                <c:pt idx="171">
                  <c:v>4.5100000000000001E-2</c:v>
                </c:pt>
                <c:pt idx="172">
                  <c:v>4.4200000000000003E-2</c:v>
                </c:pt>
                <c:pt idx="173">
                  <c:v>4.3999999999999997E-2</c:v>
                </c:pt>
                <c:pt idx="174">
                  <c:v>4.5199999999999997E-2</c:v>
                </c:pt>
                <c:pt idx="175">
                  <c:v>4.4699999999999997E-2</c:v>
                </c:pt>
                <c:pt idx="176">
                  <c:v>4.41E-2</c:v>
                </c:pt>
                <c:pt idx="177">
                  <c:v>4.7199999999999999E-2</c:v>
                </c:pt>
                <c:pt idx="178">
                  <c:v>4.9200000000000001E-2</c:v>
                </c:pt>
                <c:pt idx="179">
                  <c:v>5.2400000000000002E-2</c:v>
                </c:pt>
                <c:pt idx="180">
                  <c:v>5.74E-2</c:v>
                </c:pt>
                <c:pt idx="181">
                  <c:v>6.25E-2</c:v>
                </c:pt>
                <c:pt idx="182">
                  <c:v>6.3500000000000001E-2</c:v>
                </c:pt>
                <c:pt idx="183">
                  <c:v>6.6500000000000004E-2</c:v>
                </c:pt>
                <c:pt idx="184">
                  <c:v>6.83E-2</c:v>
                </c:pt>
                <c:pt idx="185">
                  <c:v>6.9099999999999995E-2</c:v>
                </c:pt>
                <c:pt idx="186">
                  <c:v>7.2599999999999998E-2</c:v>
                </c:pt>
                <c:pt idx="187">
                  <c:v>7.1900000000000006E-2</c:v>
                </c:pt>
                <c:pt idx="188">
                  <c:v>7.1800000000000003E-2</c:v>
                </c:pt>
                <c:pt idx="189">
                  <c:v>7.0900000000000005E-2</c:v>
                </c:pt>
                <c:pt idx="190">
                  <c:v>7.0099999999999996E-2</c:v>
                </c:pt>
                <c:pt idx="191">
                  <c:v>6.9199999999999998E-2</c:v>
                </c:pt>
                <c:pt idx="192">
                  <c:v>6.9400000000000003E-2</c:v>
                </c:pt>
                <c:pt idx="193">
                  <c:v>6.7799999999999999E-2</c:v>
                </c:pt>
                <c:pt idx="194">
                  <c:v>6.6500000000000004E-2</c:v>
                </c:pt>
                <c:pt idx="195">
                  <c:v>6.5299999999999997E-2</c:v>
                </c:pt>
                <c:pt idx="196">
                  <c:v>6.1699999999999998E-2</c:v>
                </c:pt>
                <c:pt idx="197">
                  <c:v>5.96E-2</c:v>
                </c:pt>
                <c:pt idx="198">
                  <c:v>5.6500000000000002E-2</c:v>
                </c:pt>
                <c:pt idx="199">
                  <c:v>5.5800000000000002E-2</c:v>
                </c:pt>
                <c:pt idx="200">
                  <c:v>5.5199999999999999E-2</c:v>
                </c:pt>
                <c:pt idx="201">
                  <c:v>5.4600000000000003E-2</c:v>
                </c:pt>
                <c:pt idx="202">
                  <c:v>5.3499999999999999E-2</c:v>
                </c:pt>
                <c:pt idx="203">
                  <c:v>5.28E-2</c:v>
                </c:pt>
                <c:pt idx="204">
                  <c:v>5.21E-2</c:v>
                </c:pt>
                <c:pt idx="205">
                  <c:v>5.0700000000000002E-2</c:v>
                </c:pt>
                <c:pt idx="206">
                  <c:v>5.0099999999999999E-2</c:v>
                </c:pt>
                <c:pt idx="207">
                  <c:v>4.9000000000000002E-2</c:v>
                </c:pt>
                <c:pt idx="208">
                  <c:v>4.7E-2</c:v>
                </c:pt>
                <c:pt idx="209">
                  <c:v>4.5999999999999999E-2</c:v>
                </c:pt>
                <c:pt idx="210">
                  <c:v>4.5699999999999998E-2</c:v>
                </c:pt>
                <c:pt idx="211">
                  <c:v>4.53E-2</c:v>
                </c:pt>
                <c:pt idx="212">
                  <c:v>4.53E-2</c:v>
                </c:pt>
                <c:pt idx="213">
                  <c:v>4.4299999999999999E-2</c:v>
                </c:pt>
                <c:pt idx="214">
                  <c:v>4.4200000000000003E-2</c:v>
                </c:pt>
                <c:pt idx="215">
                  <c:v>4.5400000000000003E-2</c:v>
                </c:pt>
                <c:pt idx="216">
                  <c:v>4.5600000000000002E-2</c:v>
                </c:pt>
                <c:pt idx="217">
                  <c:v>4.5699999999999998E-2</c:v>
                </c:pt>
                <c:pt idx="218">
                  <c:v>4.5499999999999999E-2</c:v>
                </c:pt>
                <c:pt idx="219">
                  <c:v>4.5400000000000003E-2</c:v>
                </c:pt>
                <c:pt idx="220">
                  <c:v>4.4999999999999998E-2</c:v>
                </c:pt>
                <c:pt idx="221">
                  <c:v>4.5199999999999997E-2</c:v>
                </c:pt>
                <c:pt idx="222">
                  <c:v>4.4699999999999997E-2</c:v>
                </c:pt>
                <c:pt idx="223">
                  <c:v>4.4299999999999999E-2</c:v>
                </c:pt>
                <c:pt idx="224">
                  <c:v>4.48E-2</c:v>
                </c:pt>
                <c:pt idx="225">
                  <c:v>4.41E-2</c:v>
                </c:pt>
                <c:pt idx="226">
                  <c:v>4.4299999999999999E-2</c:v>
                </c:pt>
                <c:pt idx="227">
                  <c:v>4.5199999999999997E-2</c:v>
                </c:pt>
                <c:pt idx="228">
                  <c:v>4.5400000000000003E-2</c:v>
                </c:pt>
                <c:pt idx="229">
                  <c:v>4.4600000000000001E-2</c:v>
                </c:pt>
                <c:pt idx="230">
                  <c:v>4.4999999999999998E-2</c:v>
                </c:pt>
                <c:pt idx="231">
                  <c:v>4.5499999999999999E-2</c:v>
                </c:pt>
                <c:pt idx="232">
                  <c:v>4.2900000000000001E-2</c:v>
                </c:pt>
                <c:pt idx="233">
                  <c:v>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7D-415A-B14E-D2D0D081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42288"/>
        <c:axId val="1922942704"/>
      </c:lineChart>
      <c:catAx>
        <c:axId val="19229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942704"/>
        <c:crosses val="autoZero"/>
        <c:auto val="1"/>
        <c:lblAlgn val="ctr"/>
        <c:lblOffset val="100"/>
        <c:noMultiLvlLbl val="0"/>
      </c:catAx>
      <c:valAx>
        <c:axId val="1922942704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9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ne.gov.c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ne.gov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9"/>
  <sheetViews>
    <sheetView topLeftCell="A214" workbookViewId="0">
      <selection sqref="A1:B235"/>
    </sheetView>
  </sheetViews>
  <sheetFormatPr baseColWidth="10" defaultRowHeight="15" x14ac:dyDescent="0.25"/>
  <cols>
    <col min="1" max="1" width="38" customWidth="1"/>
    <col min="5" max="5" width="20.140625" customWidth="1"/>
  </cols>
  <sheetData>
    <row r="1" spans="1:2" x14ac:dyDescent="0.25">
      <c r="A1" s="129" t="s">
        <v>1</v>
      </c>
      <c r="B1" s="130" t="s">
        <v>394</v>
      </c>
    </row>
    <row r="2" spans="1:2" x14ac:dyDescent="0.25">
      <c r="A2" s="131" t="s">
        <v>236</v>
      </c>
      <c r="B2" s="132">
        <v>0.13500000000000001</v>
      </c>
    </row>
    <row r="3" spans="1:2" x14ac:dyDescent="0.25">
      <c r="A3" s="133" t="s">
        <v>235</v>
      </c>
      <c r="B3" s="132">
        <v>0.13339999999999999</v>
      </c>
    </row>
    <row r="4" spans="1:2" x14ac:dyDescent="0.25">
      <c r="A4" s="131" t="s">
        <v>234</v>
      </c>
      <c r="B4" s="132">
        <v>0.13020000000000001</v>
      </c>
    </row>
    <row r="5" spans="1:2" x14ac:dyDescent="0.25">
      <c r="A5" s="133" t="s">
        <v>233</v>
      </c>
      <c r="B5" s="132">
        <v>0.12740000000000001</v>
      </c>
    </row>
    <row r="6" spans="1:2" x14ac:dyDescent="0.25">
      <c r="A6" s="131" t="s">
        <v>232</v>
      </c>
      <c r="B6" s="132">
        <v>0.12720000000000001</v>
      </c>
    </row>
    <row r="7" spans="1:2" x14ac:dyDescent="0.25">
      <c r="A7" s="133" t="s">
        <v>231</v>
      </c>
      <c r="B7" s="132">
        <v>0.127</v>
      </c>
    </row>
    <row r="8" spans="1:2" x14ac:dyDescent="0.25">
      <c r="A8" s="131" t="s">
        <v>230</v>
      </c>
      <c r="B8" s="132">
        <v>0.12659999999999999</v>
      </c>
    </row>
    <row r="9" spans="1:2" x14ac:dyDescent="0.25">
      <c r="A9" s="133" t="s">
        <v>229</v>
      </c>
      <c r="B9" s="132">
        <v>0.1234</v>
      </c>
    </row>
    <row r="10" spans="1:2" x14ac:dyDescent="0.25">
      <c r="A10" s="131" t="s">
        <v>228</v>
      </c>
      <c r="B10" s="132">
        <v>0.1186</v>
      </c>
    </row>
    <row r="11" spans="1:2" x14ac:dyDescent="0.25">
      <c r="A11" s="133" t="s">
        <v>227</v>
      </c>
      <c r="B11" s="132">
        <v>0.11459999999999999</v>
      </c>
    </row>
    <row r="12" spans="1:2" x14ac:dyDescent="0.25">
      <c r="A12" s="131" t="s">
        <v>226</v>
      </c>
      <c r="B12" s="132">
        <v>0.1148</v>
      </c>
    </row>
    <row r="13" spans="1:2" x14ac:dyDescent="0.25">
      <c r="A13" s="133" t="s">
        <v>225</v>
      </c>
      <c r="B13" s="132">
        <v>0.114</v>
      </c>
    </row>
    <row r="14" spans="1:2" x14ac:dyDescent="0.25">
      <c r="A14" s="131" t="s">
        <v>224</v>
      </c>
      <c r="B14" s="132">
        <v>0.11210000000000001</v>
      </c>
    </row>
    <row r="15" spans="1:2" x14ac:dyDescent="0.25">
      <c r="A15" s="133" t="s">
        <v>223</v>
      </c>
      <c r="B15" s="132">
        <v>0.1075</v>
      </c>
    </row>
    <row r="16" spans="1:2" x14ac:dyDescent="0.25">
      <c r="A16" s="131" t="s">
        <v>222</v>
      </c>
      <c r="B16" s="132">
        <v>0.106</v>
      </c>
    </row>
    <row r="17" spans="1:2" x14ac:dyDescent="0.25">
      <c r="A17" s="133" t="s">
        <v>221</v>
      </c>
      <c r="B17" s="132">
        <v>0.10009999999999999</v>
      </c>
    </row>
    <row r="18" spans="1:2" x14ac:dyDescent="0.25">
      <c r="A18" s="131" t="s">
        <v>220</v>
      </c>
      <c r="B18" s="132">
        <v>9.0700000000000003E-2</v>
      </c>
    </row>
    <row r="19" spans="1:2" x14ac:dyDescent="0.25">
      <c r="A19" s="133" t="s">
        <v>219</v>
      </c>
      <c r="B19" s="132">
        <v>8.4099999999999994E-2</v>
      </c>
    </row>
    <row r="20" spans="1:2" x14ac:dyDescent="0.25">
      <c r="A20" s="131" t="s">
        <v>218</v>
      </c>
      <c r="B20" s="132">
        <v>7.8600000000000003E-2</v>
      </c>
    </row>
    <row r="21" spans="1:2" x14ac:dyDescent="0.25">
      <c r="A21" s="133" t="s">
        <v>217</v>
      </c>
      <c r="B21" s="132">
        <v>7.9000000000000001E-2</v>
      </c>
    </row>
    <row r="22" spans="1:2" x14ac:dyDescent="0.25">
      <c r="A22" s="131" t="s">
        <v>216</v>
      </c>
      <c r="B22" s="132">
        <v>7.9299999999999995E-2</v>
      </c>
    </row>
    <row r="23" spans="1:2" x14ac:dyDescent="0.25">
      <c r="A23" s="133" t="s">
        <v>215</v>
      </c>
      <c r="B23" s="132">
        <v>7.9000000000000001E-2</v>
      </c>
    </row>
    <row r="24" spans="1:2" x14ac:dyDescent="0.25">
      <c r="A24" s="131" t="s">
        <v>214</v>
      </c>
      <c r="B24" s="132">
        <v>7.8899999999999998E-2</v>
      </c>
    </row>
    <row r="25" spans="1:2" x14ac:dyDescent="0.25">
      <c r="A25" s="133" t="s">
        <v>213</v>
      </c>
      <c r="B25" s="132">
        <v>7.7299999999999994E-2</v>
      </c>
    </row>
    <row r="26" spans="1:2" x14ac:dyDescent="0.25">
      <c r="A26" s="131" t="s">
        <v>212</v>
      </c>
      <c r="B26" s="132">
        <v>7.6799999999999993E-2</v>
      </c>
    </row>
    <row r="27" spans="1:2" x14ac:dyDescent="0.25">
      <c r="A27" s="133" t="s">
        <v>211</v>
      </c>
      <c r="B27" s="132">
        <v>7.7700000000000005E-2</v>
      </c>
    </row>
    <row r="28" spans="1:2" x14ac:dyDescent="0.25">
      <c r="A28" s="131" t="s">
        <v>210</v>
      </c>
      <c r="B28" s="132">
        <v>7.7600000000000002E-2</v>
      </c>
    </row>
    <row r="29" spans="1:2" x14ac:dyDescent="0.25">
      <c r="A29" s="133" t="s">
        <v>209</v>
      </c>
      <c r="B29" s="132">
        <v>7.7200000000000005E-2</v>
      </c>
    </row>
    <row r="30" spans="1:2" x14ac:dyDescent="0.25">
      <c r="A30" s="131" t="s">
        <v>208</v>
      </c>
      <c r="B30" s="132">
        <v>7.7899999999999997E-2</v>
      </c>
    </row>
    <row r="31" spans="1:2" x14ac:dyDescent="0.25">
      <c r="A31" s="133" t="s">
        <v>207</v>
      </c>
      <c r="B31" s="132">
        <v>7.7700000000000005E-2</v>
      </c>
    </row>
    <row r="32" spans="1:2" x14ac:dyDescent="0.25">
      <c r="A32" s="131" t="s">
        <v>206</v>
      </c>
      <c r="B32" s="132">
        <v>7.8200000000000006E-2</v>
      </c>
    </row>
    <row r="33" spans="1:2" x14ac:dyDescent="0.25">
      <c r="A33" s="133" t="s">
        <v>205</v>
      </c>
      <c r="B33" s="132">
        <v>7.8299999999999995E-2</v>
      </c>
    </row>
    <row r="34" spans="1:2" x14ac:dyDescent="0.25">
      <c r="A34" s="131" t="s">
        <v>204</v>
      </c>
      <c r="B34" s="132">
        <v>7.8E-2</v>
      </c>
    </row>
    <row r="35" spans="1:2" x14ac:dyDescent="0.25">
      <c r="A35" s="133" t="s">
        <v>203</v>
      </c>
      <c r="B35" s="132">
        <v>7.8200000000000006E-2</v>
      </c>
    </row>
    <row r="36" spans="1:2" x14ac:dyDescent="0.25">
      <c r="A36" s="131" t="s">
        <v>202</v>
      </c>
      <c r="B36" s="132">
        <v>7.9299999999999995E-2</v>
      </c>
    </row>
    <row r="37" spans="1:2" x14ac:dyDescent="0.25">
      <c r="A37" s="133" t="s">
        <v>201</v>
      </c>
      <c r="B37" s="132">
        <v>7.9500000000000001E-2</v>
      </c>
    </row>
    <row r="38" spans="1:2" x14ac:dyDescent="0.25">
      <c r="A38" s="131" t="s">
        <v>200</v>
      </c>
      <c r="B38" s="132">
        <v>7.9799999999999996E-2</v>
      </c>
    </row>
    <row r="39" spans="1:2" x14ac:dyDescent="0.25">
      <c r="A39" s="133" t="s">
        <v>199</v>
      </c>
      <c r="B39" s="132">
        <v>7.85E-2</v>
      </c>
    </row>
    <row r="40" spans="1:2" x14ac:dyDescent="0.25">
      <c r="A40" s="131" t="s">
        <v>198</v>
      </c>
      <c r="B40" s="132">
        <v>7.8E-2</v>
      </c>
    </row>
    <row r="41" spans="1:2" x14ac:dyDescent="0.25">
      <c r="A41" s="133" t="s">
        <v>197</v>
      </c>
      <c r="B41" s="132">
        <v>7.8399999999999997E-2</v>
      </c>
    </row>
    <row r="42" spans="1:2" x14ac:dyDescent="0.25">
      <c r="A42" s="131" t="s">
        <v>196</v>
      </c>
      <c r="B42" s="132">
        <v>7.8100000000000003E-2</v>
      </c>
    </row>
    <row r="43" spans="1:2" x14ac:dyDescent="0.25">
      <c r="A43" s="133" t="s">
        <v>195</v>
      </c>
      <c r="B43" s="132">
        <v>7.8600000000000003E-2</v>
      </c>
    </row>
    <row r="44" spans="1:2" x14ac:dyDescent="0.25">
      <c r="A44" s="131" t="s">
        <v>194</v>
      </c>
      <c r="B44" s="132">
        <v>7.8299999999999995E-2</v>
      </c>
    </row>
    <row r="45" spans="1:2" x14ac:dyDescent="0.25">
      <c r="A45" s="133" t="s">
        <v>193</v>
      </c>
      <c r="B45" s="132">
        <v>7.7600000000000002E-2</v>
      </c>
    </row>
    <row r="46" spans="1:2" x14ac:dyDescent="0.25">
      <c r="A46" s="131" t="s">
        <v>192</v>
      </c>
      <c r="B46" s="132">
        <v>7.7399999999999997E-2</v>
      </c>
    </row>
    <row r="47" spans="1:2" x14ac:dyDescent="0.25">
      <c r="A47" s="133" t="s">
        <v>191</v>
      </c>
      <c r="B47" s="132">
        <v>7.6799999999999993E-2</v>
      </c>
    </row>
    <row r="48" spans="1:2" x14ac:dyDescent="0.25">
      <c r="A48" s="131" t="s">
        <v>190</v>
      </c>
      <c r="B48" s="132">
        <v>7.6700000000000004E-2</v>
      </c>
    </row>
    <row r="49" spans="1:2" x14ac:dyDescent="0.25">
      <c r="A49" s="133" t="s">
        <v>189</v>
      </c>
      <c r="B49" s="132">
        <v>7.7600000000000002E-2</v>
      </c>
    </row>
    <row r="50" spans="1:2" x14ac:dyDescent="0.25">
      <c r="A50" s="131" t="s">
        <v>188</v>
      </c>
      <c r="B50" s="132">
        <v>7.6700000000000004E-2</v>
      </c>
    </row>
    <row r="51" spans="1:2" x14ac:dyDescent="0.25">
      <c r="A51" s="133" t="s">
        <v>187</v>
      </c>
      <c r="B51" s="132">
        <v>7.4099999999999999E-2</v>
      </c>
    </row>
    <row r="52" spans="1:2" x14ac:dyDescent="0.25">
      <c r="A52" s="131" t="s">
        <v>186</v>
      </c>
      <c r="B52" s="132">
        <v>7.3400000000000007E-2</v>
      </c>
    </row>
    <row r="53" spans="1:2" x14ac:dyDescent="0.25">
      <c r="A53" s="133" t="s">
        <v>185</v>
      </c>
      <c r="B53" s="132">
        <v>7.2900000000000006E-2</v>
      </c>
    </row>
    <row r="54" spans="1:2" x14ac:dyDescent="0.25">
      <c r="A54" s="131" t="s">
        <v>184</v>
      </c>
      <c r="B54" s="132">
        <v>7.1800000000000003E-2</v>
      </c>
    </row>
    <row r="55" spans="1:2" x14ac:dyDescent="0.25">
      <c r="A55" s="133" t="s">
        <v>183</v>
      </c>
      <c r="B55" s="132">
        <v>7.1800000000000003E-2</v>
      </c>
    </row>
    <row r="56" spans="1:2" x14ac:dyDescent="0.25">
      <c r="A56" s="131" t="s">
        <v>182</v>
      </c>
      <c r="B56" s="132">
        <v>7.0999999999999994E-2</v>
      </c>
    </row>
    <row r="57" spans="1:2" x14ac:dyDescent="0.25">
      <c r="A57" s="133" t="s">
        <v>181</v>
      </c>
      <c r="B57" s="132">
        <v>6.9900000000000004E-2</v>
      </c>
    </row>
    <row r="58" spans="1:2" x14ac:dyDescent="0.25">
      <c r="A58" s="131" t="s">
        <v>180</v>
      </c>
      <c r="B58" s="132">
        <v>6.8400000000000002E-2</v>
      </c>
    </row>
    <row r="59" spans="1:2" x14ac:dyDescent="0.25">
      <c r="A59" s="133" t="s">
        <v>179</v>
      </c>
      <c r="B59" s="132">
        <v>6.4600000000000005E-2</v>
      </c>
    </row>
    <row r="60" spans="1:2" x14ac:dyDescent="0.25">
      <c r="A60" s="131" t="s">
        <v>178</v>
      </c>
      <c r="B60" s="132">
        <v>6.4100000000000004E-2</v>
      </c>
    </row>
    <row r="61" spans="1:2" x14ac:dyDescent="0.25">
      <c r="A61" s="133" t="s">
        <v>177</v>
      </c>
      <c r="B61" s="132">
        <v>6.3E-2</v>
      </c>
    </row>
    <row r="62" spans="1:2" x14ac:dyDescent="0.25">
      <c r="A62" s="131" t="s">
        <v>176</v>
      </c>
      <c r="B62" s="132">
        <v>6.1400000000000003E-2</v>
      </c>
    </row>
    <row r="63" spans="1:2" x14ac:dyDescent="0.25">
      <c r="A63" s="133" t="s">
        <v>175</v>
      </c>
      <c r="B63" s="132">
        <v>6.0100000000000001E-2</v>
      </c>
    </row>
    <row r="64" spans="1:2" x14ac:dyDescent="0.25">
      <c r="A64" s="131" t="s">
        <v>174</v>
      </c>
      <c r="B64" s="132">
        <v>5.9700000000000003E-2</v>
      </c>
    </row>
    <row r="65" spans="1:2" x14ac:dyDescent="0.25">
      <c r="A65" s="133" t="s">
        <v>173</v>
      </c>
      <c r="B65" s="132">
        <v>5.9299999999999999E-2</v>
      </c>
    </row>
    <row r="66" spans="1:2" x14ac:dyDescent="0.25">
      <c r="A66" s="131" t="s">
        <v>172</v>
      </c>
      <c r="B66" s="132">
        <v>5.9700000000000003E-2</v>
      </c>
    </row>
    <row r="67" spans="1:2" x14ac:dyDescent="0.25">
      <c r="A67" s="133" t="s">
        <v>171</v>
      </c>
      <c r="B67" s="132">
        <v>6.1199999999999997E-2</v>
      </c>
    </row>
    <row r="68" spans="1:2" x14ac:dyDescent="0.25">
      <c r="A68" s="131" t="s">
        <v>170</v>
      </c>
      <c r="B68" s="132">
        <v>6.5100000000000005E-2</v>
      </c>
    </row>
    <row r="69" spans="1:2" x14ac:dyDescent="0.25">
      <c r="A69" s="133" t="s">
        <v>169</v>
      </c>
      <c r="B69" s="132">
        <v>6.3700000000000007E-2</v>
      </c>
    </row>
    <row r="70" spans="1:2" x14ac:dyDescent="0.25">
      <c r="A70" s="131" t="s">
        <v>168</v>
      </c>
      <c r="B70" s="132">
        <v>6.4199999999999993E-2</v>
      </c>
    </row>
    <row r="71" spans="1:2" x14ac:dyDescent="0.25">
      <c r="A71" s="133" t="s">
        <v>167</v>
      </c>
      <c r="B71" s="132">
        <v>6.4199999999999993E-2</v>
      </c>
    </row>
    <row r="72" spans="1:2" x14ac:dyDescent="0.25">
      <c r="A72" s="131" t="s">
        <v>166</v>
      </c>
      <c r="B72" s="132">
        <v>6.6799999999999998E-2</v>
      </c>
    </row>
    <row r="73" spans="1:2" x14ac:dyDescent="0.25">
      <c r="A73" s="133" t="s">
        <v>165</v>
      </c>
      <c r="B73" s="132">
        <v>6.7500000000000004E-2</v>
      </c>
    </row>
    <row r="74" spans="1:2" x14ac:dyDescent="0.25">
      <c r="A74" s="131" t="s">
        <v>164</v>
      </c>
      <c r="B74" s="132">
        <v>6.8099999999999994E-2</v>
      </c>
    </row>
    <row r="75" spans="1:2" x14ac:dyDescent="0.25">
      <c r="A75" s="133" t="s">
        <v>163</v>
      </c>
      <c r="B75" s="132">
        <v>6.8000000000000005E-2</v>
      </c>
    </row>
    <row r="76" spans="1:2" x14ac:dyDescent="0.25">
      <c r="A76" s="131" t="s">
        <v>162</v>
      </c>
      <c r="B76" s="132">
        <v>7.5200000000000003E-2</v>
      </c>
    </row>
    <row r="77" spans="1:2" x14ac:dyDescent="0.25">
      <c r="A77" s="133" t="s">
        <v>161</v>
      </c>
      <c r="B77" s="132">
        <v>7.4499999999999997E-2</v>
      </c>
    </row>
    <row r="78" spans="1:2" x14ac:dyDescent="0.25">
      <c r="A78" s="131" t="s">
        <v>160</v>
      </c>
      <c r="B78" s="132">
        <v>7.6100000000000001E-2</v>
      </c>
    </row>
    <row r="79" spans="1:2" x14ac:dyDescent="0.25">
      <c r="A79" s="133" t="s">
        <v>159</v>
      </c>
      <c r="B79" s="132">
        <v>8.0199999999999994E-2</v>
      </c>
    </row>
    <row r="80" spans="1:2" x14ac:dyDescent="0.25">
      <c r="A80" s="131" t="s">
        <v>158</v>
      </c>
      <c r="B80" s="132">
        <v>8.2900000000000001E-2</v>
      </c>
    </row>
    <row r="81" spans="1:2" x14ac:dyDescent="0.25">
      <c r="A81" s="133" t="s">
        <v>157</v>
      </c>
      <c r="B81" s="132">
        <v>8.5400000000000004E-2</v>
      </c>
    </row>
    <row r="82" spans="1:2" x14ac:dyDescent="0.25">
      <c r="A82" s="131" t="s">
        <v>156</v>
      </c>
      <c r="B82" s="132">
        <v>8.8900000000000007E-2</v>
      </c>
    </row>
    <row r="83" spans="1:2" x14ac:dyDescent="0.25">
      <c r="A83" s="133" t="s">
        <v>155</v>
      </c>
      <c r="B83" s="132">
        <v>8.5900000000000004E-2</v>
      </c>
    </row>
    <row r="84" spans="1:2" x14ac:dyDescent="0.25">
      <c r="A84" s="131" t="s">
        <v>154</v>
      </c>
      <c r="B84" s="132">
        <v>8.6699999999999999E-2</v>
      </c>
    </row>
    <row r="85" spans="1:2" x14ac:dyDescent="0.25">
      <c r="A85" s="133" t="s">
        <v>153</v>
      </c>
      <c r="B85" s="132">
        <v>8.9800000000000005E-2</v>
      </c>
    </row>
    <row r="86" spans="1:2" x14ac:dyDescent="0.25">
      <c r="A86" s="131" t="s">
        <v>152</v>
      </c>
      <c r="B86" s="132">
        <v>9.1200000000000003E-2</v>
      </c>
    </row>
    <row r="87" spans="1:2" x14ac:dyDescent="0.25">
      <c r="A87" s="133" t="s">
        <v>151</v>
      </c>
      <c r="B87" s="132">
        <v>9.2999999999999999E-2</v>
      </c>
    </row>
    <row r="88" spans="1:2" x14ac:dyDescent="0.25">
      <c r="A88" s="131" t="s">
        <v>150</v>
      </c>
      <c r="B88" s="132">
        <v>9.5899999999999999E-2</v>
      </c>
    </row>
    <row r="89" spans="1:2" x14ac:dyDescent="0.25">
      <c r="A89" s="133" t="s">
        <v>149</v>
      </c>
      <c r="B89" s="132">
        <v>9.7900000000000001E-2</v>
      </c>
    </row>
    <row r="90" spans="1:2" x14ac:dyDescent="0.25">
      <c r="A90" s="131" t="s">
        <v>148</v>
      </c>
      <c r="B90" s="132">
        <v>9.5899999999999999E-2</v>
      </c>
    </row>
    <row r="91" spans="1:2" x14ac:dyDescent="0.25">
      <c r="A91" s="133" t="s">
        <v>147</v>
      </c>
      <c r="B91" s="132">
        <v>9.7500000000000003E-2</v>
      </c>
    </row>
    <row r="92" spans="1:2" x14ac:dyDescent="0.25">
      <c r="A92" s="131" t="s">
        <v>146</v>
      </c>
      <c r="B92" s="132">
        <v>9.6100000000000005E-2</v>
      </c>
    </row>
    <row r="93" spans="1:2" x14ac:dyDescent="0.25">
      <c r="A93" s="133" t="s">
        <v>145</v>
      </c>
      <c r="B93" s="132">
        <v>9.9599999999999994E-2</v>
      </c>
    </row>
    <row r="94" spans="1:2" x14ac:dyDescent="0.25">
      <c r="A94" s="131" t="s">
        <v>144</v>
      </c>
      <c r="B94" s="132">
        <v>9.9199999999999997E-2</v>
      </c>
    </row>
    <row r="95" spans="1:2" x14ac:dyDescent="0.25">
      <c r="A95" s="133" t="s">
        <v>143</v>
      </c>
      <c r="B95" s="132">
        <v>0.1002</v>
      </c>
    </row>
    <row r="96" spans="1:2" x14ac:dyDescent="0.25">
      <c r="A96" s="131" t="s">
        <v>142</v>
      </c>
      <c r="B96" s="132">
        <v>0.1013</v>
      </c>
    </row>
    <row r="97" spans="1:2" x14ac:dyDescent="0.25">
      <c r="A97" s="133" t="s">
        <v>141</v>
      </c>
      <c r="B97" s="132">
        <v>0.1012</v>
      </c>
    </row>
    <row r="98" spans="1:2" x14ac:dyDescent="0.25">
      <c r="A98" s="131" t="s">
        <v>140</v>
      </c>
      <c r="B98" s="132">
        <v>9.69E-2</v>
      </c>
    </row>
    <row r="99" spans="1:2" x14ac:dyDescent="0.25">
      <c r="A99" s="133" t="s">
        <v>139</v>
      </c>
      <c r="B99" s="132">
        <v>8.9800000000000005E-2</v>
      </c>
    </row>
    <row r="100" spans="1:2" x14ac:dyDescent="0.25">
      <c r="A100" s="131" t="s">
        <v>138</v>
      </c>
      <c r="B100" s="132">
        <v>8.1699999999999995E-2</v>
      </c>
    </row>
    <row r="101" spans="1:2" x14ac:dyDescent="0.25">
      <c r="A101" s="133" t="s">
        <v>137</v>
      </c>
      <c r="B101" s="132">
        <v>7.1199999999999999E-2</v>
      </c>
    </row>
    <row r="102" spans="1:2" x14ac:dyDescent="0.25">
      <c r="A102" s="131" t="s">
        <v>136</v>
      </c>
      <c r="B102" s="132">
        <v>6.2E-2</v>
      </c>
    </row>
    <row r="103" spans="1:2" x14ac:dyDescent="0.25">
      <c r="A103" s="133" t="s">
        <v>135</v>
      </c>
      <c r="B103" s="132">
        <v>5.5199999999999999E-2</v>
      </c>
    </row>
    <row r="104" spans="1:2" x14ac:dyDescent="0.25">
      <c r="A104" s="131" t="s">
        <v>134</v>
      </c>
      <c r="B104" s="132">
        <v>5.1499999999999997E-2</v>
      </c>
    </row>
    <row r="105" spans="1:2" x14ac:dyDescent="0.25">
      <c r="A105" s="133" t="s">
        <v>133</v>
      </c>
      <c r="B105" s="132">
        <v>5.0799999999999998E-2</v>
      </c>
    </row>
    <row r="106" spans="1:2" x14ac:dyDescent="0.25">
      <c r="A106" s="131" t="s">
        <v>132</v>
      </c>
      <c r="B106" s="132">
        <v>4.8899999999999999E-2</v>
      </c>
    </row>
    <row r="107" spans="1:2" x14ac:dyDescent="0.25">
      <c r="A107" s="133" t="s">
        <v>131</v>
      </c>
      <c r="B107" s="132">
        <v>4.41E-2</v>
      </c>
    </row>
    <row r="108" spans="1:2" x14ac:dyDescent="0.25">
      <c r="A108" s="131" t="s">
        <v>130</v>
      </c>
      <c r="B108" s="132">
        <v>4.3999999999999997E-2</v>
      </c>
    </row>
    <row r="109" spans="1:2" x14ac:dyDescent="0.25">
      <c r="A109" s="133" t="s">
        <v>129</v>
      </c>
      <c r="B109" s="132">
        <v>4.1200000000000001E-2</v>
      </c>
    </row>
    <row r="110" spans="1:2" x14ac:dyDescent="0.25">
      <c r="A110" s="131" t="s">
        <v>128</v>
      </c>
      <c r="B110" s="132">
        <v>4.0399999999999998E-2</v>
      </c>
    </row>
    <row r="111" spans="1:2" x14ac:dyDescent="0.25">
      <c r="A111" s="133" t="s">
        <v>127</v>
      </c>
      <c r="B111" s="132">
        <v>0.04</v>
      </c>
    </row>
    <row r="112" spans="1:2" x14ac:dyDescent="0.25">
      <c r="A112" s="131" t="s">
        <v>126</v>
      </c>
      <c r="B112" s="132">
        <v>3.9300000000000002E-2</v>
      </c>
    </row>
    <row r="113" spans="1:2" x14ac:dyDescent="0.25">
      <c r="A113" s="133" t="s">
        <v>125</v>
      </c>
      <c r="B113" s="132">
        <v>3.9199999999999999E-2</v>
      </c>
    </row>
    <row r="114" spans="1:2" x14ac:dyDescent="0.25">
      <c r="A114" s="131" t="s">
        <v>124</v>
      </c>
      <c r="B114" s="132">
        <v>3.6299999999999999E-2</v>
      </c>
    </row>
    <row r="115" spans="1:2" x14ac:dyDescent="0.25">
      <c r="A115" s="133" t="s">
        <v>123</v>
      </c>
      <c r="B115" s="132">
        <v>3.5400000000000001E-2</v>
      </c>
    </row>
    <row r="116" spans="1:2" x14ac:dyDescent="0.25">
      <c r="A116" s="131" t="s">
        <v>122</v>
      </c>
      <c r="B116" s="132">
        <v>3.5200000000000002E-2</v>
      </c>
    </row>
    <row r="117" spans="1:2" x14ac:dyDescent="0.25">
      <c r="A117" s="133" t="s">
        <v>121</v>
      </c>
      <c r="B117" s="132">
        <v>3.5000000000000003E-2</v>
      </c>
    </row>
    <row r="118" spans="1:2" x14ac:dyDescent="0.25">
      <c r="A118" s="131" t="s">
        <v>120</v>
      </c>
      <c r="B118" s="132">
        <v>3.4700000000000002E-2</v>
      </c>
    </row>
    <row r="119" spans="1:2" x14ac:dyDescent="0.25">
      <c r="A119" s="133" t="s">
        <v>119</v>
      </c>
      <c r="B119" s="132">
        <v>3.4500000000000003E-2</v>
      </c>
    </row>
    <row r="120" spans="1:2" x14ac:dyDescent="0.25">
      <c r="A120" s="131" t="s">
        <v>118</v>
      </c>
      <c r="B120" s="132">
        <v>3.44E-2</v>
      </c>
    </row>
    <row r="121" spans="1:2" x14ac:dyDescent="0.25">
      <c r="A121" s="133" t="s">
        <v>117</v>
      </c>
      <c r="B121" s="132">
        <v>3.5000000000000003E-2</v>
      </c>
    </row>
    <row r="122" spans="1:2" x14ac:dyDescent="0.25">
      <c r="A122" s="131" t="s">
        <v>116</v>
      </c>
      <c r="B122" s="132">
        <v>3.4799999999999998E-2</v>
      </c>
    </row>
    <row r="123" spans="1:2" x14ac:dyDescent="0.25">
      <c r="A123" s="133" t="s">
        <v>115</v>
      </c>
      <c r="B123" s="132">
        <v>3.4599999999999999E-2</v>
      </c>
    </row>
    <row r="124" spans="1:2" x14ac:dyDescent="0.25">
      <c r="A124" s="131" t="s">
        <v>114</v>
      </c>
      <c r="B124" s="132">
        <v>3.5900000000000001E-2</v>
      </c>
    </row>
    <row r="125" spans="1:2" x14ac:dyDescent="0.25">
      <c r="A125" s="133" t="s">
        <v>113</v>
      </c>
      <c r="B125" s="132">
        <v>3.7400000000000003E-2</v>
      </c>
    </row>
    <row r="126" spans="1:2" x14ac:dyDescent="0.25">
      <c r="A126" s="131" t="s">
        <v>112</v>
      </c>
      <c r="B126" s="132">
        <v>3.8800000000000001E-2</v>
      </c>
    </row>
    <row r="127" spans="1:2" x14ac:dyDescent="0.25">
      <c r="A127" s="133" t="s">
        <v>111</v>
      </c>
      <c r="B127" s="132">
        <v>4.1000000000000002E-2</v>
      </c>
    </row>
    <row r="128" spans="1:2" x14ac:dyDescent="0.25">
      <c r="A128" s="131" t="s">
        <v>110</v>
      </c>
      <c r="B128" s="132">
        <v>4.2099999999999999E-2</v>
      </c>
    </row>
    <row r="129" spans="1:2" x14ac:dyDescent="0.25">
      <c r="A129" s="133" t="s">
        <v>109</v>
      </c>
      <c r="B129" s="132">
        <v>4.4900000000000002E-2</v>
      </c>
    </row>
    <row r="130" spans="1:2" x14ac:dyDescent="0.25">
      <c r="A130" s="131" t="s">
        <v>108</v>
      </c>
      <c r="B130" s="132">
        <v>4.6100000000000002E-2</v>
      </c>
    </row>
    <row r="131" spans="1:2" x14ac:dyDescent="0.25">
      <c r="A131" s="133" t="s">
        <v>107</v>
      </c>
      <c r="B131" s="132">
        <v>4.7199999999999999E-2</v>
      </c>
    </row>
    <row r="132" spans="1:2" x14ac:dyDescent="0.25">
      <c r="A132" s="131" t="s">
        <v>106</v>
      </c>
      <c r="B132" s="132">
        <v>5.0799999999999998E-2</v>
      </c>
    </row>
    <row r="133" spans="1:2" x14ac:dyDescent="0.25">
      <c r="A133" s="133" t="s">
        <v>105</v>
      </c>
      <c r="B133" s="132">
        <v>5.1200000000000002E-2</v>
      </c>
    </row>
    <row r="134" spans="1:2" x14ac:dyDescent="0.25">
      <c r="A134" s="131" t="s">
        <v>104</v>
      </c>
      <c r="B134" s="132">
        <v>5.1299999999999998E-2</v>
      </c>
    </row>
    <row r="135" spans="1:2" x14ac:dyDescent="0.25">
      <c r="A135" s="133" t="s">
        <v>103</v>
      </c>
      <c r="B135" s="132">
        <v>5.2699999999999997E-2</v>
      </c>
    </row>
    <row r="136" spans="1:2" x14ac:dyDescent="0.25">
      <c r="A136" s="131" t="s">
        <v>102</v>
      </c>
      <c r="B136" s="132">
        <v>5.3600000000000002E-2</v>
      </c>
    </row>
    <row r="137" spans="1:2" x14ac:dyDescent="0.25">
      <c r="A137" s="133" t="s">
        <v>101</v>
      </c>
      <c r="B137" s="132">
        <v>5.4699999999999999E-2</v>
      </c>
    </row>
    <row r="138" spans="1:2" x14ac:dyDescent="0.25">
      <c r="A138" s="131" t="s">
        <v>100</v>
      </c>
      <c r="B138" s="132">
        <v>5.45E-2</v>
      </c>
    </row>
    <row r="139" spans="1:2" x14ac:dyDescent="0.25">
      <c r="A139" s="133" t="s">
        <v>99</v>
      </c>
      <c r="B139" s="132">
        <v>5.45E-2</v>
      </c>
    </row>
    <row r="140" spans="1:2" x14ac:dyDescent="0.25">
      <c r="A140" s="131" t="s">
        <v>98</v>
      </c>
      <c r="B140" s="132">
        <v>5.4399999999999997E-2</v>
      </c>
    </row>
    <row r="141" spans="1:2" x14ac:dyDescent="0.25">
      <c r="A141" s="133" t="s">
        <v>97</v>
      </c>
      <c r="B141" s="132">
        <v>5.4100000000000002E-2</v>
      </c>
    </row>
    <row r="142" spans="1:2" x14ac:dyDescent="0.25">
      <c r="A142" s="131" t="s">
        <v>96</v>
      </c>
      <c r="B142" s="132">
        <v>5.3199999999999997E-2</v>
      </c>
    </row>
    <row r="143" spans="1:2" x14ac:dyDescent="0.25">
      <c r="A143" s="133" t="s">
        <v>95</v>
      </c>
      <c r="B143" s="132">
        <v>5.4199999999999998E-2</v>
      </c>
    </row>
    <row r="144" spans="1:2" x14ac:dyDescent="0.25">
      <c r="A144" s="131" t="s">
        <v>94</v>
      </c>
      <c r="B144" s="132">
        <v>5.3100000000000001E-2</v>
      </c>
    </row>
    <row r="145" spans="1:2" x14ac:dyDescent="0.25">
      <c r="A145" s="133" t="s">
        <v>93</v>
      </c>
      <c r="B145" s="132">
        <v>5.2200000000000003E-2</v>
      </c>
    </row>
    <row r="146" spans="1:2" x14ac:dyDescent="0.25">
      <c r="A146" s="131" t="s">
        <v>92</v>
      </c>
      <c r="B146" s="132">
        <v>5.1200000000000002E-2</v>
      </c>
    </row>
    <row r="147" spans="1:2" x14ac:dyDescent="0.25">
      <c r="A147" s="133" t="s">
        <v>91</v>
      </c>
      <c r="B147" s="132">
        <v>4.82E-2</v>
      </c>
    </row>
    <row r="148" spans="1:2" x14ac:dyDescent="0.25">
      <c r="A148" s="131" t="s">
        <v>90</v>
      </c>
      <c r="B148" s="132">
        <v>4.5699999999999998E-2</v>
      </c>
    </row>
    <row r="149" spans="1:2" x14ac:dyDescent="0.25">
      <c r="A149" s="133" t="s">
        <v>89</v>
      </c>
      <c r="B149" s="132">
        <v>4.2099999999999999E-2</v>
      </c>
    </row>
    <row r="150" spans="1:2" x14ac:dyDescent="0.25">
      <c r="A150" s="131" t="s">
        <v>88</v>
      </c>
      <c r="B150" s="132">
        <v>3.9800000000000002E-2</v>
      </c>
    </row>
    <row r="151" spans="1:2" x14ac:dyDescent="0.25">
      <c r="A151" s="133" t="s">
        <v>87</v>
      </c>
      <c r="B151" s="132">
        <v>3.9399999999999998E-2</v>
      </c>
    </row>
    <row r="152" spans="1:2" x14ac:dyDescent="0.25">
      <c r="A152" s="131" t="s">
        <v>86</v>
      </c>
      <c r="B152" s="132">
        <v>3.9800000000000002E-2</v>
      </c>
    </row>
    <row r="153" spans="1:2" x14ac:dyDescent="0.25">
      <c r="A153" s="133" t="s">
        <v>85</v>
      </c>
      <c r="B153" s="132">
        <v>4.07E-2</v>
      </c>
    </row>
    <row r="154" spans="1:2" x14ac:dyDescent="0.25">
      <c r="A154" s="131" t="s">
        <v>84</v>
      </c>
      <c r="B154" s="132">
        <v>4.07E-2</v>
      </c>
    </row>
    <row r="155" spans="1:2" x14ac:dyDescent="0.25">
      <c r="A155" s="133" t="s">
        <v>83</v>
      </c>
      <c r="B155" s="132">
        <v>4.02E-2</v>
      </c>
    </row>
    <row r="156" spans="1:2" x14ac:dyDescent="0.25">
      <c r="A156" s="131" t="s">
        <v>82</v>
      </c>
      <c r="B156" s="132">
        <v>4.0300000000000002E-2</v>
      </c>
    </row>
    <row r="157" spans="1:2" x14ac:dyDescent="0.25">
      <c r="A157" s="133" t="s">
        <v>81</v>
      </c>
      <c r="B157" s="132">
        <v>4.0599999999999997E-2</v>
      </c>
    </row>
    <row r="158" spans="1:2" x14ac:dyDescent="0.25">
      <c r="A158" s="131" t="s">
        <v>80</v>
      </c>
      <c r="B158" s="132">
        <v>4.0300000000000002E-2</v>
      </c>
    </row>
    <row r="159" spans="1:2" x14ac:dyDescent="0.25">
      <c r="A159" s="133" t="s">
        <v>79</v>
      </c>
      <c r="B159" s="132">
        <v>3.9699999999999999E-2</v>
      </c>
    </row>
    <row r="160" spans="1:2" x14ac:dyDescent="0.25">
      <c r="A160" s="131" t="s">
        <v>78</v>
      </c>
      <c r="B160" s="132">
        <v>3.8899999999999997E-2</v>
      </c>
    </row>
    <row r="161" spans="1:2" x14ac:dyDescent="0.25">
      <c r="A161" s="133" t="s">
        <v>77</v>
      </c>
      <c r="B161" s="132">
        <v>3.8100000000000002E-2</v>
      </c>
    </row>
    <row r="162" spans="1:2" x14ac:dyDescent="0.25">
      <c r="A162" s="131" t="s">
        <v>76</v>
      </c>
      <c r="B162" s="132">
        <v>3.7900000000000003E-2</v>
      </c>
    </row>
    <row r="163" spans="1:2" x14ac:dyDescent="0.25">
      <c r="A163" s="133" t="s">
        <v>75</v>
      </c>
      <c r="B163" s="132">
        <v>3.9399999999999998E-2</v>
      </c>
    </row>
    <row r="164" spans="1:2" x14ac:dyDescent="0.25">
      <c r="A164" s="131" t="s">
        <v>74</v>
      </c>
      <c r="B164" s="132">
        <v>4.0599999999999997E-2</v>
      </c>
    </row>
    <row r="165" spans="1:2" x14ac:dyDescent="0.25">
      <c r="A165" s="133" t="s">
        <v>73</v>
      </c>
      <c r="B165" s="132">
        <v>4.0399999999999998E-2</v>
      </c>
    </row>
    <row r="166" spans="1:2" x14ac:dyDescent="0.25">
      <c r="A166" s="131" t="s">
        <v>72</v>
      </c>
      <c r="B166" s="132">
        <v>4.2599999999999999E-2</v>
      </c>
    </row>
    <row r="167" spans="1:2" x14ac:dyDescent="0.25">
      <c r="A167" s="133" t="s">
        <v>71</v>
      </c>
      <c r="B167" s="132">
        <v>4.3299999999999998E-2</v>
      </c>
    </row>
    <row r="168" spans="1:2" x14ac:dyDescent="0.25">
      <c r="A168" s="131" t="s">
        <v>70</v>
      </c>
      <c r="B168" s="132">
        <v>4.36E-2</v>
      </c>
    </row>
    <row r="169" spans="1:2" x14ac:dyDescent="0.25">
      <c r="A169" s="133" t="s">
        <v>69</v>
      </c>
      <c r="B169" s="132">
        <v>4.3400000000000001E-2</v>
      </c>
    </row>
    <row r="170" spans="1:2" x14ac:dyDescent="0.25">
      <c r="A170" s="131" t="s">
        <v>68</v>
      </c>
      <c r="B170" s="132">
        <v>4.4699999999999997E-2</v>
      </c>
    </row>
    <row r="171" spans="1:2" x14ac:dyDescent="0.25">
      <c r="A171" s="133" t="s">
        <v>67</v>
      </c>
      <c r="B171" s="132">
        <v>4.4499999999999998E-2</v>
      </c>
    </row>
    <row r="172" spans="1:2" x14ac:dyDescent="0.25">
      <c r="A172" s="131" t="s">
        <v>66</v>
      </c>
      <c r="B172" s="132">
        <v>4.41E-2</v>
      </c>
    </row>
    <row r="173" spans="1:2" x14ac:dyDescent="0.25">
      <c r="A173" s="133" t="s">
        <v>65</v>
      </c>
      <c r="B173" s="132">
        <v>4.5100000000000001E-2</v>
      </c>
    </row>
    <row r="174" spans="1:2" x14ac:dyDescent="0.25">
      <c r="A174" s="131" t="s">
        <v>64</v>
      </c>
      <c r="B174" s="132">
        <v>4.4200000000000003E-2</v>
      </c>
    </row>
    <row r="175" spans="1:2" x14ac:dyDescent="0.25">
      <c r="A175" s="133" t="s">
        <v>63</v>
      </c>
      <c r="B175" s="132">
        <v>4.3999999999999997E-2</v>
      </c>
    </row>
    <row r="176" spans="1:2" x14ac:dyDescent="0.25">
      <c r="A176" s="131" t="s">
        <v>62</v>
      </c>
      <c r="B176" s="132">
        <v>4.5199999999999997E-2</v>
      </c>
    </row>
    <row r="177" spans="1:2" x14ac:dyDescent="0.25">
      <c r="A177" s="133" t="s">
        <v>61</v>
      </c>
      <c r="B177" s="132">
        <v>4.4699999999999997E-2</v>
      </c>
    </row>
    <row r="178" spans="1:2" x14ac:dyDescent="0.25">
      <c r="A178" s="131" t="s">
        <v>60</v>
      </c>
      <c r="B178" s="132">
        <v>4.41E-2</v>
      </c>
    </row>
    <row r="179" spans="1:2" x14ac:dyDescent="0.25">
      <c r="A179" s="133" t="s">
        <v>59</v>
      </c>
      <c r="B179" s="132">
        <v>4.7199999999999999E-2</v>
      </c>
    </row>
    <row r="180" spans="1:2" x14ac:dyDescent="0.25">
      <c r="A180" s="131" t="s">
        <v>58</v>
      </c>
      <c r="B180" s="132">
        <v>4.9200000000000001E-2</v>
      </c>
    </row>
    <row r="181" spans="1:2" x14ac:dyDescent="0.25">
      <c r="A181" s="133" t="s">
        <v>57</v>
      </c>
      <c r="B181" s="132">
        <v>5.2400000000000002E-2</v>
      </c>
    </row>
    <row r="182" spans="1:2" x14ac:dyDescent="0.25">
      <c r="A182" s="131" t="s">
        <v>56</v>
      </c>
      <c r="B182" s="132">
        <v>5.74E-2</v>
      </c>
    </row>
    <row r="183" spans="1:2" x14ac:dyDescent="0.25">
      <c r="A183" s="133" t="s">
        <v>55</v>
      </c>
      <c r="B183" s="132">
        <v>6.25E-2</v>
      </c>
    </row>
    <row r="184" spans="1:2" x14ac:dyDescent="0.25">
      <c r="A184" s="131" t="s">
        <v>54</v>
      </c>
      <c r="B184" s="132">
        <v>6.3500000000000001E-2</v>
      </c>
    </row>
    <row r="185" spans="1:2" x14ac:dyDescent="0.25">
      <c r="A185" s="133" t="s">
        <v>53</v>
      </c>
      <c r="B185" s="132">
        <v>6.6500000000000004E-2</v>
      </c>
    </row>
    <row r="186" spans="1:2" x14ac:dyDescent="0.25">
      <c r="A186" s="131" t="s">
        <v>52</v>
      </c>
      <c r="B186" s="132">
        <v>6.83E-2</v>
      </c>
    </row>
    <row r="187" spans="1:2" x14ac:dyDescent="0.25">
      <c r="A187" s="133" t="s">
        <v>51</v>
      </c>
      <c r="B187" s="132">
        <v>6.9099999999999995E-2</v>
      </c>
    </row>
    <row r="188" spans="1:2" x14ac:dyDescent="0.25">
      <c r="A188" s="131" t="s">
        <v>50</v>
      </c>
      <c r="B188" s="132">
        <v>7.2599999999999998E-2</v>
      </c>
    </row>
    <row r="189" spans="1:2" x14ac:dyDescent="0.25">
      <c r="A189" s="133" t="s">
        <v>49</v>
      </c>
      <c r="B189" s="132">
        <v>7.1900000000000006E-2</v>
      </c>
    </row>
    <row r="190" spans="1:2" x14ac:dyDescent="0.25">
      <c r="A190" s="131" t="s">
        <v>48</v>
      </c>
      <c r="B190" s="132">
        <v>7.1800000000000003E-2</v>
      </c>
    </row>
    <row r="191" spans="1:2" x14ac:dyDescent="0.25">
      <c r="A191" s="133" t="s">
        <v>47</v>
      </c>
      <c r="B191" s="132">
        <v>7.0900000000000005E-2</v>
      </c>
    </row>
    <row r="192" spans="1:2" x14ac:dyDescent="0.25">
      <c r="A192" s="131" t="s">
        <v>46</v>
      </c>
      <c r="B192" s="132">
        <v>7.0099999999999996E-2</v>
      </c>
    </row>
    <row r="193" spans="1:2" x14ac:dyDescent="0.25">
      <c r="A193" s="133" t="s">
        <v>45</v>
      </c>
      <c r="B193" s="132">
        <v>6.9199999999999998E-2</v>
      </c>
    </row>
    <row r="194" spans="1:2" x14ac:dyDescent="0.25">
      <c r="A194" s="131" t="s">
        <v>44</v>
      </c>
      <c r="B194" s="132">
        <v>6.9400000000000003E-2</v>
      </c>
    </row>
    <row r="195" spans="1:2" x14ac:dyDescent="0.25">
      <c r="A195" s="133" t="s">
        <v>43</v>
      </c>
      <c r="B195" s="132">
        <v>6.7799999999999999E-2</v>
      </c>
    </row>
    <row r="196" spans="1:2" x14ac:dyDescent="0.25">
      <c r="A196" s="131" t="s">
        <v>42</v>
      </c>
      <c r="B196" s="132">
        <v>6.6500000000000004E-2</v>
      </c>
    </row>
    <row r="197" spans="1:2" x14ac:dyDescent="0.25">
      <c r="A197" s="133" t="s">
        <v>41</v>
      </c>
      <c r="B197" s="132">
        <v>6.5299999999999997E-2</v>
      </c>
    </row>
    <row r="198" spans="1:2" x14ac:dyDescent="0.25">
      <c r="A198" s="131" t="s">
        <v>40</v>
      </c>
      <c r="B198" s="132">
        <v>6.1699999999999998E-2</v>
      </c>
    </row>
    <row r="199" spans="1:2" x14ac:dyDescent="0.25">
      <c r="A199" s="133" t="s">
        <v>39</v>
      </c>
      <c r="B199" s="132">
        <v>5.96E-2</v>
      </c>
    </row>
    <row r="200" spans="1:2" x14ac:dyDescent="0.25">
      <c r="A200" s="131" t="s">
        <v>38</v>
      </c>
      <c r="B200" s="132">
        <v>5.6500000000000002E-2</v>
      </c>
    </row>
    <row r="201" spans="1:2" x14ac:dyDescent="0.25">
      <c r="A201" s="133" t="s">
        <v>37</v>
      </c>
      <c r="B201" s="132">
        <v>5.5800000000000002E-2</v>
      </c>
    </row>
    <row r="202" spans="1:2" x14ac:dyDescent="0.25">
      <c r="A202" s="131" t="s">
        <v>36</v>
      </c>
      <c r="B202" s="132">
        <v>5.5199999999999999E-2</v>
      </c>
    </row>
    <row r="203" spans="1:2" x14ac:dyDescent="0.25">
      <c r="A203" s="133" t="s">
        <v>35</v>
      </c>
      <c r="B203" s="132">
        <v>5.4600000000000003E-2</v>
      </c>
    </row>
    <row r="204" spans="1:2" x14ac:dyDescent="0.25">
      <c r="A204" s="131" t="s">
        <v>34</v>
      </c>
      <c r="B204" s="132">
        <v>5.3499999999999999E-2</v>
      </c>
    </row>
    <row r="205" spans="1:2" x14ac:dyDescent="0.25">
      <c r="A205" s="133" t="s">
        <v>33</v>
      </c>
      <c r="B205" s="132">
        <v>5.28E-2</v>
      </c>
    </row>
    <row r="206" spans="1:2" x14ac:dyDescent="0.25">
      <c r="A206" s="131" t="s">
        <v>32</v>
      </c>
      <c r="B206" s="132">
        <v>5.21E-2</v>
      </c>
    </row>
    <row r="207" spans="1:2" x14ac:dyDescent="0.25">
      <c r="A207" s="133" t="s">
        <v>31</v>
      </c>
      <c r="B207" s="132">
        <v>5.0700000000000002E-2</v>
      </c>
    </row>
    <row r="208" spans="1:2" x14ac:dyDescent="0.25">
      <c r="A208" s="131" t="s">
        <v>30</v>
      </c>
      <c r="B208" s="132">
        <v>5.0099999999999999E-2</v>
      </c>
    </row>
    <row r="209" spans="1:2" x14ac:dyDescent="0.25">
      <c r="A209" s="133" t="s">
        <v>29</v>
      </c>
      <c r="B209" s="132">
        <v>4.9000000000000002E-2</v>
      </c>
    </row>
    <row r="210" spans="1:2" x14ac:dyDescent="0.25">
      <c r="A210" s="131" t="s">
        <v>28</v>
      </c>
      <c r="B210" s="132">
        <v>4.7E-2</v>
      </c>
    </row>
    <row r="211" spans="1:2" x14ac:dyDescent="0.25">
      <c r="A211" s="133" t="s">
        <v>27</v>
      </c>
      <c r="B211" s="132">
        <v>4.5999999999999999E-2</v>
      </c>
    </row>
    <row r="212" spans="1:2" x14ac:dyDescent="0.25">
      <c r="A212" s="131" t="s">
        <v>26</v>
      </c>
      <c r="B212" s="132">
        <v>4.5699999999999998E-2</v>
      </c>
    </row>
    <row r="213" spans="1:2" x14ac:dyDescent="0.25">
      <c r="A213" s="133" t="s">
        <v>25</v>
      </c>
      <c r="B213" s="132">
        <v>4.53E-2</v>
      </c>
    </row>
    <row r="214" spans="1:2" x14ac:dyDescent="0.25">
      <c r="A214" s="131" t="s">
        <v>24</v>
      </c>
      <c r="B214" s="132">
        <v>4.53E-2</v>
      </c>
    </row>
    <row r="215" spans="1:2" x14ac:dyDescent="0.25">
      <c r="A215" s="133" t="s">
        <v>23</v>
      </c>
      <c r="B215" s="132">
        <v>4.4299999999999999E-2</v>
      </c>
    </row>
    <row r="216" spans="1:2" x14ac:dyDescent="0.25">
      <c r="A216" s="131" t="s">
        <v>22</v>
      </c>
      <c r="B216" s="132">
        <v>4.4200000000000003E-2</v>
      </c>
    </row>
    <row r="217" spans="1:2" x14ac:dyDescent="0.25">
      <c r="A217" s="133" t="s">
        <v>21</v>
      </c>
      <c r="B217" s="132">
        <v>4.5400000000000003E-2</v>
      </c>
    </row>
    <row r="218" spans="1:2" x14ac:dyDescent="0.25">
      <c r="A218" s="131" t="s">
        <v>20</v>
      </c>
      <c r="B218" s="132">
        <v>4.5600000000000002E-2</v>
      </c>
    </row>
    <row r="219" spans="1:2" x14ac:dyDescent="0.25">
      <c r="A219" s="133" t="s">
        <v>19</v>
      </c>
      <c r="B219" s="132">
        <v>4.5699999999999998E-2</v>
      </c>
    </row>
    <row r="220" spans="1:2" x14ac:dyDescent="0.25">
      <c r="A220" s="131" t="s">
        <v>18</v>
      </c>
      <c r="B220" s="132">
        <v>4.5499999999999999E-2</v>
      </c>
    </row>
    <row r="221" spans="1:2" x14ac:dyDescent="0.25">
      <c r="A221" s="133" t="s">
        <v>17</v>
      </c>
      <c r="B221" s="132">
        <v>4.5400000000000003E-2</v>
      </c>
    </row>
    <row r="222" spans="1:2" x14ac:dyDescent="0.25">
      <c r="A222" s="131" t="s">
        <v>16</v>
      </c>
      <c r="B222" s="132">
        <v>4.4999999999999998E-2</v>
      </c>
    </row>
    <row r="223" spans="1:2" x14ac:dyDescent="0.25">
      <c r="A223" s="133" t="s">
        <v>15</v>
      </c>
      <c r="B223" s="132">
        <v>4.5199999999999997E-2</v>
      </c>
    </row>
    <row r="224" spans="1:2" x14ac:dyDescent="0.25">
      <c r="A224" s="131" t="s">
        <v>14</v>
      </c>
      <c r="B224" s="132">
        <v>4.4699999999999997E-2</v>
      </c>
    </row>
    <row r="225" spans="1:2" x14ac:dyDescent="0.25">
      <c r="A225" s="133" t="s">
        <v>13</v>
      </c>
      <c r="B225" s="132">
        <v>4.4299999999999999E-2</v>
      </c>
    </row>
    <row r="226" spans="1:2" x14ac:dyDescent="0.25">
      <c r="A226" s="131" t="s">
        <v>12</v>
      </c>
      <c r="B226" s="132">
        <v>4.48E-2</v>
      </c>
    </row>
    <row r="227" spans="1:2" x14ac:dyDescent="0.25">
      <c r="A227" s="133" t="s">
        <v>11</v>
      </c>
      <c r="B227" s="132">
        <v>4.41E-2</v>
      </c>
    </row>
    <row r="228" spans="1:2" x14ac:dyDescent="0.25">
      <c r="A228" s="131" t="s">
        <v>10</v>
      </c>
      <c r="B228" s="132">
        <v>4.4299999999999999E-2</v>
      </c>
    </row>
    <row r="229" spans="1:2" x14ac:dyDescent="0.25">
      <c r="A229" s="133" t="s">
        <v>9</v>
      </c>
      <c r="B229" s="132">
        <v>4.5199999999999997E-2</v>
      </c>
    </row>
    <row r="230" spans="1:2" x14ac:dyDescent="0.25">
      <c r="A230" s="131" t="s">
        <v>8</v>
      </c>
      <c r="B230" s="132">
        <v>4.5400000000000003E-2</v>
      </c>
    </row>
    <row r="231" spans="1:2" x14ac:dyDescent="0.25">
      <c r="A231" s="133" t="s">
        <v>7</v>
      </c>
      <c r="B231" s="132">
        <v>4.4600000000000001E-2</v>
      </c>
    </row>
    <row r="232" spans="1:2" x14ac:dyDescent="0.25">
      <c r="A232" s="131" t="s">
        <v>6</v>
      </c>
      <c r="B232" s="132">
        <v>4.4999999999999998E-2</v>
      </c>
    </row>
    <row r="233" spans="1:2" x14ac:dyDescent="0.25">
      <c r="A233" s="133" t="s">
        <v>5</v>
      </c>
      <c r="B233" s="132">
        <v>4.5499999999999999E-2</v>
      </c>
    </row>
    <row r="234" spans="1:2" x14ac:dyDescent="0.25">
      <c r="A234" s="131" t="s">
        <v>4</v>
      </c>
      <c r="B234" s="132">
        <v>4.2900000000000001E-2</v>
      </c>
    </row>
    <row r="235" spans="1:2" x14ac:dyDescent="0.25">
      <c r="A235" s="134" t="s">
        <v>3</v>
      </c>
      <c r="B235" s="135">
        <v>3.7600000000000001E-2</v>
      </c>
    </row>
    <row r="246" spans="1:1" x14ac:dyDescent="0.25">
      <c r="A246" s="7" t="s">
        <v>0</v>
      </c>
    </row>
    <row r="249" spans="1:1" x14ac:dyDescent="0.25">
      <c r="A249" s="8" t="s">
        <v>0</v>
      </c>
    </row>
  </sheetData>
  <sortState xmlns:xlrd2="http://schemas.microsoft.com/office/spreadsheetml/2017/richdata2" ref="A2:B23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9"/>
  <sheetViews>
    <sheetView workbookViewId="0">
      <selection activeCell="D5" sqref="D5:H6"/>
    </sheetView>
  </sheetViews>
  <sheetFormatPr baseColWidth="10" defaultRowHeight="15" x14ac:dyDescent="0.25"/>
  <sheetData>
    <row r="1" spans="1:15" x14ac:dyDescent="0.25">
      <c r="A1" t="s">
        <v>297</v>
      </c>
      <c r="K1" t="s">
        <v>413</v>
      </c>
    </row>
    <row r="2" spans="1:15" ht="15.75" thickBot="1" x14ac:dyDescent="0.3">
      <c r="K2" s="99" t="s">
        <v>421</v>
      </c>
      <c r="O2" s="43"/>
    </row>
    <row r="3" spans="1:15" x14ac:dyDescent="0.25">
      <c r="A3" s="46" t="s">
        <v>298</v>
      </c>
      <c r="B3" s="46"/>
      <c r="K3" t="s">
        <v>402</v>
      </c>
      <c r="O3" s="43"/>
    </row>
    <row r="4" spans="1:15" ht="15.75" thickBot="1" x14ac:dyDescent="0.3">
      <c r="A4" s="43" t="s">
        <v>299</v>
      </c>
      <c r="B4" s="43">
        <v>0.78949948975181528</v>
      </c>
      <c r="K4" t="s">
        <v>398</v>
      </c>
      <c r="L4" t="s">
        <v>445</v>
      </c>
      <c r="O4" s="44"/>
    </row>
    <row r="5" spans="1:15" x14ac:dyDescent="0.25">
      <c r="A5" s="43" t="s">
        <v>300</v>
      </c>
      <c r="B5" s="81">
        <v>0.62330944431837676</v>
      </c>
      <c r="D5" s="113" t="s">
        <v>449</v>
      </c>
      <c r="E5" s="113"/>
      <c r="F5" s="113"/>
      <c r="G5" s="113"/>
      <c r="H5" s="113"/>
      <c r="K5" t="s">
        <v>399</v>
      </c>
      <c r="L5" t="s">
        <v>400</v>
      </c>
    </row>
    <row r="6" spans="1:15" x14ac:dyDescent="0.25">
      <c r="A6" s="43" t="s">
        <v>301</v>
      </c>
      <c r="B6" s="43">
        <v>0.61672969662088117</v>
      </c>
      <c r="D6" s="113"/>
      <c r="E6" s="113"/>
      <c r="F6" s="113"/>
      <c r="G6" s="113"/>
      <c r="H6" s="113"/>
      <c r="K6" t="s">
        <v>404</v>
      </c>
    </row>
    <row r="7" spans="1:15" x14ac:dyDescent="0.25">
      <c r="A7" s="43" t="s">
        <v>302</v>
      </c>
      <c r="B7" s="43">
        <v>1.4349739500995492E-2</v>
      </c>
      <c r="K7" t="s">
        <v>407</v>
      </c>
      <c r="L7">
        <f>_xlfn.F.INV.RT(0.05,B12,B13)</f>
        <v>2.4110658720713278</v>
      </c>
    </row>
    <row r="8" spans="1:15" ht="15.75" thickBot="1" x14ac:dyDescent="0.3">
      <c r="A8" s="44" t="s">
        <v>303</v>
      </c>
      <c r="B8" s="44">
        <v>234</v>
      </c>
      <c r="K8" t="s">
        <v>405</v>
      </c>
    </row>
    <row r="9" spans="1:15" x14ac:dyDescent="0.25">
      <c r="K9" t="s">
        <v>406</v>
      </c>
      <c r="L9">
        <f>E12</f>
        <v>94.731511446194517</v>
      </c>
    </row>
    <row r="10" spans="1:15" ht="15.75" thickBot="1" x14ac:dyDescent="0.3">
      <c r="A10" t="s">
        <v>304</v>
      </c>
      <c r="K10" t="s">
        <v>408</v>
      </c>
    </row>
    <row r="11" spans="1:15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  <c r="K11">
        <f>L9</f>
        <v>94.731511446194517</v>
      </c>
      <c r="L11" t="s">
        <v>409</v>
      </c>
      <c r="M11">
        <f>L7</f>
        <v>2.4110658720713278</v>
      </c>
      <c r="N11" t="s">
        <v>397</v>
      </c>
    </row>
    <row r="12" spans="1:15" x14ac:dyDescent="0.25">
      <c r="A12" s="43" t="s">
        <v>305</v>
      </c>
      <c r="B12" s="43">
        <v>4</v>
      </c>
      <c r="C12" s="43">
        <v>7.8026565715913543E-2</v>
      </c>
      <c r="D12" s="43">
        <v>1.9506641428978386E-2</v>
      </c>
      <c r="E12" s="43">
        <v>94.731511446194517</v>
      </c>
      <c r="F12" s="80">
        <v>2.0408164640023009E-47</v>
      </c>
      <c r="K12" t="s">
        <v>410</v>
      </c>
    </row>
    <row r="13" spans="1:15" x14ac:dyDescent="0.25">
      <c r="A13" s="43" t="s">
        <v>306</v>
      </c>
      <c r="B13" s="43">
        <v>229</v>
      </c>
      <c r="C13" s="43">
        <v>4.7154540437932553E-2</v>
      </c>
      <c r="D13" s="43">
        <v>2.0591502374643037E-4</v>
      </c>
      <c r="E13" s="43"/>
      <c r="F13" s="43"/>
      <c r="K13" t="s">
        <v>411</v>
      </c>
    </row>
    <row r="14" spans="1:15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15" ht="15.75" thickBot="1" x14ac:dyDescent="0.3"/>
    <row r="16" spans="1:15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  <c r="K16" t="s">
        <v>414</v>
      </c>
    </row>
    <row r="17" spans="1:15" x14ac:dyDescent="0.25">
      <c r="A17" s="43" t="s">
        <v>308</v>
      </c>
      <c r="B17" s="43">
        <v>0.11882547997000451</v>
      </c>
      <c r="C17" s="43">
        <v>4.8132391087892194E-3</v>
      </c>
      <c r="D17" s="43">
        <v>24.687217336247254</v>
      </c>
      <c r="E17" s="80">
        <v>1.7890571087495657E-66</v>
      </c>
      <c r="F17" s="43">
        <v>0.10934158297082923</v>
      </c>
      <c r="G17" s="43">
        <v>0.12830937696917977</v>
      </c>
      <c r="H17" s="43">
        <v>0.10934158297082923</v>
      </c>
      <c r="I17" s="43">
        <v>0.12830937696917977</v>
      </c>
    </row>
    <row r="18" spans="1:15" x14ac:dyDescent="0.25">
      <c r="A18" s="43" t="s">
        <v>284</v>
      </c>
      <c r="B18" s="43">
        <v>-1.2064106006288806E-3</v>
      </c>
      <c r="C18" s="43">
        <v>2.8251838841673161E-4</v>
      </c>
      <c r="D18" s="43">
        <v>-4.270202047341968</v>
      </c>
      <c r="E18" s="80">
        <v>2.8625288382725101E-5</v>
      </c>
      <c r="F18" s="43">
        <v>-1.7630784152871219E-3</v>
      </c>
      <c r="G18" s="43">
        <v>-6.497427859706394E-4</v>
      </c>
      <c r="H18" s="43">
        <v>-1.7630784152871219E-3</v>
      </c>
      <c r="I18" s="43">
        <v>-6.497427859706394E-4</v>
      </c>
      <c r="K18" s="99" t="str">
        <f>K2</f>
        <v>Yt=0,110-0,0007x+0,0000019Xt^2+Ut</v>
      </c>
    </row>
    <row r="19" spans="1:15" x14ac:dyDescent="0.25">
      <c r="A19" s="43" t="s">
        <v>285</v>
      </c>
      <c r="B19" s="43">
        <v>8.76714061026143E-6</v>
      </c>
      <c r="C19" s="43">
        <v>4.8740814136302923E-6</v>
      </c>
      <c r="D19" s="43">
        <v>1.7987267479251081</v>
      </c>
      <c r="E19" s="81">
        <v>7.3378679349653725E-2</v>
      </c>
      <c r="F19" s="43">
        <v>-8.3663868423789756E-7</v>
      </c>
      <c r="G19" s="43">
        <v>1.8370919904760759E-5</v>
      </c>
      <c r="H19" s="43">
        <v>-8.3663868423789756E-7</v>
      </c>
      <c r="I19" s="43">
        <v>1.8370919904760759E-5</v>
      </c>
      <c r="K19" s="100" t="s">
        <v>402</v>
      </c>
      <c r="L19" s="101"/>
      <c r="M19" s="101"/>
      <c r="N19" s="101"/>
      <c r="O19" s="102"/>
    </row>
    <row r="20" spans="1:15" x14ac:dyDescent="0.25">
      <c r="A20" s="43" t="s">
        <v>286</v>
      </c>
      <c r="B20" s="43">
        <v>-3.1656144772329421E-8</v>
      </c>
      <c r="C20" s="43">
        <v>3.1131404092428247E-8</v>
      </c>
      <c r="D20" s="43">
        <v>-1.0168556701889588</v>
      </c>
      <c r="E20" s="81">
        <v>0.31029520553235163</v>
      </c>
      <c r="F20" s="43">
        <v>-9.2996756194096737E-8</v>
      </c>
      <c r="G20" s="43">
        <v>2.9684466649437888E-8</v>
      </c>
      <c r="H20" s="43">
        <v>-9.2996756194096737E-8</v>
      </c>
      <c r="I20" s="43">
        <v>2.9684466649437888E-8</v>
      </c>
      <c r="K20" s="103" t="s">
        <v>398</v>
      </c>
      <c r="L20" s="104" t="s">
        <v>401</v>
      </c>
      <c r="M20" s="104"/>
      <c r="N20" s="104"/>
      <c r="O20" s="105"/>
    </row>
    <row r="21" spans="1:15" ht="15.75" thickBot="1" x14ac:dyDescent="0.3">
      <c r="A21" s="44" t="s">
        <v>287</v>
      </c>
      <c r="B21" s="44">
        <v>4.6134563227584649E-11</v>
      </c>
      <c r="C21" s="44">
        <v>6.5722025277749484E-11</v>
      </c>
      <c r="D21" s="44">
        <v>0.70196502668038951</v>
      </c>
      <c r="E21" s="82">
        <v>0.4834138059940204</v>
      </c>
      <c r="F21" s="44">
        <v>-8.3362622393879831E-11</v>
      </c>
      <c r="G21" s="44">
        <v>1.7563174884904914E-10</v>
      </c>
      <c r="H21" s="44">
        <v>-8.3362622393879831E-11</v>
      </c>
      <c r="I21" s="44">
        <v>1.7563174884904914E-10</v>
      </c>
      <c r="K21" s="103" t="s">
        <v>399</v>
      </c>
      <c r="L21" s="104" t="s">
        <v>400</v>
      </c>
      <c r="M21" s="104"/>
      <c r="N21" s="104"/>
      <c r="O21" s="105"/>
    </row>
    <row r="22" spans="1:15" x14ac:dyDescent="0.25">
      <c r="K22" s="103" t="s">
        <v>404</v>
      </c>
      <c r="L22" s="104"/>
      <c r="M22" s="104"/>
      <c r="N22" s="104"/>
      <c r="O22" s="105"/>
    </row>
    <row r="23" spans="1:15" x14ac:dyDescent="0.25">
      <c r="A23" t="s">
        <v>425</v>
      </c>
      <c r="B23" s="47" t="s">
        <v>455</v>
      </c>
      <c r="K23" s="106" t="s">
        <v>415</v>
      </c>
      <c r="L23" s="104">
        <f>_xlfn.T.INV.2T(0.05,B13)</f>
        <v>1.9703772833261484</v>
      </c>
      <c r="M23" s="104"/>
      <c r="N23" s="104"/>
      <c r="O23" s="105"/>
    </row>
    <row r="24" spans="1:15" x14ac:dyDescent="0.25">
      <c r="A24" t="s">
        <v>426</v>
      </c>
      <c r="B24" s="47" t="s">
        <v>432</v>
      </c>
      <c r="K24" s="103" t="s">
        <v>405</v>
      </c>
      <c r="L24" s="104"/>
      <c r="M24" s="104"/>
      <c r="N24" s="104"/>
      <c r="O24" s="105"/>
    </row>
    <row r="25" spans="1:15" x14ac:dyDescent="0.25">
      <c r="K25" s="103" t="s">
        <v>406</v>
      </c>
      <c r="L25" s="104">
        <f>D18</f>
        <v>-4.270202047341968</v>
      </c>
      <c r="M25" s="104"/>
      <c r="N25" s="104"/>
      <c r="O25" s="105"/>
    </row>
    <row r="26" spans="1:15" x14ac:dyDescent="0.25">
      <c r="K26" s="103" t="s">
        <v>408</v>
      </c>
      <c r="L26" s="104"/>
      <c r="M26" s="104"/>
      <c r="N26" s="104"/>
      <c r="O26" s="105"/>
    </row>
    <row r="27" spans="1:15" x14ac:dyDescent="0.25">
      <c r="K27" s="103">
        <f>L23*-1</f>
        <v>-1.9703772833261484</v>
      </c>
      <c r="L27" s="104" t="s">
        <v>417</v>
      </c>
      <c r="M27" s="104">
        <f>L25</f>
        <v>-4.270202047341968</v>
      </c>
      <c r="N27" s="104" t="s">
        <v>409</v>
      </c>
      <c r="O27" s="105">
        <f>L23</f>
        <v>1.9703772833261484</v>
      </c>
    </row>
    <row r="28" spans="1:15" x14ac:dyDescent="0.25">
      <c r="K28" s="103" t="s">
        <v>410</v>
      </c>
      <c r="L28" s="104"/>
      <c r="M28" s="104"/>
      <c r="N28" s="104" t="s">
        <v>419</v>
      </c>
      <c r="O28" s="105"/>
    </row>
    <row r="29" spans="1:15" x14ac:dyDescent="0.25">
      <c r="K29" s="124" t="s">
        <v>420</v>
      </c>
      <c r="L29" s="119"/>
      <c r="M29" s="119"/>
      <c r="N29" s="119"/>
      <c r="O29" s="120"/>
    </row>
    <row r="30" spans="1:15" x14ac:dyDescent="0.25">
      <c r="K30" s="121"/>
      <c r="L30" s="122"/>
      <c r="M30" s="122"/>
      <c r="N30" s="122"/>
      <c r="O30" s="123"/>
    </row>
    <row r="32" spans="1:15" x14ac:dyDescent="0.25">
      <c r="K32" s="100" t="s">
        <v>402</v>
      </c>
      <c r="L32" s="101"/>
      <c r="M32" s="101"/>
      <c r="N32" s="101"/>
      <c r="O32" s="102"/>
    </row>
    <row r="33" spans="11:15" x14ac:dyDescent="0.25">
      <c r="K33" s="103" t="s">
        <v>398</v>
      </c>
      <c r="L33" s="104" t="s">
        <v>423</v>
      </c>
      <c r="M33" s="104"/>
      <c r="N33" s="104"/>
      <c r="O33" s="105"/>
    </row>
    <row r="34" spans="11:15" x14ac:dyDescent="0.25">
      <c r="K34" s="103" t="s">
        <v>399</v>
      </c>
      <c r="L34" s="104" t="s">
        <v>400</v>
      </c>
      <c r="M34" s="104"/>
      <c r="N34" s="104"/>
      <c r="O34" s="105"/>
    </row>
    <row r="35" spans="11:15" x14ac:dyDescent="0.25">
      <c r="K35" s="103" t="s">
        <v>404</v>
      </c>
      <c r="L35" s="104"/>
      <c r="M35" s="104"/>
      <c r="N35" s="104"/>
      <c r="O35" s="105"/>
    </row>
    <row r="36" spans="11:15" x14ac:dyDescent="0.25">
      <c r="K36" s="106" t="s">
        <v>415</v>
      </c>
      <c r="L36" s="104">
        <f>_xlfn.T.INV.2T(0.05,B13)</f>
        <v>1.9703772833261484</v>
      </c>
      <c r="M36" s="104"/>
      <c r="N36" s="104"/>
      <c r="O36" s="105"/>
    </row>
    <row r="37" spans="11:15" x14ac:dyDescent="0.25">
      <c r="K37" s="103" t="s">
        <v>405</v>
      </c>
      <c r="L37" s="104"/>
      <c r="M37" s="104"/>
      <c r="N37" s="104"/>
      <c r="O37" s="105"/>
    </row>
    <row r="38" spans="11:15" x14ac:dyDescent="0.25">
      <c r="K38" s="103" t="s">
        <v>406</v>
      </c>
      <c r="L38" s="104">
        <f>D19</f>
        <v>1.7987267479251081</v>
      </c>
      <c r="M38" s="104"/>
      <c r="N38" s="104"/>
      <c r="O38" s="105"/>
    </row>
    <row r="39" spans="11:15" x14ac:dyDescent="0.25">
      <c r="K39" s="103" t="s">
        <v>408</v>
      </c>
      <c r="L39" s="104"/>
      <c r="M39" s="104"/>
      <c r="N39" s="104"/>
      <c r="O39" s="105"/>
    </row>
    <row r="40" spans="11:15" x14ac:dyDescent="0.25">
      <c r="K40" s="103">
        <f>L36*-1</f>
        <v>-1.9703772833261484</v>
      </c>
      <c r="L40" s="104" t="s">
        <v>417</v>
      </c>
      <c r="M40" s="104">
        <f>L38</f>
        <v>1.7987267479251081</v>
      </c>
      <c r="N40" s="104" t="s">
        <v>409</v>
      </c>
      <c r="O40" s="105">
        <f>L36</f>
        <v>1.9703772833261484</v>
      </c>
    </row>
    <row r="41" spans="11:15" x14ac:dyDescent="0.25">
      <c r="K41" s="103" t="s">
        <v>410</v>
      </c>
      <c r="L41" s="104"/>
      <c r="M41" s="104" t="s">
        <v>438</v>
      </c>
      <c r="N41" s="104" t="s">
        <v>419</v>
      </c>
      <c r="O41" s="105"/>
    </row>
    <row r="42" spans="11:15" x14ac:dyDescent="0.25">
      <c r="K42" s="124" t="s">
        <v>440</v>
      </c>
      <c r="L42" s="119"/>
      <c r="M42" s="119"/>
      <c r="N42" s="119"/>
      <c r="O42" s="120"/>
    </row>
    <row r="43" spans="11:15" x14ac:dyDescent="0.25">
      <c r="K43" s="121"/>
      <c r="L43" s="122"/>
      <c r="M43" s="122"/>
      <c r="N43" s="122"/>
      <c r="O43" s="123"/>
    </row>
    <row r="45" spans="11:15" x14ac:dyDescent="0.25">
      <c r="K45" s="100" t="s">
        <v>402</v>
      </c>
      <c r="L45" s="101"/>
      <c r="M45" s="101"/>
      <c r="N45" s="101"/>
      <c r="O45" s="102"/>
    </row>
    <row r="46" spans="11:15" x14ac:dyDescent="0.25">
      <c r="K46" s="103" t="s">
        <v>398</v>
      </c>
      <c r="L46" s="104" t="s">
        <v>435</v>
      </c>
      <c r="M46" s="104"/>
      <c r="N46" s="104"/>
      <c r="O46" s="105"/>
    </row>
    <row r="47" spans="11:15" x14ac:dyDescent="0.25">
      <c r="K47" s="103" t="s">
        <v>399</v>
      </c>
      <c r="L47" s="104" t="s">
        <v>400</v>
      </c>
      <c r="M47" s="104"/>
      <c r="N47" s="104"/>
      <c r="O47" s="105"/>
    </row>
    <row r="48" spans="11:15" x14ac:dyDescent="0.25">
      <c r="K48" s="103" t="s">
        <v>404</v>
      </c>
      <c r="L48" s="104"/>
      <c r="M48" s="104"/>
      <c r="N48" s="104"/>
      <c r="O48" s="105"/>
    </row>
    <row r="49" spans="11:15" x14ac:dyDescent="0.25">
      <c r="K49" s="103" t="s">
        <v>415</v>
      </c>
      <c r="L49" s="104">
        <f>_xlfn.T.INV.2T(0.05,B13)</f>
        <v>1.9703772833261484</v>
      </c>
      <c r="M49" s="104"/>
      <c r="N49" s="104"/>
      <c r="O49" s="105"/>
    </row>
    <row r="50" spans="11:15" x14ac:dyDescent="0.25">
      <c r="K50" s="103" t="s">
        <v>405</v>
      </c>
      <c r="L50" s="104"/>
      <c r="M50" s="104"/>
      <c r="N50" s="104"/>
      <c r="O50" s="105"/>
    </row>
    <row r="51" spans="11:15" x14ac:dyDescent="0.25">
      <c r="K51" s="103" t="s">
        <v>406</v>
      </c>
      <c r="L51" s="104">
        <f>D20</f>
        <v>-1.0168556701889588</v>
      </c>
      <c r="M51" s="104"/>
      <c r="N51" s="104"/>
      <c r="O51" s="105"/>
    </row>
    <row r="52" spans="11:15" x14ac:dyDescent="0.25">
      <c r="K52" s="103" t="s">
        <v>408</v>
      </c>
      <c r="L52" s="104"/>
      <c r="M52" s="104"/>
      <c r="N52" s="104"/>
      <c r="O52" s="105"/>
    </row>
    <row r="53" spans="11:15" x14ac:dyDescent="0.25">
      <c r="K53" s="103">
        <f>L49*-1</f>
        <v>-1.9703772833261484</v>
      </c>
      <c r="L53" s="104" t="s">
        <v>417</v>
      </c>
      <c r="M53" s="104">
        <f>L51</f>
        <v>-1.0168556701889588</v>
      </c>
      <c r="N53" s="104" t="s">
        <v>409</v>
      </c>
      <c r="O53" s="105">
        <f>L49</f>
        <v>1.9703772833261484</v>
      </c>
    </row>
    <row r="54" spans="11:15" x14ac:dyDescent="0.25">
      <c r="K54" s="103" t="s">
        <v>410</v>
      </c>
      <c r="L54" s="104"/>
      <c r="M54" s="104" t="s">
        <v>439</v>
      </c>
      <c r="N54" s="104" t="s">
        <v>419</v>
      </c>
      <c r="O54" s="105"/>
    </row>
    <row r="55" spans="11:15" x14ac:dyDescent="0.25">
      <c r="K55" s="124" t="s">
        <v>437</v>
      </c>
      <c r="L55" s="119"/>
      <c r="M55" s="119"/>
      <c r="N55" s="119"/>
      <c r="O55" s="120"/>
    </row>
    <row r="56" spans="11:15" x14ac:dyDescent="0.25">
      <c r="K56" s="121"/>
      <c r="L56" s="122"/>
      <c r="M56" s="122"/>
      <c r="N56" s="122"/>
      <c r="O56" s="123"/>
    </row>
    <row r="58" spans="11:15" x14ac:dyDescent="0.25">
      <c r="K58" s="100" t="s">
        <v>402</v>
      </c>
      <c r="L58" s="101"/>
      <c r="M58" s="101"/>
      <c r="N58" s="101"/>
      <c r="O58" s="102"/>
    </row>
    <row r="59" spans="11:15" x14ac:dyDescent="0.25">
      <c r="K59" s="103" t="s">
        <v>398</v>
      </c>
      <c r="L59" s="104" t="s">
        <v>436</v>
      </c>
      <c r="M59" s="104"/>
      <c r="N59" s="104"/>
      <c r="O59" s="105"/>
    </row>
    <row r="60" spans="11:15" x14ac:dyDescent="0.25">
      <c r="K60" s="103" t="s">
        <v>399</v>
      </c>
      <c r="L60" s="104" t="s">
        <v>400</v>
      </c>
      <c r="M60" s="104"/>
      <c r="N60" s="104"/>
      <c r="O60" s="105"/>
    </row>
    <row r="61" spans="11:15" x14ac:dyDescent="0.25">
      <c r="K61" s="103" t="s">
        <v>404</v>
      </c>
      <c r="L61" s="104"/>
      <c r="M61" s="104"/>
      <c r="N61" s="104"/>
      <c r="O61" s="105"/>
    </row>
    <row r="62" spans="11:15" x14ac:dyDescent="0.25">
      <c r="K62" s="103" t="s">
        <v>415</v>
      </c>
      <c r="L62" s="104">
        <f>_xlfn.T.INV.2T(0.05,B13)</f>
        <v>1.9703772833261484</v>
      </c>
      <c r="M62" s="104"/>
      <c r="N62" s="104"/>
      <c r="O62" s="105"/>
    </row>
    <row r="63" spans="11:15" x14ac:dyDescent="0.25">
      <c r="K63" s="103" t="s">
        <v>405</v>
      </c>
      <c r="L63" s="104"/>
      <c r="M63" s="104"/>
      <c r="N63" s="104"/>
      <c r="O63" s="105"/>
    </row>
    <row r="64" spans="11:15" x14ac:dyDescent="0.25">
      <c r="K64" s="103" t="s">
        <v>406</v>
      </c>
      <c r="L64" s="104">
        <f>D21</f>
        <v>0.70196502668038951</v>
      </c>
      <c r="M64" s="104"/>
      <c r="N64" s="104"/>
      <c r="O64" s="105"/>
    </row>
    <row r="65" spans="11:15" x14ac:dyDescent="0.25">
      <c r="K65" s="103" t="s">
        <v>408</v>
      </c>
      <c r="L65" s="104"/>
      <c r="M65" s="104"/>
      <c r="N65" s="104"/>
      <c r="O65" s="105"/>
    </row>
    <row r="66" spans="11:15" x14ac:dyDescent="0.25">
      <c r="K66" s="103">
        <f>L62*-1</f>
        <v>-1.9703772833261484</v>
      </c>
      <c r="L66" s="104" t="s">
        <v>417</v>
      </c>
      <c r="M66" s="104">
        <f>L64</f>
        <v>0.70196502668038951</v>
      </c>
      <c r="N66" s="104" t="s">
        <v>409</v>
      </c>
      <c r="O66" s="105">
        <f>L62</f>
        <v>1.9703772833261484</v>
      </c>
    </row>
    <row r="67" spans="11:15" x14ac:dyDescent="0.25">
      <c r="K67" s="103" t="s">
        <v>410</v>
      </c>
      <c r="L67" s="104"/>
      <c r="M67" t="s">
        <v>439</v>
      </c>
      <c r="N67" s="104" t="s">
        <v>419</v>
      </c>
      <c r="O67" s="105"/>
    </row>
    <row r="68" spans="11:15" x14ac:dyDescent="0.25">
      <c r="K68" s="124" t="s">
        <v>437</v>
      </c>
      <c r="L68" s="119"/>
      <c r="M68" s="119"/>
      <c r="N68" s="119"/>
      <c r="O68" s="120"/>
    </row>
    <row r="69" spans="11:15" x14ac:dyDescent="0.25">
      <c r="K69" s="121"/>
      <c r="L69" s="122"/>
      <c r="M69" s="122"/>
      <c r="N69" s="122"/>
      <c r="O69" s="123"/>
    </row>
  </sheetData>
  <mergeCells count="5">
    <mergeCell ref="K68:O69"/>
    <mergeCell ref="D5:H6"/>
    <mergeCell ref="K29:O30"/>
    <mergeCell ref="K42:O43"/>
    <mergeCell ref="K55:O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82"/>
  <sheetViews>
    <sheetView workbookViewId="0">
      <selection activeCell="D5" sqref="D5:H6"/>
    </sheetView>
  </sheetViews>
  <sheetFormatPr baseColWidth="10" defaultRowHeight="15" x14ac:dyDescent="0.25"/>
  <sheetData>
    <row r="1" spans="1:15" x14ac:dyDescent="0.25">
      <c r="A1" t="s">
        <v>297</v>
      </c>
      <c r="K1" t="s">
        <v>413</v>
      </c>
    </row>
    <row r="2" spans="1:15" ht="15.75" thickBot="1" x14ac:dyDescent="0.3">
      <c r="K2" s="99" t="s">
        <v>421</v>
      </c>
      <c r="O2" s="43"/>
    </row>
    <row r="3" spans="1:15" x14ac:dyDescent="0.25">
      <c r="A3" s="46" t="s">
        <v>298</v>
      </c>
      <c r="B3" s="46"/>
      <c r="K3" t="s">
        <v>402</v>
      </c>
      <c r="O3" s="43"/>
    </row>
    <row r="4" spans="1:15" ht="15.75" thickBot="1" x14ac:dyDescent="0.3">
      <c r="A4" s="43" t="s">
        <v>299</v>
      </c>
      <c r="B4" s="43">
        <v>0.86169812659031075</v>
      </c>
      <c r="K4" t="s">
        <v>398</v>
      </c>
      <c r="L4" t="s">
        <v>433</v>
      </c>
      <c r="O4" s="44"/>
    </row>
    <row r="5" spans="1:15" x14ac:dyDescent="0.25">
      <c r="A5" s="43" t="s">
        <v>300</v>
      </c>
      <c r="B5" s="80">
        <v>0.7425236613692513</v>
      </c>
      <c r="D5" s="113" t="s">
        <v>450</v>
      </c>
      <c r="E5" s="113"/>
      <c r="F5" s="113"/>
      <c r="G5" s="113"/>
      <c r="H5" s="113"/>
      <c r="K5" t="s">
        <v>399</v>
      </c>
      <c r="L5" t="s">
        <v>400</v>
      </c>
    </row>
    <row r="6" spans="1:15" x14ac:dyDescent="0.25">
      <c r="A6" s="43" t="s">
        <v>301</v>
      </c>
      <c r="B6" s="108">
        <v>0.73687725043436647</v>
      </c>
      <c r="D6" s="113"/>
      <c r="E6" s="113"/>
      <c r="F6" s="113"/>
      <c r="G6" s="113"/>
      <c r="H6" s="113"/>
      <c r="K6" t="s">
        <v>404</v>
      </c>
    </row>
    <row r="7" spans="1:15" x14ac:dyDescent="0.25">
      <c r="A7" s="43" t="s">
        <v>302</v>
      </c>
      <c r="B7" s="43">
        <v>1.1889692734701401E-2</v>
      </c>
      <c r="K7" t="s">
        <v>407</v>
      </c>
      <c r="L7">
        <f>_xlfn.F.INV.RT(0.05,B12,B13)</f>
        <v>2.2536429662623503</v>
      </c>
    </row>
    <row r="8" spans="1:15" ht="15.75" thickBot="1" x14ac:dyDescent="0.3">
      <c r="A8" s="44" t="s">
        <v>303</v>
      </c>
      <c r="B8" s="44">
        <v>234</v>
      </c>
      <c r="K8" t="s">
        <v>405</v>
      </c>
    </row>
    <row r="9" spans="1:15" x14ac:dyDescent="0.25">
      <c r="K9" t="s">
        <v>406</v>
      </c>
      <c r="L9">
        <f>E12</f>
        <v>131.5036524851154</v>
      </c>
    </row>
    <row r="10" spans="1:15" ht="15.75" thickBot="1" x14ac:dyDescent="0.3">
      <c r="A10" t="s">
        <v>304</v>
      </c>
      <c r="K10" t="s">
        <v>408</v>
      </c>
    </row>
    <row r="11" spans="1:15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  <c r="K11">
        <f>L9</f>
        <v>131.5036524851154</v>
      </c>
      <c r="L11" t="s">
        <v>409</v>
      </c>
      <c r="M11">
        <f>L7</f>
        <v>2.2536429662623503</v>
      </c>
      <c r="N11" t="s">
        <v>397</v>
      </c>
    </row>
    <row r="12" spans="1:15" x14ac:dyDescent="0.25">
      <c r="A12" s="43" t="s">
        <v>305</v>
      </c>
      <c r="B12" s="43">
        <v>5</v>
      </c>
      <c r="C12" s="43">
        <v>9.2949933275606716E-2</v>
      </c>
      <c r="D12" s="43">
        <v>1.8589986655121342E-2</v>
      </c>
      <c r="E12" s="43">
        <v>131.5036524851154</v>
      </c>
      <c r="F12" s="80">
        <v>3.989384437712393E-65</v>
      </c>
      <c r="K12" t="s">
        <v>410</v>
      </c>
    </row>
    <row r="13" spans="1:15" x14ac:dyDescent="0.25">
      <c r="A13" s="43" t="s">
        <v>306</v>
      </c>
      <c r="B13" s="43">
        <v>228</v>
      </c>
      <c r="C13" s="43">
        <v>3.2231172878239366E-2</v>
      </c>
      <c r="D13" s="43">
        <v>1.4136479332561126E-4</v>
      </c>
      <c r="E13" s="43"/>
      <c r="F13" s="43"/>
      <c r="K13" t="s">
        <v>411</v>
      </c>
    </row>
    <row r="14" spans="1:15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15" ht="15.75" thickBot="1" x14ac:dyDescent="0.3"/>
    <row r="16" spans="1:15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  <c r="K16" t="s">
        <v>414</v>
      </c>
    </row>
    <row r="17" spans="1:15" x14ac:dyDescent="0.25">
      <c r="A17" s="43" t="s">
        <v>308</v>
      </c>
      <c r="B17" s="43">
        <v>0.14706541961995656</v>
      </c>
      <c r="C17" s="43">
        <v>4.8434729663651942E-3</v>
      </c>
      <c r="D17" s="43">
        <v>30.363629701503726</v>
      </c>
      <c r="E17" s="80">
        <v>4.5413766941812169E-82</v>
      </c>
      <c r="F17" s="43">
        <v>0.13752172814425156</v>
      </c>
      <c r="G17" s="43">
        <v>0.15660911109566156</v>
      </c>
      <c r="H17" s="43">
        <v>0.13752172814425156</v>
      </c>
      <c r="I17" s="43">
        <v>0.15660911109566156</v>
      </c>
    </row>
    <row r="18" spans="1:15" x14ac:dyDescent="0.25">
      <c r="A18" s="43" t="s">
        <v>284</v>
      </c>
      <c r="B18" s="43">
        <v>-4.7069508126022855E-3</v>
      </c>
      <c r="C18" s="43">
        <v>4.133670215486435E-4</v>
      </c>
      <c r="D18" s="43">
        <v>-11.386856152598011</v>
      </c>
      <c r="E18" s="80">
        <v>4.4509243896403143E-24</v>
      </c>
      <c r="F18" s="43">
        <v>-5.5214587797752573E-3</v>
      </c>
      <c r="G18" s="43">
        <v>-3.8924428454293137E-3</v>
      </c>
      <c r="H18" s="43">
        <v>-5.5214587797752573E-3</v>
      </c>
      <c r="I18" s="43">
        <v>-3.8924428454293137E-3</v>
      </c>
      <c r="K18" s="99" t="str">
        <f>K2</f>
        <v>Yt=0,110-0,0007x+0,0000019Xt^2+Ut</v>
      </c>
    </row>
    <row r="19" spans="1:15" x14ac:dyDescent="0.25">
      <c r="A19" s="43" t="s">
        <v>285</v>
      </c>
      <c r="B19" s="43">
        <v>1.1215063537810248E-4</v>
      </c>
      <c r="C19" s="43">
        <v>1.0842287126177627E-5</v>
      </c>
      <c r="D19" s="43">
        <v>10.343817136822166</v>
      </c>
      <c r="E19" s="80">
        <v>8.2540798413196554E-21</v>
      </c>
      <c r="F19" s="43">
        <v>9.0786741341361083E-5</v>
      </c>
      <c r="G19" s="43">
        <v>1.3351452941484388E-4</v>
      </c>
      <c r="H19" s="43">
        <v>9.0786741341361083E-5</v>
      </c>
      <c r="I19" s="43">
        <v>1.3351452941484388E-4</v>
      </c>
      <c r="K19" s="100" t="s">
        <v>402</v>
      </c>
      <c r="L19" s="101"/>
      <c r="M19" s="101"/>
      <c r="N19" s="101"/>
      <c r="O19" s="102"/>
    </row>
    <row r="20" spans="1:15" x14ac:dyDescent="0.25">
      <c r="A20" s="43" t="s">
        <v>286</v>
      </c>
      <c r="B20" s="43">
        <v>-1.2010265763011747E-6</v>
      </c>
      <c r="C20" s="43">
        <v>1.1669874733303963E-7</v>
      </c>
      <c r="D20" s="43">
        <v>-10.291683533445617</v>
      </c>
      <c r="E20" s="80">
        <v>1.1950239483750761E-20</v>
      </c>
      <c r="F20" s="43">
        <v>-1.430972494835658E-6</v>
      </c>
      <c r="G20" s="43">
        <v>-9.7108065776669138E-7</v>
      </c>
      <c r="H20" s="43">
        <v>-1.430972494835658E-6</v>
      </c>
      <c r="I20" s="43">
        <v>-9.7108065776669138E-7</v>
      </c>
      <c r="K20" s="103" t="s">
        <v>398</v>
      </c>
      <c r="L20" s="104" t="s">
        <v>401</v>
      </c>
      <c r="M20" s="104"/>
      <c r="N20" s="104"/>
      <c r="O20" s="105"/>
    </row>
    <row r="21" spans="1:15" x14ac:dyDescent="0.25">
      <c r="A21" s="43" t="s">
        <v>287</v>
      </c>
      <c r="B21" s="43">
        <v>5.6381595943922822E-9</v>
      </c>
      <c r="C21" s="43">
        <v>5.4697729316126679E-10</v>
      </c>
      <c r="D21" s="43">
        <v>10.307849457161961</v>
      </c>
      <c r="E21" s="80">
        <v>1.0655486942021409E-20</v>
      </c>
      <c r="F21" s="43">
        <v>4.5603828489870342E-9</v>
      </c>
      <c r="G21" s="43">
        <v>6.7159363397975303E-9</v>
      </c>
      <c r="H21" s="43">
        <v>4.5603828489870342E-9</v>
      </c>
      <c r="I21" s="43">
        <v>6.7159363397975303E-9</v>
      </c>
      <c r="K21" s="103" t="s">
        <v>399</v>
      </c>
      <c r="L21" s="104" t="s">
        <v>400</v>
      </c>
      <c r="M21" s="104"/>
      <c r="N21" s="104"/>
      <c r="O21" s="105"/>
    </row>
    <row r="22" spans="1:15" ht="15.75" thickBot="1" x14ac:dyDescent="0.3">
      <c r="A22" s="44" t="s">
        <v>292</v>
      </c>
      <c r="B22" s="44">
        <v>-9.5183404785778977E-12</v>
      </c>
      <c r="C22" s="44">
        <v>9.2639979277494738E-13</v>
      </c>
      <c r="D22" s="44">
        <v>-10.274549447022828</v>
      </c>
      <c r="E22" s="83">
        <v>1.3493757604181469E-20</v>
      </c>
      <c r="F22" s="44">
        <v>-1.1343740117803328E-11</v>
      </c>
      <c r="G22" s="44">
        <v>-7.6929408393524676E-12</v>
      </c>
      <c r="H22" s="44">
        <v>-1.1343740117803328E-11</v>
      </c>
      <c r="I22" s="44">
        <v>-7.6929408393524676E-12</v>
      </c>
      <c r="K22" s="103" t="s">
        <v>404</v>
      </c>
      <c r="L22" s="104"/>
      <c r="M22" s="104"/>
      <c r="N22" s="104"/>
      <c r="O22" s="105"/>
    </row>
    <row r="23" spans="1:15" x14ac:dyDescent="0.25">
      <c r="K23" s="106" t="s">
        <v>415</v>
      </c>
      <c r="L23" s="104">
        <f>_xlfn.T.INV.2T(0.05,B13)</f>
        <v>1.9704231946745263</v>
      </c>
      <c r="M23" s="104"/>
      <c r="N23" s="104"/>
      <c r="O23" s="105"/>
    </row>
    <row r="24" spans="1:15" x14ac:dyDescent="0.25">
      <c r="K24" s="103" t="s">
        <v>405</v>
      </c>
      <c r="L24" s="104"/>
      <c r="M24" s="104"/>
      <c r="N24" s="104"/>
      <c r="O24" s="105"/>
    </row>
    <row r="25" spans="1:15" x14ac:dyDescent="0.25">
      <c r="K25" s="103" t="s">
        <v>406</v>
      </c>
      <c r="L25" s="104">
        <f>D18</f>
        <v>-11.386856152598011</v>
      </c>
      <c r="M25" s="104"/>
      <c r="N25" s="104"/>
      <c r="O25" s="105"/>
    </row>
    <row r="26" spans="1:15" x14ac:dyDescent="0.25">
      <c r="K26" s="103" t="s">
        <v>408</v>
      </c>
      <c r="L26" s="104"/>
      <c r="M26" s="104"/>
      <c r="N26" s="104"/>
      <c r="O26" s="105"/>
    </row>
    <row r="27" spans="1:15" x14ac:dyDescent="0.25">
      <c r="K27" s="103">
        <f>L23*-1</f>
        <v>-1.9704231946745263</v>
      </c>
      <c r="L27" s="104" t="s">
        <v>417</v>
      </c>
      <c r="M27" s="104">
        <f>L25</f>
        <v>-11.386856152598011</v>
      </c>
      <c r="N27" s="104" t="s">
        <v>409</v>
      </c>
      <c r="O27" s="105">
        <f>L23</f>
        <v>1.9704231946745263</v>
      </c>
    </row>
    <row r="28" spans="1:15" x14ac:dyDescent="0.25">
      <c r="K28" s="103" t="s">
        <v>410</v>
      </c>
      <c r="L28" s="104"/>
      <c r="M28" s="104"/>
      <c r="N28" s="104" t="s">
        <v>419</v>
      </c>
      <c r="O28" s="105"/>
    </row>
    <row r="29" spans="1:15" x14ac:dyDescent="0.25">
      <c r="K29" s="124" t="s">
        <v>420</v>
      </c>
      <c r="L29" s="119"/>
      <c r="M29" s="119"/>
      <c r="N29" s="119"/>
      <c r="O29" s="120"/>
    </row>
    <row r="30" spans="1:15" x14ac:dyDescent="0.25">
      <c r="K30" s="121"/>
      <c r="L30" s="122"/>
      <c r="M30" s="122"/>
      <c r="N30" s="122"/>
      <c r="O30" s="123"/>
    </row>
    <row r="32" spans="1:15" x14ac:dyDescent="0.25">
      <c r="K32" s="100" t="s">
        <v>402</v>
      </c>
      <c r="L32" s="101"/>
      <c r="M32" s="101"/>
      <c r="N32" s="101"/>
      <c r="O32" s="102"/>
    </row>
    <row r="33" spans="11:15" x14ac:dyDescent="0.25">
      <c r="K33" s="103" t="s">
        <v>398</v>
      </c>
      <c r="L33" s="104" t="s">
        <v>423</v>
      </c>
      <c r="M33" s="104"/>
      <c r="N33" s="104"/>
      <c r="O33" s="105"/>
    </row>
    <row r="34" spans="11:15" x14ac:dyDescent="0.25">
      <c r="K34" s="103" t="s">
        <v>399</v>
      </c>
      <c r="L34" s="104" t="s">
        <v>400</v>
      </c>
      <c r="M34" s="104"/>
      <c r="N34" s="104"/>
      <c r="O34" s="105"/>
    </row>
    <row r="35" spans="11:15" x14ac:dyDescent="0.25">
      <c r="K35" s="103" t="s">
        <v>404</v>
      </c>
      <c r="L35" s="104"/>
      <c r="M35" s="104"/>
      <c r="N35" s="104"/>
      <c r="O35" s="105"/>
    </row>
    <row r="36" spans="11:15" x14ac:dyDescent="0.25">
      <c r="K36" s="106" t="s">
        <v>415</v>
      </c>
      <c r="L36" s="104">
        <f>_xlfn.T.INV.2T(0.05,B13)</f>
        <v>1.9704231946745263</v>
      </c>
      <c r="M36" s="104"/>
      <c r="N36" s="104"/>
      <c r="O36" s="105"/>
    </row>
    <row r="37" spans="11:15" x14ac:dyDescent="0.25">
      <c r="K37" s="103" t="s">
        <v>405</v>
      </c>
      <c r="L37" s="104"/>
      <c r="M37" s="104"/>
      <c r="N37" s="104"/>
      <c r="O37" s="105"/>
    </row>
    <row r="38" spans="11:15" x14ac:dyDescent="0.25">
      <c r="K38" s="103" t="s">
        <v>406</v>
      </c>
      <c r="L38" s="104">
        <f>D19</f>
        <v>10.343817136822166</v>
      </c>
      <c r="M38" s="104"/>
      <c r="N38" s="104"/>
      <c r="O38" s="105"/>
    </row>
    <row r="39" spans="11:15" x14ac:dyDescent="0.25">
      <c r="K39" s="103" t="s">
        <v>408</v>
      </c>
      <c r="L39" s="104"/>
      <c r="M39" s="104"/>
      <c r="N39" s="104"/>
      <c r="O39" s="105"/>
    </row>
    <row r="40" spans="11:15" x14ac:dyDescent="0.25">
      <c r="K40" s="103">
        <f>L36*-1</f>
        <v>-1.9704231946745263</v>
      </c>
      <c r="L40" s="104" t="s">
        <v>417</v>
      </c>
      <c r="M40" s="104">
        <f>L38</f>
        <v>10.343817136822166</v>
      </c>
      <c r="N40" s="104" t="s">
        <v>409</v>
      </c>
      <c r="O40" s="105">
        <f>L36</f>
        <v>1.9704231946745263</v>
      </c>
    </row>
    <row r="41" spans="11:15" x14ac:dyDescent="0.25">
      <c r="K41" s="103" t="s">
        <v>410</v>
      </c>
      <c r="L41" s="104"/>
      <c r="M41" s="104"/>
      <c r="N41" s="104" t="s">
        <v>419</v>
      </c>
      <c r="O41" s="105"/>
    </row>
    <row r="42" spans="11:15" x14ac:dyDescent="0.25">
      <c r="K42" s="124" t="s">
        <v>424</v>
      </c>
      <c r="L42" s="119"/>
      <c r="M42" s="119"/>
      <c r="N42" s="119"/>
      <c r="O42" s="120"/>
    </row>
    <row r="43" spans="11:15" x14ac:dyDescent="0.25">
      <c r="K43" s="121"/>
      <c r="L43" s="122"/>
      <c r="M43" s="122"/>
      <c r="N43" s="122"/>
      <c r="O43" s="123"/>
    </row>
    <row r="45" spans="11:15" x14ac:dyDescent="0.25">
      <c r="K45" s="100" t="s">
        <v>402</v>
      </c>
      <c r="L45" s="101"/>
      <c r="M45" s="101"/>
      <c r="N45" s="101"/>
      <c r="O45" s="102"/>
    </row>
    <row r="46" spans="11:15" x14ac:dyDescent="0.25">
      <c r="K46" s="103" t="s">
        <v>398</v>
      </c>
      <c r="L46" s="104" t="s">
        <v>435</v>
      </c>
      <c r="M46" s="104"/>
      <c r="N46" s="104"/>
      <c r="O46" s="105"/>
    </row>
    <row r="47" spans="11:15" x14ac:dyDescent="0.25">
      <c r="K47" s="103" t="s">
        <v>399</v>
      </c>
      <c r="L47" s="104" t="s">
        <v>400</v>
      </c>
      <c r="M47" s="104"/>
      <c r="N47" s="104"/>
      <c r="O47" s="105"/>
    </row>
    <row r="48" spans="11:15" x14ac:dyDescent="0.25">
      <c r="K48" s="103" t="s">
        <v>404</v>
      </c>
      <c r="L48" s="104"/>
      <c r="M48" s="104"/>
      <c r="N48" s="104"/>
      <c r="O48" s="105"/>
    </row>
    <row r="49" spans="11:15" x14ac:dyDescent="0.25">
      <c r="K49" s="103" t="s">
        <v>415</v>
      </c>
      <c r="L49" s="104">
        <f>_xlfn.T.INV.2T(0.05,B13)</f>
        <v>1.9704231946745263</v>
      </c>
      <c r="M49" s="104"/>
      <c r="N49" s="104"/>
      <c r="O49" s="105"/>
    </row>
    <row r="50" spans="11:15" x14ac:dyDescent="0.25">
      <c r="K50" s="103" t="s">
        <v>405</v>
      </c>
      <c r="L50" s="104"/>
      <c r="M50" s="104"/>
      <c r="N50" s="104"/>
      <c r="O50" s="105"/>
    </row>
    <row r="51" spans="11:15" x14ac:dyDescent="0.25">
      <c r="K51" s="103" t="s">
        <v>406</v>
      </c>
      <c r="L51" s="104">
        <f>D20</f>
        <v>-10.291683533445617</v>
      </c>
      <c r="M51" s="104"/>
      <c r="N51" s="104"/>
      <c r="O51" s="105"/>
    </row>
    <row r="52" spans="11:15" x14ac:dyDescent="0.25">
      <c r="K52" s="103" t="s">
        <v>408</v>
      </c>
      <c r="L52" s="104"/>
      <c r="M52" s="104"/>
      <c r="N52" s="104"/>
      <c r="O52" s="105"/>
    </row>
    <row r="53" spans="11:15" x14ac:dyDescent="0.25">
      <c r="K53" s="103">
        <f>L49*-1</f>
        <v>-1.9704231946745263</v>
      </c>
      <c r="L53" s="104" t="s">
        <v>417</v>
      </c>
      <c r="M53" s="104">
        <f>L51</f>
        <v>-10.291683533445617</v>
      </c>
      <c r="N53" s="104" t="s">
        <v>409</v>
      </c>
      <c r="O53" s="105">
        <f>L49</f>
        <v>1.9704231946745263</v>
      </c>
    </row>
    <row r="54" spans="11:15" x14ac:dyDescent="0.25">
      <c r="K54" s="103" t="s">
        <v>410</v>
      </c>
      <c r="L54" s="104"/>
      <c r="M54" s="104"/>
      <c r="N54" s="104" t="s">
        <v>419</v>
      </c>
      <c r="O54" s="105"/>
    </row>
    <row r="55" spans="11:15" x14ac:dyDescent="0.25">
      <c r="K55" s="124" t="s">
        <v>441</v>
      </c>
      <c r="L55" s="119"/>
      <c r="M55" s="119"/>
      <c r="N55" s="119"/>
      <c r="O55" s="120"/>
    </row>
    <row r="56" spans="11:15" x14ac:dyDescent="0.25">
      <c r="K56" s="121"/>
      <c r="L56" s="122"/>
      <c r="M56" s="122"/>
      <c r="N56" s="122"/>
      <c r="O56" s="123"/>
    </row>
    <row r="58" spans="11:15" x14ac:dyDescent="0.25">
      <c r="K58" s="100" t="s">
        <v>402</v>
      </c>
      <c r="L58" s="101"/>
      <c r="M58" s="101"/>
      <c r="N58" s="101"/>
      <c r="O58" s="102"/>
    </row>
    <row r="59" spans="11:15" x14ac:dyDescent="0.25">
      <c r="K59" s="103" t="s">
        <v>398</v>
      </c>
      <c r="L59" s="104" t="s">
        <v>436</v>
      </c>
      <c r="M59" s="104"/>
      <c r="N59" s="104"/>
      <c r="O59" s="105"/>
    </row>
    <row r="60" spans="11:15" x14ac:dyDescent="0.25">
      <c r="K60" s="103" t="s">
        <v>399</v>
      </c>
      <c r="L60" s="104" t="s">
        <v>400</v>
      </c>
      <c r="M60" s="104"/>
      <c r="N60" s="104"/>
      <c r="O60" s="105"/>
    </row>
    <row r="61" spans="11:15" x14ac:dyDescent="0.25">
      <c r="K61" s="103" t="s">
        <v>404</v>
      </c>
      <c r="L61" s="104"/>
      <c r="M61" s="104"/>
      <c r="N61" s="104"/>
      <c r="O61" s="105"/>
    </row>
    <row r="62" spans="11:15" x14ac:dyDescent="0.25">
      <c r="K62" s="103" t="s">
        <v>415</v>
      </c>
      <c r="L62" s="104">
        <f>_xlfn.T.INV.2T(0.05,B13)</f>
        <v>1.9704231946745263</v>
      </c>
      <c r="M62" s="104"/>
      <c r="N62" s="104"/>
      <c r="O62" s="105"/>
    </row>
    <row r="63" spans="11:15" x14ac:dyDescent="0.25">
      <c r="K63" s="103" t="s">
        <v>405</v>
      </c>
      <c r="L63" s="104"/>
      <c r="M63" s="104"/>
      <c r="N63" s="104"/>
      <c r="O63" s="105"/>
    </row>
    <row r="64" spans="11:15" x14ac:dyDescent="0.25">
      <c r="K64" s="103" t="s">
        <v>406</v>
      </c>
      <c r="L64" s="104">
        <f>D21</f>
        <v>10.307849457161961</v>
      </c>
      <c r="M64" s="104"/>
      <c r="N64" s="104"/>
      <c r="O64" s="105"/>
    </row>
    <row r="65" spans="11:15" x14ac:dyDescent="0.25">
      <c r="K65" s="103" t="s">
        <v>408</v>
      </c>
      <c r="L65" s="104"/>
      <c r="M65" s="104"/>
      <c r="N65" s="104"/>
      <c r="O65" s="105"/>
    </row>
    <row r="66" spans="11:15" x14ac:dyDescent="0.25">
      <c r="K66" s="103">
        <f>L62*-1</f>
        <v>-1.9704231946745263</v>
      </c>
      <c r="L66" s="104" t="s">
        <v>417</v>
      </c>
      <c r="M66" s="104">
        <f>L64</f>
        <v>10.307849457161961</v>
      </c>
      <c r="N66" s="104" t="s">
        <v>409</v>
      </c>
      <c r="O66" s="105">
        <f>L62</f>
        <v>1.9704231946745263</v>
      </c>
    </row>
    <row r="67" spans="11:15" x14ac:dyDescent="0.25">
      <c r="K67" s="103" t="s">
        <v>410</v>
      </c>
      <c r="L67" s="104"/>
      <c r="N67" s="104" t="s">
        <v>442</v>
      </c>
      <c r="O67" s="105"/>
    </row>
    <row r="68" spans="11:15" x14ac:dyDescent="0.25">
      <c r="K68" s="124" t="s">
        <v>443</v>
      </c>
      <c r="L68" s="119"/>
      <c r="M68" s="119"/>
      <c r="N68" s="119"/>
      <c r="O68" s="120"/>
    </row>
    <row r="69" spans="11:15" x14ac:dyDescent="0.25">
      <c r="K69" s="121"/>
      <c r="L69" s="122"/>
      <c r="M69" s="122"/>
      <c r="N69" s="122"/>
      <c r="O69" s="123"/>
    </row>
    <row r="71" spans="11:15" x14ac:dyDescent="0.25">
      <c r="K71" s="100" t="s">
        <v>402</v>
      </c>
      <c r="L71" s="101"/>
      <c r="M71" s="101"/>
      <c r="N71" s="101"/>
      <c r="O71" s="102"/>
    </row>
    <row r="72" spans="11:15" x14ac:dyDescent="0.25">
      <c r="K72" s="103" t="s">
        <v>398</v>
      </c>
      <c r="L72" s="104" t="s">
        <v>444</v>
      </c>
      <c r="M72" s="104"/>
      <c r="N72" s="104"/>
      <c r="O72" s="105"/>
    </row>
    <row r="73" spans="11:15" x14ac:dyDescent="0.25">
      <c r="K73" s="103" t="s">
        <v>399</v>
      </c>
      <c r="L73" s="104" t="s">
        <v>400</v>
      </c>
      <c r="M73" s="104"/>
      <c r="N73" s="104"/>
      <c r="O73" s="105"/>
    </row>
    <row r="74" spans="11:15" x14ac:dyDescent="0.25">
      <c r="K74" s="103" t="s">
        <v>404</v>
      </c>
      <c r="L74" s="104"/>
      <c r="M74" s="104"/>
      <c r="N74" s="104"/>
      <c r="O74" s="105"/>
    </row>
    <row r="75" spans="11:15" x14ac:dyDescent="0.25">
      <c r="K75" s="103" t="s">
        <v>415</v>
      </c>
      <c r="L75" s="104" t="e">
        <f>_xlfn.T.INV.2T(0.05,B26)</f>
        <v>#NUM!</v>
      </c>
      <c r="M75" s="104"/>
      <c r="N75" s="104"/>
      <c r="O75" s="105"/>
    </row>
    <row r="76" spans="11:15" x14ac:dyDescent="0.25">
      <c r="K76" s="103" t="s">
        <v>405</v>
      </c>
      <c r="L76" s="104"/>
      <c r="M76" s="104"/>
      <c r="N76" s="104"/>
      <c r="O76" s="105"/>
    </row>
    <row r="77" spans="11:15" x14ac:dyDescent="0.25">
      <c r="K77" s="103" t="s">
        <v>406</v>
      </c>
      <c r="L77" s="104">
        <f>D34</f>
        <v>0</v>
      </c>
      <c r="M77" s="104"/>
      <c r="N77" s="104"/>
      <c r="O77" s="105"/>
    </row>
    <row r="78" spans="11:15" x14ac:dyDescent="0.25">
      <c r="K78" s="103" t="s">
        <v>408</v>
      </c>
      <c r="L78" s="104"/>
      <c r="M78" s="104"/>
      <c r="N78" s="104"/>
      <c r="O78" s="105"/>
    </row>
    <row r="79" spans="11:15" x14ac:dyDescent="0.25">
      <c r="K79" s="103" t="e">
        <f>L75*-1</f>
        <v>#NUM!</v>
      </c>
      <c r="L79" s="104" t="s">
        <v>417</v>
      </c>
      <c r="M79" s="104">
        <f>L77</f>
        <v>0</v>
      </c>
      <c r="N79" s="104" t="s">
        <v>409</v>
      </c>
      <c r="O79" s="105" t="e">
        <f>L75</f>
        <v>#NUM!</v>
      </c>
    </row>
    <row r="80" spans="11:15" x14ac:dyDescent="0.25">
      <c r="K80" s="103" t="s">
        <v>410</v>
      </c>
      <c r="L80" s="104"/>
      <c r="N80" s="104" t="s">
        <v>442</v>
      </c>
      <c r="O80" s="105"/>
    </row>
    <row r="81" spans="11:15" x14ac:dyDescent="0.25">
      <c r="K81" s="124" t="s">
        <v>443</v>
      </c>
      <c r="L81" s="119"/>
      <c r="M81" s="119"/>
      <c r="N81" s="119"/>
      <c r="O81" s="120"/>
    </row>
    <row r="82" spans="11:15" x14ac:dyDescent="0.25">
      <c r="K82" s="121"/>
      <c r="L82" s="122"/>
      <c r="M82" s="122"/>
      <c r="N82" s="122"/>
      <c r="O82" s="123"/>
    </row>
  </sheetData>
  <mergeCells count="6">
    <mergeCell ref="K81:O82"/>
    <mergeCell ref="D5:H6"/>
    <mergeCell ref="K29:O30"/>
    <mergeCell ref="K42:O43"/>
    <mergeCell ref="K55:O56"/>
    <mergeCell ref="K68:O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3"/>
  <sheetViews>
    <sheetView topLeftCell="A4" workbookViewId="0">
      <selection activeCell="D5" sqref="D5:H6"/>
    </sheetView>
  </sheetViews>
  <sheetFormatPr baseColWidth="10" defaultRowHeight="15" x14ac:dyDescent="0.25"/>
  <sheetData>
    <row r="1" spans="1:9" x14ac:dyDescent="0.25">
      <c r="A1" t="s">
        <v>297</v>
      </c>
    </row>
    <row r="2" spans="1:9" ht="15.75" thickBot="1" x14ac:dyDescent="0.3"/>
    <row r="3" spans="1:9" x14ac:dyDescent="0.25">
      <c r="A3" s="46" t="s">
        <v>298</v>
      </c>
      <c r="B3" s="46"/>
    </row>
    <row r="4" spans="1:9" x14ac:dyDescent="0.25">
      <c r="A4" s="43" t="s">
        <v>299</v>
      </c>
      <c r="B4" s="43">
        <v>0.87186317047527384</v>
      </c>
    </row>
    <row r="5" spans="1:9" ht="15" customHeight="1" x14ac:dyDescent="0.25">
      <c r="A5" s="43" t="s">
        <v>300</v>
      </c>
      <c r="B5" s="107">
        <v>0.76014538803119636</v>
      </c>
      <c r="D5" s="113" t="s">
        <v>451</v>
      </c>
      <c r="E5" s="113"/>
      <c r="F5" s="113"/>
      <c r="G5" s="113"/>
      <c r="H5" s="113"/>
    </row>
    <row r="6" spans="1:9" x14ac:dyDescent="0.25">
      <c r="A6" s="43" t="s">
        <v>301</v>
      </c>
      <c r="B6" s="43">
        <v>0.7538056185518448</v>
      </c>
      <c r="D6" s="113"/>
      <c r="E6" s="113"/>
      <c r="F6" s="113"/>
      <c r="G6" s="113"/>
      <c r="H6" s="113"/>
    </row>
    <row r="7" spans="1:9" x14ac:dyDescent="0.25">
      <c r="A7" s="43" t="s">
        <v>302</v>
      </c>
      <c r="B7" s="43">
        <v>1.150086486737433E-2</v>
      </c>
    </row>
    <row r="8" spans="1:9" ht="15.75" thickBot="1" x14ac:dyDescent="0.3">
      <c r="A8" s="44" t="s">
        <v>303</v>
      </c>
      <c r="B8" s="44">
        <v>234</v>
      </c>
    </row>
    <row r="10" spans="1:9" ht="15.75" thickBot="1" x14ac:dyDescent="0.3">
      <c r="A10" t="s">
        <v>304</v>
      </c>
    </row>
    <row r="11" spans="1:9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</row>
    <row r="12" spans="1:9" x14ac:dyDescent="0.25">
      <c r="A12" s="43" t="s">
        <v>305</v>
      </c>
      <c r="B12" s="43">
        <v>6</v>
      </c>
      <c r="C12" s="43">
        <v>9.5155840511489717E-2</v>
      </c>
      <c r="D12" s="43">
        <v>1.5859306751914954E-2</v>
      </c>
      <c r="E12" s="43">
        <v>119.90110847199695</v>
      </c>
      <c r="F12" s="80">
        <v>1.6167792800094813E-67</v>
      </c>
    </row>
    <row r="13" spans="1:9" x14ac:dyDescent="0.25">
      <c r="A13" s="43" t="s">
        <v>306</v>
      </c>
      <c r="B13" s="43">
        <v>227</v>
      </c>
      <c r="C13" s="43">
        <v>3.0025265642356372E-2</v>
      </c>
      <c r="D13" s="43">
        <v>1.3226989269760517E-4</v>
      </c>
      <c r="E13" s="43"/>
      <c r="F13" s="43"/>
    </row>
    <row r="14" spans="1:9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9" ht="15.75" thickBot="1" x14ac:dyDescent="0.3"/>
    <row r="16" spans="1:9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</row>
    <row r="17" spans="1:9" x14ac:dyDescent="0.25">
      <c r="A17" s="43" t="s">
        <v>308</v>
      </c>
      <c r="B17" s="43">
        <v>0.15917523438167835</v>
      </c>
      <c r="C17" s="43">
        <v>5.5446537038252725E-3</v>
      </c>
      <c r="D17" s="43">
        <v>28.707876611277438</v>
      </c>
      <c r="E17" s="80">
        <v>1.6831249665915599E-77</v>
      </c>
      <c r="F17" s="43">
        <v>0.14824966330008058</v>
      </c>
      <c r="G17" s="43">
        <v>0.17010080546327613</v>
      </c>
      <c r="H17" s="43">
        <v>0.14824966330008058</v>
      </c>
      <c r="I17" s="43">
        <v>0.17010080546327613</v>
      </c>
    </row>
    <row r="18" spans="1:9" x14ac:dyDescent="0.25">
      <c r="A18" s="43" t="s">
        <v>284</v>
      </c>
      <c r="B18" s="43">
        <v>-6.7825737276656526E-3</v>
      </c>
      <c r="C18" s="43">
        <v>6.4668887773602641E-4</v>
      </c>
      <c r="D18" s="43">
        <v>-10.488155836869439</v>
      </c>
      <c r="E18" s="80">
        <v>3.0582291225840499E-21</v>
      </c>
      <c r="F18" s="43">
        <v>-8.0568544454152902E-3</v>
      </c>
      <c r="G18" s="43">
        <v>-5.5082930099160142E-3</v>
      </c>
      <c r="H18" s="43">
        <v>-8.0568544454152902E-3</v>
      </c>
      <c r="I18" s="43">
        <v>-5.5082930099160142E-3</v>
      </c>
    </row>
    <row r="19" spans="1:9" x14ac:dyDescent="0.25">
      <c r="A19" s="43" t="s">
        <v>285</v>
      </c>
      <c r="B19" s="43">
        <v>1.9934703792975718E-4</v>
      </c>
      <c r="C19" s="43">
        <v>2.37885156574765E-5</v>
      </c>
      <c r="D19" s="43">
        <v>8.3799695954171209</v>
      </c>
      <c r="E19" s="80">
        <v>5.5558662706198048E-15</v>
      </c>
      <c r="F19" s="43">
        <v>1.5247249307546746E-4</v>
      </c>
      <c r="G19" s="43">
        <v>2.462215827840469E-4</v>
      </c>
      <c r="H19" s="43">
        <v>1.5247249307546746E-4</v>
      </c>
      <c r="I19" s="43">
        <v>2.462215827840469E-4</v>
      </c>
    </row>
    <row r="20" spans="1:9" x14ac:dyDescent="0.25">
      <c r="A20" s="43" t="s">
        <v>286</v>
      </c>
      <c r="B20" s="43">
        <v>-2.677233821789503E-6</v>
      </c>
      <c r="C20" s="43">
        <v>3.7869536394122421E-7</v>
      </c>
      <c r="D20" s="43">
        <v>-7.069623968792567</v>
      </c>
      <c r="E20" s="80">
        <v>1.897422593043583E-11</v>
      </c>
      <c r="F20" s="43">
        <v>-3.4234414910181409E-6</v>
      </c>
      <c r="G20" s="43">
        <v>-1.9310261525608652E-6</v>
      </c>
      <c r="H20" s="43">
        <v>-3.4234414910181409E-6</v>
      </c>
      <c r="I20" s="43">
        <v>-1.9310261525608652E-6</v>
      </c>
    </row>
    <row r="21" spans="1:9" x14ac:dyDescent="0.25">
      <c r="A21" s="43" t="s">
        <v>287</v>
      </c>
      <c r="B21" s="43">
        <v>1.7388386574802703E-8</v>
      </c>
      <c r="C21" s="43">
        <v>2.9255280415849851E-9</v>
      </c>
      <c r="D21" s="43">
        <v>5.9436745529815767</v>
      </c>
      <c r="E21" s="80">
        <v>1.0413183486069729E-8</v>
      </c>
      <c r="F21" s="43">
        <v>1.162372276045251E-8</v>
      </c>
      <c r="G21" s="43">
        <v>2.3153050389152895E-8</v>
      </c>
      <c r="H21" s="43">
        <v>1.162372276045251E-8</v>
      </c>
      <c r="I21" s="43">
        <v>2.3153050389152895E-8</v>
      </c>
    </row>
    <row r="22" spans="1:9" x14ac:dyDescent="0.25">
      <c r="A22" s="43" t="s">
        <v>292</v>
      </c>
      <c r="B22" s="43">
        <v>-5.3481032396777654E-11</v>
      </c>
      <c r="C22" s="43">
        <v>1.0802408406429877E-11</v>
      </c>
      <c r="D22" s="43">
        <v>-4.950843403119654</v>
      </c>
      <c r="E22" s="80">
        <v>1.4411734088719596E-6</v>
      </c>
      <c r="F22" s="43">
        <v>-7.4766848824857741E-11</v>
      </c>
      <c r="G22" s="43">
        <v>-3.2195215968697567E-11</v>
      </c>
      <c r="H22" s="43">
        <v>-7.4766848824857741E-11</v>
      </c>
      <c r="I22" s="43">
        <v>-3.2195215968697567E-11</v>
      </c>
    </row>
    <row r="23" spans="1:9" ht="15.75" thickBot="1" x14ac:dyDescent="0.3">
      <c r="A23" s="44" t="s">
        <v>293</v>
      </c>
      <c r="B23" s="44">
        <v>6.2358428252759217E-14</v>
      </c>
      <c r="C23" s="44">
        <v>1.5269753919442191E-14</v>
      </c>
      <c r="D23" s="44">
        <v>4.0837873735058325</v>
      </c>
      <c r="E23" s="83">
        <v>6.1433586863396115E-5</v>
      </c>
      <c r="F23" s="44">
        <v>3.2269843688807992E-14</v>
      </c>
      <c r="G23" s="44">
        <v>9.2447012816710442E-14</v>
      </c>
      <c r="H23" s="44">
        <v>3.2269843688807992E-14</v>
      </c>
      <c r="I23" s="44">
        <v>9.2447012816710442E-14</v>
      </c>
    </row>
  </sheetData>
  <mergeCells count="1">
    <mergeCell ref="D5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topLeftCell="A8" workbookViewId="0">
      <selection activeCell="L10" sqref="L10"/>
    </sheetView>
  </sheetViews>
  <sheetFormatPr baseColWidth="10" defaultRowHeight="15" x14ac:dyDescent="0.25"/>
  <sheetData>
    <row r="1" spans="1:9" x14ac:dyDescent="0.25">
      <c r="A1" t="s">
        <v>297</v>
      </c>
    </row>
    <row r="2" spans="1:9" ht="15.75" thickBot="1" x14ac:dyDescent="0.3"/>
    <row r="3" spans="1:9" x14ac:dyDescent="0.25">
      <c r="A3" s="46" t="s">
        <v>298</v>
      </c>
      <c r="B3" s="46"/>
    </row>
    <row r="4" spans="1:9" x14ac:dyDescent="0.25">
      <c r="A4" s="43" t="s">
        <v>299</v>
      </c>
      <c r="B4" s="43">
        <v>0.89191407525240907</v>
      </c>
    </row>
    <row r="5" spans="1:9" x14ac:dyDescent="0.25">
      <c r="A5" s="43" t="s">
        <v>300</v>
      </c>
      <c r="B5" s="80">
        <v>0.79551071763336001</v>
      </c>
      <c r="D5" s="113" t="s">
        <v>454</v>
      </c>
      <c r="E5" s="113"/>
      <c r="F5" s="113"/>
      <c r="G5" s="113"/>
      <c r="H5" s="113"/>
    </row>
    <row r="6" spans="1:9" x14ac:dyDescent="0.25">
      <c r="A6" s="43" t="s">
        <v>301</v>
      </c>
      <c r="B6" s="43">
        <v>0.78917697879899507</v>
      </c>
      <c r="D6" s="113"/>
      <c r="E6" s="113"/>
      <c r="F6" s="113"/>
      <c r="G6" s="113"/>
      <c r="H6" s="113"/>
    </row>
    <row r="7" spans="1:9" x14ac:dyDescent="0.25">
      <c r="A7" s="43" t="s">
        <v>302</v>
      </c>
      <c r="B7" s="43">
        <v>1.0642666377607345E-2</v>
      </c>
    </row>
    <row r="8" spans="1:9" ht="15.75" thickBot="1" x14ac:dyDescent="0.3">
      <c r="A8" s="44" t="s">
        <v>303</v>
      </c>
      <c r="B8" s="44">
        <v>234</v>
      </c>
    </row>
    <row r="10" spans="1:9" ht="15.75" thickBot="1" x14ac:dyDescent="0.3">
      <c r="A10" t="s">
        <v>304</v>
      </c>
    </row>
    <row r="11" spans="1:9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</row>
    <row r="12" spans="1:9" x14ac:dyDescent="0.25">
      <c r="A12" s="43" t="s">
        <v>305</v>
      </c>
      <c r="B12" s="43">
        <v>7</v>
      </c>
      <c r="C12" s="43">
        <v>9.9582911590583925E-2</v>
      </c>
      <c r="D12" s="43">
        <v>1.4226130227226274E-2</v>
      </c>
      <c r="E12" s="43">
        <v>125.59891375961999</v>
      </c>
      <c r="F12" s="80">
        <v>3.0734368973870328E-74</v>
      </c>
    </row>
    <row r="13" spans="1:9" x14ac:dyDescent="0.25">
      <c r="A13" s="43" t="s">
        <v>306</v>
      </c>
      <c r="B13" s="43">
        <v>226</v>
      </c>
      <c r="C13" s="43">
        <v>2.5598194563262167E-2</v>
      </c>
      <c r="D13" s="43">
        <v>1.1326634762505383E-4</v>
      </c>
      <c r="E13" s="43"/>
      <c r="F13" s="43"/>
    </row>
    <row r="14" spans="1:9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9" ht="15.75" thickBot="1" x14ac:dyDescent="0.3"/>
    <row r="16" spans="1:9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</row>
    <row r="17" spans="1:9" x14ac:dyDescent="0.25">
      <c r="A17" s="43" t="s">
        <v>308</v>
      </c>
      <c r="B17" s="43">
        <v>0.14018756457187997</v>
      </c>
      <c r="C17" s="43">
        <v>5.9624168062632809E-3</v>
      </c>
      <c r="D17" s="43">
        <v>23.51186928505544</v>
      </c>
      <c r="E17" s="80">
        <v>1.2041381519678347E-62</v>
      </c>
      <c r="F17" s="43">
        <v>0.12843852540949113</v>
      </c>
      <c r="G17" s="43">
        <v>0.15193660373426882</v>
      </c>
      <c r="H17" s="43">
        <v>0.12843852540949113</v>
      </c>
      <c r="I17" s="43">
        <v>0.15193660373426882</v>
      </c>
    </row>
    <row r="18" spans="1:9" x14ac:dyDescent="0.25">
      <c r="A18" s="43" t="s">
        <v>284</v>
      </c>
      <c r="B18" s="43">
        <v>-2.5049579282214363E-3</v>
      </c>
      <c r="C18" s="43">
        <v>9.0899663708228159E-4</v>
      </c>
      <c r="D18" s="43">
        <v>-2.7557394890501556</v>
      </c>
      <c r="E18" s="80">
        <v>6.3336516927070879E-3</v>
      </c>
      <c r="F18" s="43">
        <v>-4.296150566136441E-3</v>
      </c>
      <c r="G18" s="43">
        <v>-7.1376529030643134E-4</v>
      </c>
      <c r="H18" s="43">
        <v>-4.296150566136441E-3</v>
      </c>
      <c r="I18" s="43">
        <v>-7.1376529030643134E-4</v>
      </c>
    </row>
    <row r="19" spans="1:9" x14ac:dyDescent="0.25">
      <c r="A19" s="43" t="s">
        <v>285</v>
      </c>
      <c r="B19" s="43">
        <v>-4.2030953619648826E-5</v>
      </c>
      <c r="C19" s="43">
        <v>4.4443830531719347E-5</v>
      </c>
      <c r="D19" s="43">
        <v>-0.94570951956203542</v>
      </c>
      <c r="E19" s="81">
        <v>0.34530676655257597</v>
      </c>
      <c r="F19" s="43">
        <v>-1.2960824356945949E-4</v>
      </c>
      <c r="G19" s="43">
        <v>4.5546336330161855E-5</v>
      </c>
      <c r="H19" s="43">
        <v>-1.2960824356945949E-4</v>
      </c>
      <c r="I19" s="43">
        <v>4.5546336330161855E-5</v>
      </c>
    </row>
    <row r="20" spans="1:9" x14ac:dyDescent="0.25">
      <c r="A20" s="43" t="s">
        <v>286</v>
      </c>
      <c r="B20" s="43">
        <v>2.983898764479497E-6</v>
      </c>
      <c r="C20" s="43">
        <v>9.7095985331775113E-7</v>
      </c>
      <c r="D20" s="43">
        <v>3.0731432965879817</v>
      </c>
      <c r="E20" s="80">
        <v>2.3784334999127823E-3</v>
      </c>
      <c r="F20" s="43">
        <v>1.0706066025236108E-6</v>
      </c>
      <c r="G20" s="43">
        <v>4.8971909264353832E-6</v>
      </c>
      <c r="H20" s="43">
        <v>1.0706066025236108E-6</v>
      </c>
      <c r="I20" s="43">
        <v>4.8971909264353832E-6</v>
      </c>
    </row>
    <row r="21" spans="1:9" x14ac:dyDescent="0.25">
      <c r="A21" s="43" t="s">
        <v>287</v>
      </c>
      <c r="B21" s="43">
        <v>-4.8599571122963936E-8</v>
      </c>
      <c r="C21" s="43">
        <v>1.0896623107476707E-8</v>
      </c>
      <c r="D21" s="43">
        <v>-4.4600580054583503</v>
      </c>
      <c r="E21" s="80">
        <v>1.2914902615667808E-5</v>
      </c>
      <c r="F21" s="43">
        <v>-7.007154394664343E-8</v>
      </c>
      <c r="G21" s="43">
        <v>-2.7127598299284442E-8</v>
      </c>
      <c r="H21" s="43">
        <v>-7.007154394664343E-8</v>
      </c>
      <c r="I21" s="43">
        <v>-2.7127598299284442E-8</v>
      </c>
    </row>
    <row r="22" spans="1:9" x14ac:dyDescent="0.25">
      <c r="A22" s="43" t="s">
        <v>292</v>
      </c>
      <c r="B22" s="43">
        <v>3.5010595106860542E-10</v>
      </c>
      <c r="C22" s="43">
        <v>6.5324301560823462E-11</v>
      </c>
      <c r="D22" s="43">
        <v>5.3595054627965943</v>
      </c>
      <c r="E22" s="80">
        <v>2.0546400796914002E-7</v>
      </c>
      <c r="F22" s="43">
        <v>2.2138335380106994E-10</v>
      </c>
      <c r="G22" s="43">
        <v>4.7882854833614092E-10</v>
      </c>
      <c r="H22" s="43">
        <v>2.2138335380106994E-10</v>
      </c>
      <c r="I22" s="43">
        <v>4.7882854833614092E-10</v>
      </c>
    </row>
    <row r="23" spans="1:9" x14ac:dyDescent="0.25">
      <c r="A23" s="43" t="s">
        <v>293</v>
      </c>
      <c r="B23" s="43">
        <v>-1.1770758503393956E-12</v>
      </c>
      <c r="C23" s="43">
        <v>1.9875407509307606E-13</v>
      </c>
      <c r="D23" s="43">
        <v>-5.9222727875550412</v>
      </c>
      <c r="E23" s="80">
        <v>1.1718627376242274E-8</v>
      </c>
      <c r="F23" s="43">
        <v>-1.5687239836097703E-12</v>
      </c>
      <c r="G23" s="43">
        <v>-7.8542771706902088E-13</v>
      </c>
      <c r="H23" s="43">
        <v>-1.5687239836097703E-12</v>
      </c>
      <c r="I23" s="43">
        <v>-7.8542771706902088E-13</v>
      </c>
    </row>
    <row r="24" spans="1:9" ht="15.75" thickBot="1" x14ac:dyDescent="0.3">
      <c r="A24" s="44" t="s">
        <v>294</v>
      </c>
      <c r="B24" s="44">
        <v>1.5069109770115029E-15</v>
      </c>
      <c r="C24" s="44">
        <v>2.4103482656174073E-16</v>
      </c>
      <c r="D24" s="44">
        <v>6.2518391989528936</v>
      </c>
      <c r="E24" s="83">
        <v>2.0014055695327289E-9</v>
      </c>
      <c r="F24" s="44">
        <v>1.0319479362192746E-15</v>
      </c>
      <c r="G24" s="44">
        <v>1.9818740178037312E-15</v>
      </c>
      <c r="H24" s="44">
        <v>1.0319479362192746E-15</v>
      </c>
      <c r="I24" s="44">
        <v>1.9818740178037312E-15</v>
      </c>
    </row>
  </sheetData>
  <mergeCells count="1">
    <mergeCell ref="D5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5"/>
  <sheetViews>
    <sheetView workbookViewId="0">
      <selection activeCell="D7" sqref="D7"/>
    </sheetView>
  </sheetViews>
  <sheetFormatPr baseColWidth="10" defaultRowHeight="15" x14ac:dyDescent="0.25"/>
  <sheetData>
    <row r="1" spans="1:9" x14ac:dyDescent="0.25">
      <c r="A1" t="s">
        <v>297</v>
      </c>
    </row>
    <row r="2" spans="1:9" ht="15.75" thickBot="1" x14ac:dyDescent="0.3"/>
    <row r="3" spans="1:9" x14ac:dyDescent="0.25">
      <c r="A3" s="46" t="s">
        <v>298</v>
      </c>
      <c r="B3" s="46"/>
    </row>
    <row r="4" spans="1:9" x14ac:dyDescent="0.25">
      <c r="A4" s="43" t="s">
        <v>299</v>
      </c>
      <c r="B4" s="43">
        <v>0.89233870594516906</v>
      </c>
    </row>
    <row r="5" spans="1:9" x14ac:dyDescent="0.25">
      <c r="A5" s="43" t="s">
        <v>300</v>
      </c>
      <c r="B5" s="81">
        <v>0.79626836612789886</v>
      </c>
      <c r="D5" s="113" t="s">
        <v>453</v>
      </c>
      <c r="E5" s="113"/>
      <c r="F5" s="113"/>
      <c r="G5" s="113"/>
      <c r="H5" s="113"/>
    </row>
    <row r="6" spans="1:9" x14ac:dyDescent="0.25">
      <c r="A6" s="43" t="s">
        <v>301</v>
      </c>
      <c r="B6" s="43">
        <v>0.78902457470133502</v>
      </c>
      <c r="D6" s="113"/>
      <c r="E6" s="113"/>
      <c r="F6" s="113"/>
      <c r="G6" s="113"/>
      <c r="H6" s="113"/>
    </row>
    <row r="7" spans="1:9" x14ac:dyDescent="0.25">
      <c r="A7" s="43" t="s">
        <v>302</v>
      </c>
      <c r="B7" s="43">
        <v>1.0646512477831519E-2</v>
      </c>
    </row>
    <row r="8" spans="1:9" ht="15.75" thickBot="1" x14ac:dyDescent="0.3">
      <c r="A8" s="44" t="s">
        <v>303</v>
      </c>
      <c r="B8" s="44">
        <v>234</v>
      </c>
    </row>
    <row r="10" spans="1:9" ht="15.75" thickBot="1" x14ac:dyDescent="0.3">
      <c r="A10" t="s">
        <v>304</v>
      </c>
    </row>
    <row r="11" spans="1:9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</row>
    <row r="12" spans="1:9" x14ac:dyDescent="0.25">
      <c r="A12" s="43" t="s">
        <v>305</v>
      </c>
      <c r="B12" s="43">
        <v>8</v>
      </c>
      <c r="C12" s="43">
        <v>9.9677754867206092E-2</v>
      </c>
      <c r="D12" s="43">
        <v>1.2459719358400762E-2</v>
      </c>
      <c r="E12" s="43">
        <v>109.92425364539282</v>
      </c>
      <c r="F12" s="80">
        <v>2.3628075270934413E-73</v>
      </c>
    </row>
    <row r="13" spans="1:9" x14ac:dyDescent="0.25">
      <c r="A13" s="43" t="s">
        <v>306</v>
      </c>
      <c r="B13" s="43">
        <v>225</v>
      </c>
      <c r="C13" s="43">
        <v>2.5503351286640004E-2</v>
      </c>
      <c r="D13" s="43">
        <v>1.1334822794062224E-4</v>
      </c>
      <c r="E13" s="43"/>
      <c r="F13" s="43"/>
    </row>
    <row r="14" spans="1:9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9" ht="15.75" thickBot="1" x14ac:dyDescent="0.3"/>
    <row r="16" spans="1:9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</row>
    <row r="17" spans="1:9" x14ac:dyDescent="0.25">
      <c r="A17" s="43" t="s">
        <v>308</v>
      </c>
      <c r="B17" s="43">
        <v>0.13712596074096517</v>
      </c>
      <c r="C17" s="43">
        <v>6.8394727199616139E-3</v>
      </c>
      <c r="D17" s="43">
        <v>20.049200626351031</v>
      </c>
      <c r="E17" s="80">
        <v>5.6372365807582763E-52</v>
      </c>
      <c r="F17" s="43">
        <v>0.12364834619010324</v>
      </c>
      <c r="G17" s="43">
        <v>0.15060357529182711</v>
      </c>
      <c r="H17" s="43">
        <v>0.12364834619010324</v>
      </c>
      <c r="I17" s="43">
        <v>0.15060357529182711</v>
      </c>
    </row>
    <row r="18" spans="1:9" x14ac:dyDescent="0.25">
      <c r="A18" s="43" t="s">
        <v>284</v>
      </c>
      <c r="B18" s="43">
        <v>-1.6323834944748292E-3</v>
      </c>
      <c r="C18" s="43">
        <v>1.3178820253564479E-3</v>
      </c>
      <c r="D18" s="43">
        <v>-1.2386415954290886</v>
      </c>
      <c r="E18" s="81">
        <v>0.21676893195557118</v>
      </c>
      <c r="F18" s="43">
        <v>-4.2293535663670287E-3</v>
      </c>
      <c r="G18" s="43">
        <v>9.6458657741737013E-4</v>
      </c>
      <c r="H18" s="43">
        <v>-4.2293535663670287E-3</v>
      </c>
      <c r="I18" s="43">
        <v>9.6458657741737013E-4</v>
      </c>
    </row>
    <row r="19" spans="1:9" x14ac:dyDescent="0.25">
      <c r="A19" s="43" t="s">
        <v>285</v>
      </c>
      <c r="B19" s="43">
        <v>-1.0548967249269836E-4</v>
      </c>
      <c r="C19" s="43">
        <v>8.239784033990563E-5</v>
      </c>
      <c r="D19" s="43">
        <v>-1.2802480266173828</v>
      </c>
      <c r="E19" s="81">
        <v>0.20177621492920919</v>
      </c>
      <c r="F19" s="43">
        <v>-2.6785984010569861E-4</v>
      </c>
      <c r="G19" s="43">
        <v>5.6880495120301892E-5</v>
      </c>
      <c r="H19" s="43">
        <v>-2.6785984010569861E-4</v>
      </c>
      <c r="I19" s="43">
        <v>5.6880495120301892E-5</v>
      </c>
    </row>
    <row r="20" spans="1:9" x14ac:dyDescent="0.25">
      <c r="A20" s="43" t="s">
        <v>286</v>
      </c>
      <c r="B20" s="43">
        <v>4.9426925154193637E-6</v>
      </c>
      <c r="C20" s="43">
        <v>2.3513683300393957E-6</v>
      </c>
      <c r="D20" s="43">
        <v>2.1020494544708579</v>
      </c>
      <c r="E20" s="80">
        <v>3.6661078632637956E-2</v>
      </c>
      <c r="F20" s="43">
        <v>3.091721671500704E-7</v>
      </c>
      <c r="G20" s="43">
        <v>9.5762128636886569E-6</v>
      </c>
      <c r="H20" s="43">
        <v>3.091721671500704E-7</v>
      </c>
      <c r="I20" s="43">
        <v>9.5762128636886569E-6</v>
      </c>
    </row>
    <row r="21" spans="1:9" x14ac:dyDescent="0.25">
      <c r="A21" s="43" t="s">
        <v>287</v>
      </c>
      <c r="B21" s="43">
        <v>-7.9679074397503363E-8</v>
      </c>
      <c r="C21" s="43">
        <v>3.5682239903056396E-8</v>
      </c>
      <c r="D21" s="43">
        <v>-2.2330177313414223</v>
      </c>
      <c r="E21" s="80">
        <v>2.6532300711499607E-2</v>
      </c>
      <c r="F21" s="43">
        <v>-1.499931900341073E-7</v>
      </c>
      <c r="G21" s="43">
        <v>-9.3649587608994222E-9</v>
      </c>
      <c r="H21" s="43">
        <v>-1.499931900341073E-7</v>
      </c>
      <c r="I21" s="43">
        <v>-9.3649587608994222E-9</v>
      </c>
    </row>
    <row r="22" spans="1:9" x14ac:dyDescent="0.25">
      <c r="A22" s="43" t="s">
        <v>292</v>
      </c>
      <c r="B22" s="43">
        <v>6.243459477227492E-10</v>
      </c>
      <c r="C22" s="43">
        <v>3.068415522561413E-10</v>
      </c>
      <c r="D22" s="43">
        <v>2.0347503235206084</v>
      </c>
      <c r="E22" s="80">
        <v>4.3048790731495597E-2</v>
      </c>
      <c r="F22" s="43">
        <v>1.969521822621566E-11</v>
      </c>
      <c r="G22" s="43">
        <v>1.2289966772192827E-9</v>
      </c>
      <c r="H22" s="43">
        <v>1.969521822621566E-11</v>
      </c>
      <c r="I22" s="43">
        <v>1.2289966772192827E-9</v>
      </c>
    </row>
    <row r="23" spans="1:9" x14ac:dyDescent="0.25">
      <c r="A23" s="43" t="s">
        <v>293</v>
      </c>
      <c r="B23" s="43">
        <v>-2.5364073928586862E-12</v>
      </c>
      <c r="C23" s="43">
        <v>1.4992786019457235E-12</v>
      </c>
      <c r="D23" s="43">
        <v>-1.6917518795819568</v>
      </c>
      <c r="E23" s="81">
        <v>9.2077732220924274E-2</v>
      </c>
      <c r="F23" s="43">
        <v>-5.4908309177021369E-12</v>
      </c>
      <c r="G23" s="43">
        <v>4.1801613198476404E-13</v>
      </c>
      <c r="H23" s="43">
        <v>-5.4908309177021369E-12</v>
      </c>
      <c r="I23" s="43">
        <v>4.1801613198476404E-13</v>
      </c>
    </row>
    <row r="24" spans="1:9" x14ac:dyDescent="0.25">
      <c r="A24" s="43" t="s">
        <v>294</v>
      </c>
      <c r="B24" s="43">
        <v>5.0461400571273989E-15</v>
      </c>
      <c r="C24" s="43">
        <v>3.8766310687468351E-15</v>
      </c>
      <c r="D24" s="43">
        <v>1.3016817870054942</v>
      </c>
      <c r="E24" s="81">
        <v>0.19435632949325957</v>
      </c>
      <c r="F24" s="43">
        <v>-2.5930072046163403E-15</v>
      </c>
      <c r="G24" s="43">
        <v>1.2685287318871137E-14</v>
      </c>
      <c r="H24" s="43">
        <v>-2.5930072046163403E-15</v>
      </c>
      <c r="I24" s="43">
        <v>1.2685287318871137E-14</v>
      </c>
    </row>
    <row r="25" spans="1:9" ht="15.75" thickBot="1" x14ac:dyDescent="0.3">
      <c r="A25" s="44" t="s">
        <v>295</v>
      </c>
      <c r="B25" s="44">
        <v>-3.7651373192809425E-18</v>
      </c>
      <c r="C25" s="44">
        <v>4.1160904792928758E-18</v>
      </c>
      <c r="D25" s="44">
        <v>-0.91473628634319393</v>
      </c>
      <c r="E25" s="82">
        <v>0.36130933755605732</v>
      </c>
      <c r="F25" s="44">
        <v>-1.1876154528907777E-17</v>
      </c>
      <c r="G25" s="44">
        <v>4.345879890345892E-18</v>
      </c>
      <c r="H25" s="44">
        <v>-1.1876154528907777E-17</v>
      </c>
      <c r="I25" s="44">
        <v>4.345879890345892E-18</v>
      </c>
    </row>
  </sheetData>
  <mergeCells count="1">
    <mergeCell ref="D5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6"/>
  <sheetViews>
    <sheetView workbookViewId="0">
      <selection activeCell="K14" sqref="K14"/>
    </sheetView>
  </sheetViews>
  <sheetFormatPr baseColWidth="10" defaultRowHeight="15" x14ac:dyDescent="0.25"/>
  <sheetData>
    <row r="1" spans="1:9" x14ac:dyDescent="0.25">
      <c r="A1" t="s">
        <v>297</v>
      </c>
    </row>
    <row r="2" spans="1:9" ht="15.75" thickBot="1" x14ac:dyDescent="0.3"/>
    <row r="3" spans="1:9" x14ac:dyDescent="0.25">
      <c r="A3" s="46" t="s">
        <v>298</v>
      </c>
      <c r="B3" s="46"/>
    </row>
    <row r="4" spans="1:9" x14ac:dyDescent="0.25">
      <c r="A4" s="43" t="s">
        <v>299</v>
      </c>
      <c r="B4" s="43">
        <v>0.89328481250486635</v>
      </c>
    </row>
    <row r="5" spans="1:9" x14ac:dyDescent="0.25">
      <c r="A5" s="43" t="s">
        <v>300</v>
      </c>
      <c r="B5" s="81">
        <v>0.79795775625185417</v>
      </c>
      <c r="D5" s="113" t="s">
        <v>452</v>
      </c>
      <c r="E5" s="113"/>
      <c r="F5" s="113"/>
      <c r="G5" s="113"/>
      <c r="H5" s="113"/>
    </row>
    <row r="6" spans="1:9" x14ac:dyDescent="0.25">
      <c r="A6" s="43" t="s">
        <v>301</v>
      </c>
      <c r="B6" s="43">
        <v>0.78983998752983042</v>
      </c>
      <c r="D6" s="113"/>
      <c r="E6" s="113"/>
      <c r="F6" s="113"/>
      <c r="G6" s="113"/>
      <c r="H6" s="113"/>
    </row>
    <row r="7" spans="1:9" x14ac:dyDescent="0.25">
      <c r="A7" s="43" t="s">
        <v>302</v>
      </c>
      <c r="B7" s="43">
        <v>1.0625918355731383E-2</v>
      </c>
    </row>
    <row r="8" spans="1:9" ht="15.75" thickBot="1" x14ac:dyDescent="0.3">
      <c r="A8" s="44" t="s">
        <v>303</v>
      </c>
      <c r="B8" s="44">
        <v>234</v>
      </c>
    </row>
    <row r="10" spans="1:9" ht="15.75" thickBot="1" x14ac:dyDescent="0.3">
      <c r="A10" t="s">
        <v>304</v>
      </c>
    </row>
    <row r="11" spans="1:9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</row>
    <row r="12" spans="1:9" x14ac:dyDescent="0.25">
      <c r="A12" s="43" t="s">
        <v>305</v>
      </c>
      <c r="B12" s="43">
        <v>9</v>
      </c>
      <c r="C12" s="43">
        <v>9.9889234591648196E-2</v>
      </c>
      <c r="D12" s="43">
        <v>1.1098803843516466E-2</v>
      </c>
      <c r="E12" s="43">
        <v>98.297670650184216</v>
      </c>
      <c r="F12" s="80">
        <v>1.0154615747827573E-72</v>
      </c>
    </row>
    <row r="13" spans="1:9" x14ac:dyDescent="0.25">
      <c r="A13" s="43" t="s">
        <v>306</v>
      </c>
      <c r="B13" s="43">
        <v>224</v>
      </c>
      <c r="C13" s="43">
        <v>2.5291871562197893E-2</v>
      </c>
      <c r="D13" s="43">
        <v>1.1291014090266916E-4</v>
      </c>
      <c r="E13" s="43"/>
      <c r="F13" s="43"/>
    </row>
    <row r="14" spans="1:9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9" ht="15.75" thickBot="1" x14ac:dyDescent="0.3"/>
    <row r="16" spans="1:9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</row>
    <row r="17" spans="1:9" x14ac:dyDescent="0.25">
      <c r="A17" s="43" t="s">
        <v>308</v>
      </c>
      <c r="B17" s="43">
        <v>0.14214874243943854</v>
      </c>
      <c r="C17" s="43">
        <v>7.7502991800486674E-3</v>
      </c>
      <c r="D17" s="43">
        <v>18.341065181763206</v>
      </c>
      <c r="E17" s="80">
        <v>1.7073938695101379E-46</v>
      </c>
      <c r="F17" s="43">
        <v>0.12687591792341196</v>
      </c>
      <c r="G17" s="43">
        <v>0.15742156695546511</v>
      </c>
      <c r="H17" s="43">
        <v>0.12687591792341196</v>
      </c>
      <c r="I17" s="43">
        <v>0.15742156695546511</v>
      </c>
    </row>
    <row r="18" spans="1:9" x14ac:dyDescent="0.25">
      <c r="A18" s="43" t="s">
        <v>284</v>
      </c>
      <c r="B18" s="43">
        <v>-3.3899767314400663E-3</v>
      </c>
      <c r="C18" s="43">
        <v>1.8383158725336667E-3</v>
      </c>
      <c r="D18" s="43">
        <v>-1.8440665078781138</v>
      </c>
      <c r="E18" s="81">
        <v>6.6494122243393697E-2</v>
      </c>
      <c r="F18" s="43">
        <v>-7.0125821398233654E-3</v>
      </c>
      <c r="G18" s="43">
        <v>2.3262867694323272E-4</v>
      </c>
      <c r="H18" s="43">
        <v>-7.0125821398233654E-3</v>
      </c>
      <c r="I18" s="43">
        <v>2.3262867694323272E-4</v>
      </c>
    </row>
    <row r="19" spans="1:9" x14ac:dyDescent="0.25">
      <c r="A19" s="43" t="s">
        <v>285</v>
      </c>
      <c r="B19" s="43">
        <v>5.4154719161389657E-5</v>
      </c>
      <c r="C19" s="43">
        <v>1.4272508649726607E-4</v>
      </c>
      <c r="D19" s="43">
        <v>0.37943378063692401</v>
      </c>
      <c r="E19" s="81">
        <v>0.70472522592819442</v>
      </c>
      <c r="F19" s="43">
        <v>-2.2710090071440583E-4</v>
      </c>
      <c r="G19" s="43">
        <v>3.3541033903718517E-4</v>
      </c>
      <c r="H19" s="43">
        <v>-2.2710090071440583E-4</v>
      </c>
      <c r="I19" s="43">
        <v>3.3541033903718517E-4</v>
      </c>
    </row>
    <row r="20" spans="1:9" x14ac:dyDescent="0.25">
      <c r="A20" s="43" t="s">
        <v>286</v>
      </c>
      <c r="B20" s="43">
        <v>-1.3079965594365262E-6</v>
      </c>
      <c r="C20" s="43">
        <v>5.13496229684023E-6</v>
      </c>
      <c r="D20" s="43">
        <v>-0.25472369295513514</v>
      </c>
      <c r="E20" s="81">
        <v>0.79917021534665333</v>
      </c>
      <c r="F20" s="43">
        <v>-1.1427009546437252E-5</v>
      </c>
      <c r="G20" s="43">
        <v>8.8110164275641997E-6</v>
      </c>
      <c r="H20" s="43">
        <v>-1.1427009546437252E-5</v>
      </c>
      <c r="I20" s="43">
        <v>8.8110164275641997E-6</v>
      </c>
    </row>
    <row r="21" spans="1:9" x14ac:dyDescent="0.25">
      <c r="A21" s="43" t="s">
        <v>287</v>
      </c>
      <c r="B21" s="43">
        <v>4.8989534062095887E-8</v>
      </c>
      <c r="C21" s="43">
        <v>1.0053571136323899E-7</v>
      </c>
      <c r="D21" s="43">
        <v>0.48728490004009628</v>
      </c>
      <c r="E21" s="81">
        <v>0.62653296889944676</v>
      </c>
      <c r="F21" s="43">
        <v>-1.4912724073252633E-7</v>
      </c>
      <c r="G21" s="43">
        <v>2.4710630885671813E-7</v>
      </c>
      <c r="H21" s="43">
        <v>-1.4912724073252633E-7</v>
      </c>
      <c r="I21" s="43">
        <v>2.4710630885671813E-7</v>
      </c>
    </row>
    <row r="22" spans="1:9" x14ac:dyDescent="0.25">
      <c r="A22" s="43" t="s">
        <v>292</v>
      </c>
      <c r="B22" s="43">
        <v>-9.0193083731125182E-10</v>
      </c>
      <c r="C22" s="43">
        <v>1.1565168855455245E-9</v>
      </c>
      <c r="D22" s="43">
        <v>-0.77986828258526852</v>
      </c>
      <c r="E22" s="81">
        <v>0.4362916439240293</v>
      </c>
      <c r="F22" s="43">
        <v>-3.1809756886672304E-9</v>
      </c>
      <c r="G22" s="43">
        <v>1.3771140140447266E-9</v>
      </c>
      <c r="H22" s="43">
        <v>-3.1809756886672304E-9</v>
      </c>
      <c r="I22" s="43">
        <v>1.3771140140447266E-9</v>
      </c>
    </row>
    <row r="23" spans="1:9" x14ac:dyDescent="0.25">
      <c r="A23" s="43" t="s">
        <v>293</v>
      </c>
      <c r="B23" s="43">
        <v>8.2607347075272902E-12</v>
      </c>
      <c r="C23" s="43">
        <v>8.0300003799028624E-12</v>
      </c>
      <c r="D23" s="43">
        <v>1.0287340369499731</v>
      </c>
      <c r="E23" s="81">
        <v>0.30471421047783337</v>
      </c>
      <c r="F23" s="43">
        <v>-7.5632720587654354E-12</v>
      </c>
      <c r="G23" s="43">
        <v>2.4084741473820014E-11</v>
      </c>
      <c r="H23" s="43">
        <v>-7.5632720587654354E-12</v>
      </c>
      <c r="I23" s="43">
        <v>2.4084741473820014E-11</v>
      </c>
    </row>
    <row r="24" spans="1:9" x14ac:dyDescent="0.25">
      <c r="A24" s="43" t="s">
        <v>294</v>
      </c>
      <c r="B24" s="43">
        <v>-3.9900576224516298E-14</v>
      </c>
      <c r="C24" s="43">
        <v>3.3069162760027412E-14</v>
      </c>
      <c r="D24" s="43">
        <v>-1.2065795712477609</v>
      </c>
      <c r="E24" s="81">
        <v>0.2288668227523665</v>
      </c>
      <c r="F24" s="43">
        <v>-1.0506703083390441E-13</v>
      </c>
      <c r="G24" s="43">
        <v>2.5265878384871819E-14</v>
      </c>
      <c r="H24" s="43">
        <v>-1.0506703083390441E-13</v>
      </c>
      <c r="I24" s="43">
        <v>2.5265878384871819E-14</v>
      </c>
    </row>
    <row r="25" spans="1:9" x14ac:dyDescent="0.25">
      <c r="A25" s="43" t="s">
        <v>295</v>
      </c>
      <c r="B25" s="43">
        <v>9.7786432394404345E-17</v>
      </c>
      <c r="C25" s="43">
        <v>7.4316169508373778E-17</v>
      </c>
      <c r="D25" s="43">
        <v>1.3158163699945002</v>
      </c>
      <c r="E25" s="81">
        <v>0.18958073806013892</v>
      </c>
      <c r="F25" s="43">
        <v>-4.8661825825938282E-17</v>
      </c>
      <c r="G25" s="43">
        <v>2.4423469061474695E-16</v>
      </c>
      <c r="H25" s="43">
        <v>-4.8661825825938282E-17</v>
      </c>
      <c r="I25" s="43">
        <v>2.4423469061474695E-16</v>
      </c>
    </row>
    <row r="26" spans="1:9" ht="15.75" thickBot="1" x14ac:dyDescent="0.3">
      <c r="A26" s="44" t="s">
        <v>296</v>
      </c>
      <c r="B26" s="44">
        <v>-9.6029853157852773E-20</v>
      </c>
      <c r="C26" s="44">
        <v>7.0167882626555559E-20</v>
      </c>
      <c r="D26" s="44">
        <v>-1.3685727652484352</v>
      </c>
      <c r="E26" s="82">
        <v>0.17250385291779122</v>
      </c>
      <c r="F26" s="44">
        <v>-2.3430345177908726E-19</v>
      </c>
      <c r="G26" s="44">
        <v>4.2243745463381714E-20</v>
      </c>
      <c r="H26" s="44">
        <v>-2.3430345177908726E-19</v>
      </c>
      <c r="I26" s="44">
        <v>4.2243745463381714E-20</v>
      </c>
    </row>
  </sheetData>
  <mergeCells count="1"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D8F4-63BB-4778-91B3-DCB5178ADED0}">
  <dimension ref="A1:J239"/>
  <sheetViews>
    <sheetView topLeftCell="A223" workbookViewId="0">
      <selection activeCell="F241" sqref="F241"/>
    </sheetView>
  </sheetViews>
  <sheetFormatPr baseColWidth="10" defaultRowHeight="15" x14ac:dyDescent="0.25"/>
  <cols>
    <col min="3" max="3" width="12.28515625" bestFit="1" customWidth="1"/>
    <col min="4" max="4" width="12.140625" customWidth="1"/>
    <col min="5" max="5" width="15.28515625" customWidth="1"/>
    <col min="6" max="6" width="14" customWidth="1"/>
    <col min="7" max="7" width="16.5703125" customWidth="1"/>
    <col min="8" max="10" width="25.5703125" bestFit="1" customWidth="1"/>
  </cols>
  <sheetData>
    <row r="1" spans="1:10" ht="90" x14ac:dyDescent="0.25">
      <c r="A1" s="129" t="s">
        <v>1</v>
      </c>
      <c r="B1" s="130" t="s">
        <v>394</v>
      </c>
      <c r="C1" s="169" t="s">
        <v>457</v>
      </c>
      <c r="D1" s="169" t="s">
        <v>458</v>
      </c>
      <c r="E1" s="179" t="s">
        <v>463</v>
      </c>
      <c r="F1" s="180" t="s">
        <v>464</v>
      </c>
      <c r="G1" s="181" t="s">
        <v>465</v>
      </c>
      <c r="H1" s="179" t="s">
        <v>460</v>
      </c>
      <c r="I1" s="180" t="s">
        <v>461</v>
      </c>
      <c r="J1" s="181" t="s">
        <v>462</v>
      </c>
    </row>
    <row r="2" spans="1:10" x14ac:dyDescent="0.25">
      <c r="A2" s="131" t="s">
        <v>236</v>
      </c>
      <c r="B2" s="132">
        <v>0.13500000000000001</v>
      </c>
      <c r="C2" s="172" t="s">
        <v>459</v>
      </c>
      <c r="D2" s="172" t="s">
        <v>459</v>
      </c>
      <c r="E2" s="172" t="s">
        <v>459</v>
      </c>
      <c r="F2" s="172" t="s">
        <v>459</v>
      </c>
      <c r="G2" s="172" t="s">
        <v>459</v>
      </c>
      <c r="H2" s="172" t="s">
        <v>459</v>
      </c>
      <c r="I2" s="172" t="s">
        <v>459</v>
      </c>
      <c r="J2" s="172" t="s">
        <v>459</v>
      </c>
    </row>
    <row r="3" spans="1:10" x14ac:dyDescent="0.25">
      <c r="A3" s="133" t="s">
        <v>235</v>
      </c>
      <c r="B3" s="132">
        <v>0.13339999999999999</v>
      </c>
      <c r="C3" s="170"/>
      <c r="D3" s="170"/>
      <c r="E3" s="170"/>
      <c r="F3" s="170"/>
      <c r="G3" s="170"/>
      <c r="H3" s="170"/>
      <c r="I3" s="170"/>
      <c r="J3" s="170"/>
    </row>
    <row r="4" spans="1:10" x14ac:dyDescent="0.25">
      <c r="A4" s="131" t="s">
        <v>234</v>
      </c>
      <c r="B4" s="132">
        <v>0.13020000000000001</v>
      </c>
      <c r="C4" s="170"/>
      <c r="D4" s="170"/>
      <c r="E4" s="170"/>
      <c r="F4" s="170"/>
      <c r="G4" s="170"/>
      <c r="H4" s="170"/>
      <c r="I4" s="170"/>
      <c r="J4" s="170"/>
    </row>
    <row r="5" spans="1:10" x14ac:dyDescent="0.25">
      <c r="A5" s="133" t="s">
        <v>233</v>
      </c>
      <c r="B5" s="132">
        <v>0.12740000000000001</v>
      </c>
      <c r="C5" s="171"/>
      <c r="D5" s="171"/>
      <c r="E5" s="171"/>
      <c r="F5" s="171"/>
      <c r="G5" s="171"/>
      <c r="H5" s="171"/>
      <c r="I5" s="171"/>
      <c r="J5" s="171"/>
    </row>
    <row r="6" spans="1:10" x14ac:dyDescent="0.25">
      <c r="A6" s="131" t="s">
        <v>232</v>
      </c>
      <c r="B6" s="132">
        <v>0.12720000000000001</v>
      </c>
      <c r="C6" s="173">
        <f>AVERAGE(B2:B5)</f>
        <v>0.13150000000000001</v>
      </c>
      <c r="D6" s="131">
        <f>B5*0.4+B4*0.3+B3*0.2+B2*0.1</f>
        <v>0.13020000000000001</v>
      </c>
      <c r="E6" s="182">
        <f>(B6-C6)^2</f>
        <v>1.8489999999999984E-5</v>
      </c>
      <c r="F6" s="182">
        <f>ABS(B6-C6)</f>
        <v>4.2999999999999983E-3</v>
      </c>
      <c r="G6" s="182">
        <f>ABS((B6-C6)/C6)</f>
        <v>3.26996197718631E-2</v>
      </c>
      <c r="H6" s="182">
        <f>(B6-D6)^2</f>
        <v>9.0000000000000155E-6</v>
      </c>
      <c r="I6" s="182">
        <f>ABS(B6-D6)</f>
        <v>3.0000000000000027E-3</v>
      </c>
      <c r="J6" s="183">
        <f>ABS((B6-D6)/D6)</f>
        <v>2.3041474654377898E-2</v>
      </c>
    </row>
    <row r="7" spans="1:10" x14ac:dyDescent="0.25">
      <c r="A7" s="133" t="s">
        <v>231</v>
      </c>
      <c r="B7" s="132">
        <v>0.127</v>
      </c>
      <c r="C7" s="173">
        <f t="shared" ref="C7:C70" si="0">AVERAGE(B3:B6)</f>
        <v>0.12955</v>
      </c>
      <c r="D7" s="131">
        <f t="shared" ref="D7:D70" si="1">B6*0.4+B5*0.3+B4*0.2+B3*0.1</f>
        <v>0.12848000000000001</v>
      </c>
      <c r="E7" s="182">
        <f t="shared" ref="E7:E70" si="2">(B7-C7)^2</f>
        <v>6.5024999999999831E-6</v>
      </c>
      <c r="F7" s="182">
        <f t="shared" ref="F7:F70" si="3">ABS(B7-C7)</f>
        <v>2.5499999999999967E-3</v>
      </c>
      <c r="G7" s="182">
        <f t="shared" ref="G7:G70" si="4">ABS((B7-C7)/C7)</f>
        <v>1.9683519876495536E-2</v>
      </c>
      <c r="H7" s="182">
        <f t="shared" ref="H7:H70" si="5">(B7-D7)^2</f>
        <v>2.1904000000000269E-6</v>
      </c>
      <c r="I7" s="182">
        <f t="shared" ref="I7:I70" si="6">ABS(B7-D7)</f>
        <v>1.4800000000000091E-3</v>
      </c>
      <c r="J7" s="183">
        <f t="shared" ref="J7:J70" si="7">ABS((B7-D7)/D7)</f>
        <v>1.1519302615193096E-2</v>
      </c>
    </row>
    <row r="8" spans="1:10" x14ac:dyDescent="0.25">
      <c r="A8" s="131" t="s">
        <v>230</v>
      </c>
      <c r="B8" s="132">
        <v>0.12659999999999999</v>
      </c>
      <c r="C8" s="173">
        <f t="shared" si="0"/>
        <v>0.12795000000000001</v>
      </c>
      <c r="D8" s="131">
        <f t="shared" si="1"/>
        <v>0.12746000000000002</v>
      </c>
      <c r="E8" s="182">
        <f t="shared" si="2"/>
        <v>1.8225000000000482E-6</v>
      </c>
      <c r="F8" s="182">
        <f t="shared" si="3"/>
        <v>1.3500000000000179E-3</v>
      </c>
      <c r="G8" s="182">
        <f t="shared" si="4"/>
        <v>1.0550996483001311E-2</v>
      </c>
      <c r="H8" s="182">
        <f t="shared" si="5"/>
        <v>7.396000000000471E-7</v>
      </c>
      <c r="I8" s="182">
        <f t="shared" si="6"/>
        <v>8.6000000000002741E-4</v>
      </c>
      <c r="J8" s="183">
        <f t="shared" si="7"/>
        <v>6.7472148124904071E-3</v>
      </c>
    </row>
    <row r="9" spans="1:10" x14ac:dyDescent="0.25">
      <c r="A9" s="133" t="s">
        <v>229</v>
      </c>
      <c r="B9" s="132">
        <v>0.1234</v>
      </c>
      <c r="C9" s="173">
        <f t="shared" si="0"/>
        <v>0.12705</v>
      </c>
      <c r="D9" s="131">
        <f t="shared" si="1"/>
        <v>0.12692000000000001</v>
      </c>
      <c r="E9" s="182">
        <f t="shared" si="2"/>
        <v>1.3322500000000003E-5</v>
      </c>
      <c r="F9" s="182">
        <f t="shared" si="3"/>
        <v>3.6500000000000005E-3</v>
      </c>
      <c r="G9" s="182">
        <f>ABS((B9-C9)/C9)</f>
        <v>2.8728846910665098E-2</v>
      </c>
      <c r="H9" s="182">
        <f t="shared" si="5"/>
        <v>1.2390400000000065E-5</v>
      </c>
      <c r="I9" s="182">
        <f t="shared" si="6"/>
        <v>3.5200000000000092E-3</v>
      </c>
      <c r="J9" s="183">
        <f t="shared" si="7"/>
        <v>2.7734005672864867E-2</v>
      </c>
    </row>
    <row r="10" spans="1:10" x14ac:dyDescent="0.25">
      <c r="A10" s="131" t="s">
        <v>228</v>
      </c>
      <c r="B10" s="132">
        <v>0.1186</v>
      </c>
      <c r="C10" s="173">
        <f t="shared" si="0"/>
        <v>0.12605</v>
      </c>
      <c r="D10" s="131">
        <f t="shared" si="1"/>
        <v>0.12546000000000002</v>
      </c>
      <c r="E10" s="182">
        <f t="shared" si="2"/>
        <v>5.5502499999999972E-5</v>
      </c>
      <c r="F10" s="182">
        <f t="shared" si="3"/>
        <v>7.4499999999999983E-3</v>
      </c>
      <c r="G10" s="182">
        <f t="shared" si="4"/>
        <v>5.9103530345101137E-2</v>
      </c>
      <c r="H10" s="182">
        <f t="shared" si="5"/>
        <v>4.7059600000000257E-5</v>
      </c>
      <c r="I10" s="182">
        <f t="shared" si="6"/>
        <v>6.8600000000000189E-3</v>
      </c>
      <c r="J10" s="183">
        <f t="shared" si="7"/>
        <v>5.4678782081938611E-2</v>
      </c>
    </row>
    <row r="11" spans="1:10" x14ac:dyDescent="0.25">
      <c r="A11" s="133" t="s">
        <v>227</v>
      </c>
      <c r="B11" s="132">
        <v>0.11459999999999999</v>
      </c>
      <c r="C11" s="173">
        <f t="shared" si="0"/>
        <v>0.1239</v>
      </c>
      <c r="D11" s="131">
        <f t="shared" si="1"/>
        <v>0.12248000000000001</v>
      </c>
      <c r="E11" s="182">
        <f t="shared" si="2"/>
        <v>8.6490000000000048E-5</v>
      </c>
      <c r="F11" s="182">
        <f t="shared" si="3"/>
        <v>9.3000000000000027E-3</v>
      </c>
      <c r="G11" s="182">
        <f t="shared" si="4"/>
        <v>7.5060532687651352E-2</v>
      </c>
      <c r="H11" s="182">
        <f t="shared" si="5"/>
        <v>6.2094400000000183E-5</v>
      </c>
      <c r="I11" s="182">
        <f t="shared" si="6"/>
        <v>7.880000000000012E-3</v>
      </c>
      <c r="J11" s="183">
        <f t="shared" si="7"/>
        <v>6.4337034617896888E-2</v>
      </c>
    </row>
    <row r="12" spans="1:10" x14ac:dyDescent="0.25">
      <c r="A12" s="131" t="s">
        <v>226</v>
      </c>
      <c r="B12" s="132">
        <v>0.1148</v>
      </c>
      <c r="C12" s="173">
        <f t="shared" si="0"/>
        <v>0.12079999999999999</v>
      </c>
      <c r="D12" s="131">
        <f t="shared" si="1"/>
        <v>0.11876</v>
      </c>
      <c r="E12" s="182">
        <f t="shared" si="2"/>
        <v>3.5999999999999899E-5</v>
      </c>
      <c r="F12" s="182">
        <f t="shared" si="3"/>
        <v>5.9999999999999915E-3</v>
      </c>
      <c r="G12" s="182">
        <f t="shared" si="4"/>
        <v>4.9668874172185365E-2</v>
      </c>
      <c r="H12" s="182">
        <f t="shared" si="5"/>
        <v>1.568160000000004E-5</v>
      </c>
      <c r="I12" s="182">
        <f t="shared" si="6"/>
        <v>3.9600000000000052E-3</v>
      </c>
      <c r="J12" s="183">
        <f t="shared" si="7"/>
        <v>3.3344560458066733E-2</v>
      </c>
    </row>
    <row r="13" spans="1:10" x14ac:dyDescent="0.25">
      <c r="A13" s="133" t="s">
        <v>225</v>
      </c>
      <c r="B13" s="132">
        <v>0.114</v>
      </c>
      <c r="C13" s="173">
        <f t="shared" si="0"/>
        <v>0.11785</v>
      </c>
      <c r="D13" s="131">
        <f t="shared" si="1"/>
        <v>0.11636000000000001</v>
      </c>
      <c r="E13" s="182">
        <f t="shared" si="2"/>
        <v>1.4822499999999942E-5</v>
      </c>
      <c r="F13" s="182">
        <f t="shared" si="3"/>
        <v>3.8499999999999923E-3</v>
      </c>
      <c r="G13" s="182">
        <f t="shared" si="4"/>
        <v>3.2668646584641428E-2</v>
      </c>
      <c r="H13" s="182">
        <f t="shared" si="5"/>
        <v>5.5696000000000042E-6</v>
      </c>
      <c r="I13" s="182">
        <f t="shared" si="6"/>
        <v>2.360000000000001E-3</v>
      </c>
      <c r="J13" s="183">
        <f t="shared" si="7"/>
        <v>2.0281883808869035E-2</v>
      </c>
    </row>
    <row r="14" spans="1:10" x14ac:dyDescent="0.25">
      <c r="A14" s="131" t="s">
        <v>224</v>
      </c>
      <c r="B14" s="132">
        <v>0.11210000000000001</v>
      </c>
      <c r="C14" s="173">
        <f t="shared" si="0"/>
        <v>0.11549999999999999</v>
      </c>
      <c r="D14" s="131">
        <f t="shared" si="1"/>
        <v>0.11481999999999999</v>
      </c>
      <c r="E14" s="182">
        <f t="shared" si="2"/>
        <v>1.1559999999999908E-5</v>
      </c>
      <c r="F14" s="182">
        <f t="shared" si="3"/>
        <v>3.3999999999999864E-3</v>
      </c>
      <c r="G14" s="182">
        <f t="shared" si="4"/>
        <v>2.9437229437229321E-2</v>
      </c>
      <c r="H14" s="182">
        <f t="shared" si="5"/>
        <v>7.3983999999999256E-6</v>
      </c>
      <c r="I14" s="182">
        <f t="shared" si="6"/>
        <v>2.7199999999999863E-3</v>
      </c>
      <c r="J14" s="183">
        <f t="shared" si="7"/>
        <v>2.3689252743424372E-2</v>
      </c>
    </row>
    <row r="15" spans="1:10" x14ac:dyDescent="0.25">
      <c r="A15" s="133" t="s">
        <v>223</v>
      </c>
      <c r="B15" s="132">
        <v>0.1075</v>
      </c>
      <c r="C15" s="173">
        <f t="shared" si="0"/>
        <v>0.113875</v>
      </c>
      <c r="D15" s="131">
        <f t="shared" si="1"/>
        <v>0.11346000000000001</v>
      </c>
      <c r="E15" s="182">
        <f t="shared" si="2"/>
        <v>4.0640625000000075E-5</v>
      </c>
      <c r="F15" s="182">
        <f t="shared" si="3"/>
        <v>6.3750000000000057E-3</v>
      </c>
      <c r="G15" s="182">
        <f t="shared" si="4"/>
        <v>5.5982436882546699E-2</v>
      </c>
      <c r="H15" s="182">
        <f t="shared" si="5"/>
        <v>3.5521600000000084E-5</v>
      </c>
      <c r="I15" s="182">
        <f t="shared" si="6"/>
        <v>5.960000000000007E-3</v>
      </c>
      <c r="J15" s="183">
        <f t="shared" si="7"/>
        <v>5.2529525824079028E-2</v>
      </c>
    </row>
    <row r="16" spans="1:10" x14ac:dyDescent="0.25">
      <c r="A16" s="131" t="s">
        <v>222</v>
      </c>
      <c r="B16" s="132">
        <v>0.106</v>
      </c>
      <c r="C16" s="173">
        <f t="shared" si="0"/>
        <v>0.11209999999999999</v>
      </c>
      <c r="D16" s="131">
        <f t="shared" si="1"/>
        <v>0.11091000000000001</v>
      </c>
      <c r="E16" s="182">
        <f t="shared" si="2"/>
        <v>3.720999999999993E-5</v>
      </c>
      <c r="F16" s="182">
        <f t="shared" si="3"/>
        <v>6.0999999999999943E-3</v>
      </c>
      <c r="G16" s="182">
        <f t="shared" si="4"/>
        <v>5.4415700267618154E-2</v>
      </c>
      <c r="H16" s="182">
        <f t="shared" si="5"/>
        <v>2.4108100000000112E-5</v>
      </c>
      <c r="I16" s="182">
        <f t="shared" si="6"/>
        <v>4.9100000000000116E-3</v>
      </c>
      <c r="J16" s="183">
        <f t="shared" si="7"/>
        <v>4.4270128933369499E-2</v>
      </c>
    </row>
    <row r="17" spans="1:10" x14ac:dyDescent="0.25">
      <c r="A17" s="133" t="s">
        <v>221</v>
      </c>
      <c r="B17" s="132">
        <v>0.10009999999999999</v>
      </c>
      <c r="C17" s="173">
        <f t="shared" si="0"/>
        <v>0.1099</v>
      </c>
      <c r="D17" s="131">
        <f t="shared" si="1"/>
        <v>0.10846999999999998</v>
      </c>
      <c r="E17" s="182">
        <f t="shared" si="2"/>
        <v>9.6040000000000063E-5</v>
      </c>
      <c r="F17" s="182">
        <f t="shared" si="3"/>
        <v>9.8000000000000032E-3</v>
      </c>
      <c r="G17" s="182">
        <f t="shared" si="4"/>
        <v>8.9171974522293029E-2</v>
      </c>
      <c r="H17" s="182">
        <f t="shared" si="5"/>
        <v>7.0056899999999814E-5</v>
      </c>
      <c r="I17" s="182">
        <f t="shared" si="6"/>
        <v>8.3699999999999886E-3</v>
      </c>
      <c r="J17" s="183">
        <f t="shared" si="7"/>
        <v>7.7164192864386374E-2</v>
      </c>
    </row>
    <row r="18" spans="1:10" x14ac:dyDescent="0.25">
      <c r="A18" s="131" t="s">
        <v>220</v>
      </c>
      <c r="B18" s="132">
        <v>9.0700000000000003E-2</v>
      </c>
      <c r="C18" s="173">
        <f t="shared" si="0"/>
        <v>0.10642499999999999</v>
      </c>
      <c r="D18" s="131">
        <f t="shared" si="1"/>
        <v>0.10454999999999999</v>
      </c>
      <c r="E18" s="182">
        <f t="shared" si="2"/>
        <v>2.4727562499999965E-4</v>
      </c>
      <c r="F18" s="182">
        <f t="shared" si="3"/>
        <v>1.5724999999999989E-2</v>
      </c>
      <c r="G18" s="182">
        <f t="shared" si="4"/>
        <v>0.14775663612872905</v>
      </c>
      <c r="H18" s="182">
        <f t="shared" si="5"/>
        <v>1.9182249999999965E-4</v>
      </c>
      <c r="I18" s="182">
        <f t="shared" si="6"/>
        <v>1.3849999999999987E-2</v>
      </c>
      <c r="J18" s="183">
        <f t="shared" si="7"/>
        <v>0.13247250119560008</v>
      </c>
    </row>
    <row r="19" spans="1:10" x14ac:dyDescent="0.25">
      <c r="A19" s="133" t="s">
        <v>219</v>
      </c>
      <c r="B19" s="132">
        <v>8.4099999999999994E-2</v>
      </c>
      <c r="C19" s="173">
        <f t="shared" si="0"/>
        <v>0.101075</v>
      </c>
      <c r="D19" s="131">
        <f t="shared" si="1"/>
        <v>9.8259999999999986E-2</v>
      </c>
      <c r="E19" s="182">
        <f t="shared" si="2"/>
        <v>2.8815062500000014E-4</v>
      </c>
      <c r="F19" s="182">
        <f t="shared" si="3"/>
        <v>1.6975000000000004E-2</v>
      </c>
      <c r="G19" s="182">
        <f t="shared" si="4"/>
        <v>0.16794459559732877</v>
      </c>
      <c r="H19" s="182">
        <f t="shared" si="5"/>
        <v>2.0050559999999976E-4</v>
      </c>
      <c r="I19" s="182">
        <f t="shared" si="6"/>
        <v>1.4159999999999992E-2</v>
      </c>
      <c r="J19" s="183">
        <f t="shared" si="7"/>
        <v>0.14410746997761037</v>
      </c>
    </row>
    <row r="20" spans="1:10" x14ac:dyDescent="0.25">
      <c r="A20" s="131" t="s">
        <v>218</v>
      </c>
      <c r="B20" s="132">
        <v>7.8600000000000003E-2</v>
      </c>
      <c r="C20" s="173">
        <f t="shared" si="0"/>
        <v>9.5225000000000004E-2</v>
      </c>
      <c r="D20" s="131">
        <f t="shared" si="1"/>
        <v>9.1469999999999996E-2</v>
      </c>
      <c r="E20" s="182">
        <f t="shared" si="2"/>
        <v>2.7639062500000005E-4</v>
      </c>
      <c r="F20" s="182">
        <f t="shared" si="3"/>
        <v>1.6625000000000001E-2</v>
      </c>
      <c r="G20" s="182">
        <f t="shared" si="4"/>
        <v>0.17458650564452613</v>
      </c>
      <c r="H20" s="182">
        <f t="shared" si="5"/>
        <v>1.656368999999998E-4</v>
      </c>
      <c r="I20" s="182">
        <f t="shared" si="6"/>
        <v>1.2869999999999993E-2</v>
      </c>
      <c r="J20" s="183">
        <f t="shared" si="7"/>
        <v>0.14070186946539842</v>
      </c>
    </row>
    <row r="21" spans="1:10" x14ac:dyDescent="0.25">
      <c r="A21" s="133" t="s">
        <v>217</v>
      </c>
      <c r="B21" s="132">
        <v>7.9000000000000001E-2</v>
      </c>
      <c r="C21" s="173">
        <f t="shared" si="0"/>
        <v>8.8374999999999995E-2</v>
      </c>
      <c r="D21" s="131">
        <f t="shared" si="1"/>
        <v>8.4820000000000007E-2</v>
      </c>
      <c r="E21" s="182">
        <f t="shared" si="2"/>
        <v>8.7890624999999902E-5</v>
      </c>
      <c r="F21" s="182">
        <f t="shared" si="3"/>
        <v>9.3749999999999944E-3</v>
      </c>
      <c r="G21" s="182">
        <f t="shared" si="4"/>
        <v>0.10608203677510603</v>
      </c>
      <c r="H21" s="182">
        <f t="shared" si="5"/>
        <v>3.3872400000000066E-5</v>
      </c>
      <c r="I21" s="182">
        <f t="shared" si="6"/>
        <v>5.8200000000000057E-3</v>
      </c>
      <c r="J21" s="183">
        <f t="shared" si="7"/>
        <v>6.8615892478189167E-2</v>
      </c>
    </row>
    <row r="22" spans="1:10" x14ac:dyDescent="0.25">
      <c r="A22" s="131" t="s">
        <v>216</v>
      </c>
      <c r="B22" s="132">
        <v>7.9299999999999995E-2</v>
      </c>
      <c r="C22" s="173">
        <f t="shared" si="0"/>
        <v>8.3100000000000007E-2</v>
      </c>
      <c r="D22" s="131">
        <f t="shared" si="1"/>
        <v>8.1070000000000003E-2</v>
      </c>
      <c r="E22" s="182">
        <f t="shared" si="2"/>
        <v>1.4440000000000089E-5</v>
      </c>
      <c r="F22" s="182">
        <f t="shared" si="3"/>
        <v>3.8000000000000117E-3</v>
      </c>
      <c r="G22" s="182">
        <f t="shared" si="4"/>
        <v>4.572803850782204E-2</v>
      </c>
      <c r="H22" s="182">
        <f t="shared" si="5"/>
        <v>3.1329000000000272E-6</v>
      </c>
      <c r="I22" s="182">
        <f t="shared" si="6"/>
        <v>1.7700000000000077E-3</v>
      </c>
      <c r="J22" s="183">
        <f t="shared" si="7"/>
        <v>2.1832983841125048E-2</v>
      </c>
    </row>
    <row r="23" spans="1:10" x14ac:dyDescent="0.25">
      <c r="A23" s="133" t="s">
        <v>215</v>
      </c>
      <c r="B23" s="132">
        <v>7.9000000000000001E-2</v>
      </c>
      <c r="C23" s="173">
        <f t="shared" si="0"/>
        <v>8.0250000000000002E-2</v>
      </c>
      <c r="D23" s="131">
        <f t="shared" si="1"/>
        <v>7.9549999999999996E-2</v>
      </c>
      <c r="E23" s="182">
        <f t="shared" si="2"/>
        <v>1.5625000000000028E-6</v>
      </c>
      <c r="F23" s="182">
        <f t="shared" si="3"/>
        <v>1.2500000000000011E-3</v>
      </c>
      <c r="G23" s="182">
        <f t="shared" si="4"/>
        <v>1.5576323987538955E-2</v>
      </c>
      <c r="H23" s="182">
        <f t="shared" si="5"/>
        <v>3.0249999999999446E-7</v>
      </c>
      <c r="I23" s="182">
        <f t="shared" si="6"/>
        <v>5.4999999999999494E-4</v>
      </c>
      <c r="J23" s="183">
        <f t="shared" si="7"/>
        <v>6.9138906348208042E-3</v>
      </c>
    </row>
    <row r="24" spans="1:10" x14ac:dyDescent="0.25">
      <c r="A24" s="131" t="s">
        <v>214</v>
      </c>
      <c r="B24" s="132">
        <v>7.8899999999999998E-2</v>
      </c>
      <c r="C24" s="173">
        <f t="shared" si="0"/>
        <v>7.8975000000000004E-2</v>
      </c>
      <c r="D24" s="131">
        <f t="shared" si="1"/>
        <v>7.9050000000000009E-2</v>
      </c>
      <c r="E24" s="182">
        <f t="shared" si="2"/>
        <v>5.6250000000008428E-9</v>
      </c>
      <c r="F24" s="182">
        <f t="shared" si="3"/>
        <v>7.5000000000005618E-5</v>
      </c>
      <c r="G24" s="182">
        <f t="shared" si="4"/>
        <v>9.4966761633435406E-4</v>
      </c>
      <c r="H24" s="182">
        <f t="shared" si="5"/>
        <v>2.2500000000003371E-8</v>
      </c>
      <c r="I24" s="182">
        <f t="shared" si="6"/>
        <v>1.5000000000001124E-4</v>
      </c>
      <c r="J24" s="183">
        <f t="shared" si="7"/>
        <v>1.8975332068312614E-3</v>
      </c>
    </row>
    <row r="25" spans="1:10" x14ac:dyDescent="0.25">
      <c r="A25" s="133" t="s">
        <v>213</v>
      </c>
      <c r="B25" s="132">
        <v>7.7299999999999994E-2</v>
      </c>
      <c r="C25" s="173">
        <f t="shared" si="0"/>
        <v>7.9050000000000009E-2</v>
      </c>
      <c r="D25" s="131">
        <f t="shared" si="1"/>
        <v>7.9019999999999993E-2</v>
      </c>
      <c r="E25" s="182">
        <f t="shared" si="2"/>
        <v>3.0625000000000541E-6</v>
      </c>
      <c r="F25" s="182">
        <f t="shared" si="3"/>
        <v>1.7500000000000154E-3</v>
      </c>
      <c r="G25" s="182">
        <f t="shared" si="4"/>
        <v>2.2137887413029921E-2</v>
      </c>
      <c r="H25" s="182">
        <f t="shared" si="5"/>
        <v>2.9583999999999978E-6</v>
      </c>
      <c r="I25" s="182">
        <f t="shared" si="6"/>
        <v>1.7199999999999993E-3</v>
      </c>
      <c r="J25" s="183">
        <f t="shared" si="7"/>
        <v>2.1766641356618571E-2</v>
      </c>
    </row>
    <row r="26" spans="1:10" x14ac:dyDescent="0.25">
      <c r="A26" s="131" t="s">
        <v>212</v>
      </c>
      <c r="B26" s="132">
        <v>7.6799999999999993E-2</v>
      </c>
      <c r="C26" s="173">
        <f t="shared" si="0"/>
        <v>7.8625E-2</v>
      </c>
      <c r="D26" s="131">
        <f t="shared" si="1"/>
        <v>7.8320000000000001E-2</v>
      </c>
      <c r="E26" s="182">
        <f t="shared" si="2"/>
        <v>3.3306250000000262E-6</v>
      </c>
      <c r="F26" s="182">
        <f t="shared" si="3"/>
        <v>1.8250000000000072E-3</v>
      </c>
      <c r="G26" s="182">
        <f t="shared" si="4"/>
        <v>2.3211446740858597E-2</v>
      </c>
      <c r="H26" s="182">
        <f t="shared" si="5"/>
        <v>2.3104000000000228E-6</v>
      </c>
      <c r="I26" s="182">
        <f t="shared" si="6"/>
        <v>1.5200000000000075E-3</v>
      </c>
      <c r="J26" s="183">
        <f t="shared" si="7"/>
        <v>1.9407558733401525E-2</v>
      </c>
    </row>
    <row r="27" spans="1:10" x14ac:dyDescent="0.25">
      <c r="A27" s="133" t="s">
        <v>211</v>
      </c>
      <c r="B27" s="132">
        <v>7.7700000000000005E-2</v>
      </c>
      <c r="C27" s="173">
        <f t="shared" si="0"/>
        <v>7.7999999999999986E-2</v>
      </c>
      <c r="D27" s="131">
        <f t="shared" si="1"/>
        <v>7.7590000000000006E-2</v>
      </c>
      <c r="E27" s="182">
        <f t="shared" si="2"/>
        <v>8.9999999999988497E-8</v>
      </c>
      <c r="F27" s="182">
        <f t="shared" si="3"/>
        <v>2.9999999999998084E-4</v>
      </c>
      <c r="G27" s="182">
        <f t="shared" si="4"/>
        <v>3.8461538461536013E-3</v>
      </c>
      <c r="H27" s="182">
        <f t="shared" si="5"/>
        <v>1.2099999999999777E-8</v>
      </c>
      <c r="I27" s="182">
        <f t="shared" si="6"/>
        <v>1.0999999999999899E-4</v>
      </c>
      <c r="J27" s="183">
        <f t="shared" si="7"/>
        <v>1.4177084675860159E-3</v>
      </c>
    </row>
    <row r="28" spans="1:10" x14ac:dyDescent="0.25">
      <c r="A28" s="131" t="s">
        <v>210</v>
      </c>
      <c r="B28" s="132">
        <v>7.7600000000000002E-2</v>
      </c>
      <c r="C28" s="173">
        <f t="shared" si="0"/>
        <v>7.7674999999999994E-2</v>
      </c>
      <c r="D28" s="131">
        <f t="shared" si="1"/>
        <v>7.7469999999999997E-2</v>
      </c>
      <c r="E28" s="182">
        <f t="shared" si="2"/>
        <v>5.6249999999987608E-9</v>
      </c>
      <c r="F28" s="182">
        <f t="shared" si="3"/>
        <v>7.499999999999174E-5</v>
      </c>
      <c r="G28" s="182">
        <f t="shared" si="4"/>
        <v>9.6556163501759567E-4</v>
      </c>
      <c r="H28" s="182">
        <f t="shared" si="5"/>
        <v>1.6900000000001329E-8</v>
      </c>
      <c r="I28" s="182">
        <f t="shared" si="6"/>
        <v>1.3000000000000511E-4</v>
      </c>
      <c r="J28" s="183">
        <f t="shared" si="7"/>
        <v>1.6780689299084176E-3</v>
      </c>
    </row>
    <row r="29" spans="1:10" x14ac:dyDescent="0.25">
      <c r="A29" s="133" t="s">
        <v>209</v>
      </c>
      <c r="B29" s="132">
        <v>7.7200000000000005E-2</v>
      </c>
      <c r="C29" s="173">
        <f t="shared" si="0"/>
        <v>7.7350000000000002E-2</v>
      </c>
      <c r="D29" s="131">
        <f t="shared" si="1"/>
        <v>7.7439999999999995E-2</v>
      </c>
      <c r="E29" s="182">
        <f t="shared" si="2"/>
        <v>2.2499999999999209E-8</v>
      </c>
      <c r="F29" s="182">
        <f t="shared" si="3"/>
        <v>1.4999999999999736E-4</v>
      </c>
      <c r="G29" s="182">
        <f t="shared" si="4"/>
        <v>1.9392372333548462E-3</v>
      </c>
      <c r="H29" s="182">
        <f t="shared" si="5"/>
        <v>5.7599999999995308E-8</v>
      </c>
      <c r="I29" s="182">
        <f t="shared" si="6"/>
        <v>2.3999999999999022E-4</v>
      </c>
      <c r="J29" s="183">
        <f t="shared" si="7"/>
        <v>3.0991735537188821E-3</v>
      </c>
    </row>
    <row r="30" spans="1:10" x14ac:dyDescent="0.25">
      <c r="A30" s="131" t="s">
        <v>208</v>
      </c>
      <c r="B30" s="132">
        <v>7.7899999999999997E-2</v>
      </c>
      <c r="C30" s="173">
        <f t="shared" si="0"/>
        <v>7.7325000000000005E-2</v>
      </c>
      <c r="D30" s="131">
        <f t="shared" si="1"/>
        <v>7.7380000000000004E-2</v>
      </c>
      <c r="E30" s="182">
        <f t="shared" si="2"/>
        <v>3.3062499999999101E-7</v>
      </c>
      <c r="F30" s="182">
        <f t="shared" si="3"/>
        <v>5.7499999999999218E-4</v>
      </c>
      <c r="G30" s="182">
        <f t="shared" si="4"/>
        <v>7.4361461364370147E-3</v>
      </c>
      <c r="H30" s="182">
        <f t="shared" si="5"/>
        <v>2.7039999999999242E-7</v>
      </c>
      <c r="I30" s="182">
        <f t="shared" si="6"/>
        <v>5.1999999999999269E-4</v>
      </c>
      <c r="J30" s="183">
        <f t="shared" si="7"/>
        <v>6.7200827087101666E-3</v>
      </c>
    </row>
    <row r="31" spans="1:10" x14ac:dyDescent="0.25">
      <c r="A31" s="133" t="s">
        <v>207</v>
      </c>
      <c r="B31" s="132">
        <v>7.7700000000000005E-2</v>
      </c>
      <c r="C31" s="173">
        <f t="shared" si="0"/>
        <v>7.7600000000000002E-2</v>
      </c>
      <c r="D31" s="131">
        <f t="shared" si="1"/>
        <v>7.7609999999999998E-2</v>
      </c>
      <c r="E31" s="182">
        <f t="shared" si="2"/>
        <v>1.0000000000000573E-8</v>
      </c>
      <c r="F31" s="182">
        <f t="shared" si="3"/>
        <v>1.0000000000000286E-4</v>
      </c>
      <c r="G31" s="182">
        <f t="shared" si="4"/>
        <v>1.2886597938144698E-3</v>
      </c>
      <c r="H31" s="182">
        <f t="shared" si="5"/>
        <v>8.100000000001214E-9</v>
      </c>
      <c r="I31" s="182">
        <f t="shared" si="6"/>
        <v>9.0000000000006741E-5</v>
      </c>
      <c r="J31" s="183">
        <f t="shared" si="7"/>
        <v>1.1596443757248647E-3</v>
      </c>
    </row>
    <row r="32" spans="1:10" x14ac:dyDescent="0.25">
      <c r="A32" s="131" t="s">
        <v>206</v>
      </c>
      <c r="B32" s="132">
        <v>7.8200000000000006E-2</v>
      </c>
      <c r="C32" s="173">
        <f t="shared" si="0"/>
        <v>7.7600000000000002E-2</v>
      </c>
      <c r="D32" s="131">
        <f t="shared" si="1"/>
        <v>7.7650000000000011E-2</v>
      </c>
      <c r="E32" s="182">
        <f t="shared" si="2"/>
        <v>3.6000000000000396E-7</v>
      </c>
      <c r="F32" s="182">
        <f t="shared" si="3"/>
        <v>6.0000000000000331E-4</v>
      </c>
      <c r="G32" s="182">
        <f t="shared" si="4"/>
        <v>7.7319587628866407E-3</v>
      </c>
      <c r="H32" s="182">
        <f t="shared" si="5"/>
        <v>3.0249999999999446E-7</v>
      </c>
      <c r="I32" s="182">
        <f t="shared" si="6"/>
        <v>5.4999999999999494E-4</v>
      </c>
      <c r="J32" s="183">
        <f t="shared" si="7"/>
        <v>7.0830650354152588E-3</v>
      </c>
    </row>
    <row r="33" spans="1:10" x14ac:dyDescent="0.25">
      <c r="A33" s="133" t="s">
        <v>205</v>
      </c>
      <c r="B33" s="132">
        <v>7.8299999999999995E-2</v>
      </c>
      <c r="C33" s="173">
        <f t="shared" si="0"/>
        <v>7.775E-2</v>
      </c>
      <c r="D33" s="131">
        <f t="shared" si="1"/>
        <v>7.7890000000000001E-2</v>
      </c>
      <c r="E33" s="182">
        <f t="shared" si="2"/>
        <v>3.0249999999999446E-7</v>
      </c>
      <c r="F33" s="182">
        <f t="shared" si="3"/>
        <v>5.4999999999999494E-4</v>
      </c>
      <c r="G33" s="182">
        <f t="shared" si="4"/>
        <v>7.0739549839227648E-3</v>
      </c>
      <c r="H33" s="182">
        <f t="shared" si="5"/>
        <v>1.6809999999999484E-7</v>
      </c>
      <c r="I33" s="182">
        <f t="shared" si="6"/>
        <v>4.099999999999937E-4</v>
      </c>
      <c r="J33" s="183">
        <f t="shared" si="7"/>
        <v>5.263833611503321E-3</v>
      </c>
    </row>
    <row r="34" spans="1:10" x14ac:dyDescent="0.25">
      <c r="A34" s="131" t="s">
        <v>204</v>
      </c>
      <c r="B34" s="132">
        <v>7.8E-2</v>
      </c>
      <c r="C34" s="173">
        <f t="shared" si="0"/>
        <v>7.8024999999999997E-2</v>
      </c>
      <c r="D34" s="131">
        <f t="shared" si="1"/>
        <v>7.8110000000000013E-2</v>
      </c>
      <c r="E34" s="182">
        <f t="shared" si="2"/>
        <v>6.2499999999986229E-10</v>
      </c>
      <c r="F34" s="182">
        <f t="shared" si="3"/>
        <v>2.4999999999997247E-5</v>
      </c>
      <c r="G34" s="182">
        <f t="shared" si="4"/>
        <v>3.2041012495991343E-4</v>
      </c>
      <c r="H34" s="182">
        <f t="shared" si="5"/>
        <v>1.210000000000283E-8</v>
      </c>
      <c r="I34" s="182">
        <f t="shared" si="6"/>
        <v>1.1000000000001287E-4</v>
      </c>
      <c r="J34" s="183">
        <f t="shared" si="7"/>
        <v>1.4082703879146441E-3</v>
      </c>
    </row>
    <row r="35" spans="1:10" x14ac:dyDescent="0.25">
      <c r="A35" s="133" t="s">
        <v>203</v>
      </c>
      <c r="B35" s="132">
        <v>7.8200000000000006E-2</v>
      </c>
      <c r="C35" s="173">
        <f t="shared" si="0"/>
        <v>7.8050000000000008E-2</v>
      </c>
      <c r="D35" s="131">
        <f t="shared" si="1"/>
        <v>7.8100000000000003E-2</v>
      </c>
      <c r="E35" s="182">
        <f t="shared" si="2"/>
        <v>2.2499999999999209E-8</v>
      </c>
      <c r="F35" s="182">
        <f t="shared" si="3"/>
        <v>1.4999999999999736E-4</v>
      </c>
      <c r="G35" s="182">
        <f t="shared" si="4"/>
        <v>1.9218449711722913E-3</v>
      </c>
      <c r="H35" s="182">
        <f t="shared" si="5"/>
        <v>1.0000000000000573E-8</v>
      </c>
      <c r="I35" s="182">
        <f t="shared" si="6"/>
        <v>1.0000000000000286E-4</v>
      </c>
      <c r="J35" s="183">
        <f t="shared" si="7"/>
        <v>1.2804097311139931E-3</v>
      </c>
    </row>
    <row r="36" spans="1:10" x14ac:dyDescent="0.25">
      <c r="A36" s="131" t="s">
        <v>202</v>
      </c>
      <c r="B36" s="132">
        <v>7.9299999999999995E-2</v>
      </c>
      <c r="C36" s="173">
        <f t="shared" si="0"/>
        <v>7.8174999999999994E-2</v>
      </c>
      <c r="D36" s="131">
        <f t="shared" si="1"/>
        <v>7.8160000000000007E-2</v>
      </c>
      <c r="E36" s="182">
        <f t="shared" si="2"/>
        <v>1.2656250000000022E-6</v>
      </c>
      <c r="F36" s="182">
        <f t="shared" si="3"/>
        <v>1.125000000000001E-3</v>
      </c>
      <c r="G36" s="182">
        <f t="shared" si="4"/>
        <v>1.4390789894467555E-2</v>
      </c>
      <c r="H36" s="182">
        <f t="shared" si="5"/>
        <v>1.2995999999999731E-6</v>
      </c>
      <c r="I36" s="182">
        <f t="shared" si="6"/>
        <v>1.1399999999999882E-3</v>
      </c>
      <c r="J36" s="183">
        <f t="shared" si="7"/>
        <v>1.4585465711361158E-2</v>
      </c>
    </row>
    <row r="37" spans="1:10" x14ac:dyDescent="0.25">
      <c r="A37" s="133" t="s">
        <v>201</v>
      </c>
      <c r="B37" s="132">
        <v>7.9500000000000001E-2</v>
      </c>
      <c r="C37" s="173">
        <f t="shared" si="0"/>
        <v>7.8449999999999992E-2</v>
      </c>
      <c r="D37" s="131">
        <f t="shared" si="1"/>
        <v>7.8609999999999999E-2</v>
      </c>
      <c r="E37" s="182">
        <f t="shared" si="2"/>
        <v>1.1025000000000195E-6</v>
      </c>
      <c r="F37" s="182">
        <f t="shared" si="3"/>
        <v>1.0500000000000093E-3</v>
      </c>
      <c r="G37" s="182">
        <f t="shared" si="4"/>
        <v>1.3384321223709488E-2</v>
      </c>
      <c r="H37" s="182">
        <f t="shared" si="5"/>
        <v>7.9210000000000339E-7</v>
      </c>
      <c r="I37" s="182">
        <f t="shared" si="6"/>
        <v>8.900000000000019E-4</v>
      </c>
      <c r="J37" s="183">
        <f t="shared" si="7"/>
        <v>1.1321714794555425E-2</v>
      </c>
    </row>
    <row r="38" spans="1:10" x14ac:dyDescent="0.25">
      <c r="A38" s="131" t="s">
        <v>200</v>
      </c>
      <c r="B38" s="132">
        <v>7.9799999999999996E-2</v>
      </c>
      <c r="C38" s="173">
        <f t="shared" si="0"/>
        <v>7.8750000000000001E-2</v>
      </c>
      <c r="D38" s="131">
        <f t="shared" si="1"/>
        <v>7.9030000000000003E-2</v>
      </c>
      <c r="E38" s="182">
        <f t="shared" si="2"/>
        <v>1.1024999999999903E-6</v>
      </c>
      <c r="F38" s="182">
        <f t="shared" si="3"/>
        <v>1.0499999999999954E-3</v>
      </c>
      <c r="G38" s="182">
        <f t="shared" si="4"/>
        <v>1.3333333333333275E-2</v>
      </c>
      <c r="H38" s="182">
        <f t="shared" si="5"/>
        <v>5.9289999999998906E-7</v>
      </c>
      <c r="I38" s="182">
        <f t="shared" si="6"/>
        <v>7.6999999999999291E-4</v>
      </c>
      <c r="J38" s="183">
        <f t="shared" si="7"/>
        <v>9.7431355181575724E-3</v>
      </c>
    </row>
    <row r="39" spans="1:10" x14ac:dyDescent="0.25">
      <c r="A39" s="133" t="s">
        <v>199</v>
      </c>
      <c r="B39" s="132">
        <v>7.85E-2</v>
      </c>
      <c r="C39" s="173">
        <f t="shared" si="0"/>
        <v>7.9199999999999993E-2</v>
      </c>
      <c r="D39" s="131">
        <f t="shared" si="1"/>
        <v>7.9449999999999993E-2</v>
      </c>
      <c r="E39" s="182">
        <f t="shared" si="2"/>
        <v>4.8999999999998917E-7</v>
      </c>
      <c r="F39" s="182">
        <f t="shared" si="3"/>
        <v>6.999999999999923E-4</v>
      </c>
      <c r="G39" s="182">
        <f t="shared" si="4"/>
        <v>8.8383838383837426E-3</v>
      </c>
      <c r="H39" s="182">
        <f t="shared" si="5"/>
        <v>9.0249999999998575E-7</v>
      </c>
      <c r="I39" s="182">
        <f t="shared" si="6"/>
        <v>9.4999999999999252E-4</v>
      </c>
      <c r="J39" s="183">
        <f t="shared" si="7"/>
        <v>1.1957205789804816E-2</v>
      </c>
    </row>
    <row r="40" spans="1:10" x14ac:dyDescent="0.25">
      <c r="A40" s="131" t="s">
        <v>198</v>
      </c>
      <c r="B40" s="132">
        <v>7.8E-2</v>
      </c>
      <c r="C40" s="173">
        <f t="shared" si="0"/>
        <v>7.9274999999999998E-2</v>
      </c>
      <c r="D40" s="131">
        <f t="shared" si="1"/>
        <v>7.916999999999999E-2</v>
      </c>
      <c r="E40" s="182">
        <f t="shared" si="2"/>
        <v>1.6256249999999958E-6</v>
      </c>
      <c r="F40" s="182">
        <f t="shared" si="3"/>
        <v>1.2749999999999984E-3</v>
      </c>
      <c r="G40" s="182">
        <f t="shared" si="4"/>
        <v>1.60832544938505E-2</v>
      </c>
      <c r="H40" s="182">
        <f t="shared" si="5"/>
        <v>1.3688999999999777E-6</v>
      </c>
      <c r="I40" s="182">
        <f t="shared" si="6"/>
        <v>1.1699999999999905E-3</v>
      </c>
      <c r="J40" s="183">
        <f t="shared" si="7"/>
        <v>1.4778325123152591E-2</v>
      </c>
    </row>
    <row r="41" spans="1:10" x14ac:dyDescent="0.25">
      <c r="A41" s="133" t="s">
        <v>197</v>
      </c>
      <c r="B41" s="132">
        <v>7.8399999999999997E-2</v>
      </c>
      <c r="C41" s="173">
        <f t="shared" si="0"/>
        <v>7.8950000000000006E-2</v>
      </c>
      <c r="D41" s="131">
        <f t="shared" si="1"/>
        <v>7.8659999999999994E-2</v>
      </c>
      <c r="E41" s="182">
        <f t="shared" si="2"/>
        <v>3.025000000000097E-7</v>
      </c>
      <c r="F41" s="182">
        <f t="shared" si="3"/>
        <v>5.5000000000000882E-4</v>
      </c>
      <c r="G41" s="182">
        <f t="shared" si="4"/>
        <v>6.9664344521850382E-3</v>
      </c>
      <c r="H41" s="182">
        <f t="shared" si="5"/>
        <v>6.7599999999998104E-8</v>
      </c>
      <c r="I41" s="182">
        <f t="shared" si="6"/>
        <v>2.5999999999999635E-4</v>
      </c>
      <c r="J41" s="183">
        <f t="shared" si="7"/>
        <v>3.3053648614288886E-3</v>
      </c>
    </row>
    <row r="42" spans="1:10" x14ac:dyDescent="0.25">
      <c r="A42" s="131" t="s">
        <v>196</v>
      </c>
      <c r="B42" s="132">
        <v>7.8100000000000003E-2</v>
      </c>
      <c r="C42" s="173">
        <f t="shared" si="0"/>
        <v>7.8674999999999995E-2</v>
      </c>
      <c r="D42" s="131">
        <f t="shared" si="1"/>
        <v>7.844000000000001E-2</v>
      </c>
      <c r="E42" s="182">
        <f t="shared" si="2"/>
        <v>3.3062499999999101E-7</v>
      </c>
      <c r="F42" s="182">
        <f t="shared" si="3"/>
        <v>5.7499999999999218E-4</v>
      </c>
      <c r="G42" s="182">
        <f t="shared" si="4"/>
        <v>7.3085478233237012E-3</v>
      </c>
      <c r="H42" s="182">
        <f t="shared" si="5"/>
        <v>1.1560000000000474E-7</v>
      </c>
      <c r="I42" s="182">
        <f t="shared" si="6"/>
        <v>3.4000000000000696E-4</v>
      </c>
      <c r="J42" s="183">
        <f t="shared" si="7"/>
        <v>4.3345232024478188E-3</v>
      </c>
    </row>
    <row r="43" spans="1:10" x14ac:dyDescent="0.25">
      <c r="A43" s="133" t="s">
        <v>195</v>
      </c>
      <c r="B43" s="132">
        <v>7.8600000000000003E-2</v>
      </c>
      <c r="C43" s="173">
        <f t="shared" si="0"/>
        <v>7.825E-2</v>
      </c>
      <c r="D43" s="131">
        <f t="shared" si="1"/>
        <v>7.8210000000000002E-2</v>
      </c>
      <c r="E43" s="182">
        <f t="shared" si="2"/>
        <v>1.2250000000000216E-7</v>
      </c>
      <c r="F43" s="182">
        <f t="shared" si="3"/>
        <v>3.5000000000000309E-4</v>
      </c>
      <c r="G43" s="182">
        <f t="shared" si="4"/>
        <v>4.4728434504792726E-3</v>
      </c>
      <c r="H43" s="182">
        <f t="shared" si="5"/>
        <v>1.5210000000000113E-7</v>
      </c>
      <c r="I43" s="182">
        <f t="shared" si="6"/>
        <v>3.9000000000000146E-4</v>
      </c>
      <c r="J43" s="183">
        <f t="shared" si="7"/>
        <v>4.98657460682779E-3</v>
      </c>
    </row>
    <row r="44" spans="1:10" x14ac:dyDescent="0.25">
      <c r="A44" s="131" t="s">
        <v>194</v>
      </c>
      <c r="B44" s="132">
        <v>7.8299999999999995E-2</v>
      </c>
      <c r="C44" s="173">
        <f t="shared" si="0"/>
        <v>7.8274999999999997E-2</v>
      </c>
      <c r="D44" s="131">
        <f t="shared" si="1"/>
        <v>7.8350000000000003E-2</v>
      </c>
      <c r="E44" s="182">
        <f t="shared" si="2"/>
        <v>6.2499999999986229E-10</v>
      </c>
      <c r="F44" s="182">
        <f t="shared" si="3"/>
        <v>2.4999999999997247E-5</v>
      </c>
      <c r="G44" s="182">
        <f t="shared" si="4"/>
        <v>3.1938677738738098E-4</v>
      </c>
      <c r="H44" s="182">
        <f t="shared" si="5"/>
        <v>2.5000000000008372E-9</v>
      </c>
      <c r="I44" s="182">
        <f t="shared" si="6"/>
        <v>5.0000000000008371E-5</v>
      </c>
      <c r="J44" s="183">
        <f t="shared" si="7"/>
        <v>6.3816209317177244E-4</v>
      </c>
    </row>
    <row r="45" spans="1:10" x14ac:dyDescent="0.25">
      <c r="A45" s="133" t="s">
        <v>193</v>
      </c>
      <c r="B45" s="132">
        <v>7.7600000000000002E-2</v>
      </c>
      <c r="C45" s="173">
        <f t="shared" si="0"/>
        <v>7.8350000000000003E-2</v>
      </c>
      <c r="D45" s="131">
        <f t="shared" si="1"/>
        <v>7.8359999999999999E-2</v>
      </c>
      <c r="E45" s="182">
        <f t="shared" si="2"/>
        <v>5.6250000000000097E-7</v>
      </c>
      <c r="F45" s="182">
        <f t="shared" si="3"/>
        <v>7.5000000000000067E-4</v>
      </c>
      <c r="G45" s="182">
        <f t="shared" si="4"/>
        <v>9.5724313975749913E-3</v>
      </c>
      <c r="H45" s="182">
        <f t="shared" si="5"/>
        <v>5.7759999999999511E-7</v>
      </c>
      <c r="I45" s="182">
        <f t="shared" si="6"/>
        <v>7.5999999999999679E-4</v>
      </c>
      <c r="J45" s="183">
        <f t="shared" si="7"/>
        <v>9.6988259315977134E-3</v>
      </c>
    </row>
    <row r="46" spans="1:10" x14ac:dyDescent="0.25">
      <c r="A46" s="131" t="s">
        <v>192</v>
      </c>
      <c r="B46" s="132">
        <v>7.7399999999999997E-2</v>
      </c>
      <c r="C46" s="173">
        <f t="shared" si="0"/>
        <v>7.8149999999999997E-2</v>
      </c>
      <c r="D46" s="131">
        <f t="shared" si="1"/>
        <v>7.8059999999999991E-2</v>
      </c>
      <c r="E46" s="182">
        <f t="shared" si="2"/>
        <v>5.6250000000000097E-7</v>
      </c>
      <c r="F46" s="182">
        <f t="shared" si="3"/>
        <v>7.5000000000000067E-4</v>
      </c>
      <c r="G46" s="182">
        <f t="shared" si="4"/>
        <v>9.5969289827255375E-3</v>
      </c>
      <c r="H46" s="182">
        <f t="shared" si="5"/>
        <v>4.3559999999999196E-7</v>
      </c>
      <c r="I46" s="182">
        <f t="shared" si="6"/>
        <v>6.5999999999999392E-4</v>
      </c>
      <c r="J46" s="183">
        <f t="shared" si="7"/>
        <v>8.4550345887777871E-3</v>
      </c>
    </row>
    <row r="47" spans="1:10" x14ac:dyDescent="0.25">
      <c r="A47" s="133" t="s">
        <v>191</v>
      </c>
      <c r="B47" s="132">
        <v>7.6799999999999993E-2</v>
      </c>
      <c r="C47" s="173">
        <f t="shared" si="0"/>
        <v>7.7974999999999989E-2</v>
      </c>
      <c r="D47" s="131">
        <f t="shared" si="1"/>
        <v>7.7759999999999996E-2</v>
      </c>
      <c r="E47" s="182">
        <f t="shared" si="2"/>
        <v>1.3806249999999894E-6</v>
      </c>
      <c r="F47" s="182">
        <f t="shared" si="3"/>
        <v>1.1749999999999955E-3</v>
      </c>
      <c r="G47" s="182">
        <f t="shared" si="4"/>
        <v>1.506893235011216E-2</v>
      </c>
      <c r="H47" s="182">
        <f t="shared" si="5"/>
        <v>9.2160000000000486E-7</v>
      </c>
      <c r="I47" s="182">
        <f t="shared" si="6"/>
        <v>9.6000000000000252E-4</v>
      </c>
      <c r="J47" s="183">
        <f t="shared" si="7"/>
        <v>1.2345679012345711E-2</v>
      </c>
    </row>
    <row r="48" spans="1:10" x14ac:dyDescent="0.25">
      <c r="A48" s="131" t="s">
        <v>190</v>
      </c>
      <c r="B48" s="132">
        <v>7.6700000000000004E-2</v>
      </c>
      <c r="C48" s="173">
        <f t="shared" si="0"/>
        <v>7.7524999999999997E-2</v>
      </c>
      <c r="D48" s="131">
        <f t="shared" si="1"/>
        <v>7.7289999999999998E-2</v>
      </c>
      <c r="E48" s="182">
        <f t="shared" si="2"/>
        <v>6.8062499999998745E-7</v>
      </c>
      <c r="F48" s="182">
        <f t="shared" si="3"/>
        <v>8.2499999999999241E-4</v>
      </c>
      <c r="G48" s="182">
        <f t="shared" si="4"/>
        <v>1.0641728474685488E-2</v>
      </c>
      <c r="H48" s="182">
        <f t="shared" si="5"/>
        <v>3.4809999999999211E-7</v>
      </c>
      <c r="I48" s="182">
        <f t="shared" si="6"/>
        <v>5.8999999999999331E-4</v>
      </c>
      <c r="J48" s="183">
        <f t="shared" si="7"/>
        <v>7.6335877862594558E-3</v>
      </c>
    </row>
    <row r="49" spans="1:10" x14ac:dyDescent="0.25">
      <c r="A49" s="133" t="s">
        <v>189</v>
      </c>
      <c r="B49" s="132">
        <v>7.7600000000000002E-2</v>
      </c>
      <c r="C49" s="173">
        <f t="shared" si="0"/>
        <v>7.7124999999999999E-2</v>
      </c>
      <c r="D49" s="131">
        <f t="shared" si="1"/>
        <v>7.6960000000000015E-2</v>
      </c>
      <c r="E49" s="182">
        <f t="shared" si="2"/>
        <v>2.2562500000000303E-7</v>
      </c>
      <c r="F49" s="182">
        <f t="shared" si="3"/>
        <v>4.750000000000032E-4</v>
      </c>
      <c r="G49" s="182">
        <f t="shared" si="4"/>
        <v>6.1588330632091175E-3</v>
      </c>
      <c r="H49" s="182">
        <f t="shared" si="5"/>
        <v>4.095999999999844E-7</v>
      </c>
      <c r="I49" s="182">
        <f t="shared" si="6"/>
        <v>6.399999999999878E-4</v>
      </c>
      <c r="J49" s="183">
        <f t="shared" si="7"/>
        <v>8.3160083160081551E-3</v>
      </c>
    </row>
    <row r="50" spans="1:10" x14ac:dyDescent="0.25">
      <c r="A50" s="131" t="s">
        <v>188</v>
      </c>
      <c r="B50" s="132">
        <v>7.6700000000000004E-2</v>
      </c>
      <c r="C50" s="173">
        <f t="shared" si="0"/>
        <v>7.7124999999999999E-2</v>
      </c>
      <c r="D50" s="131">
        <f t="shared" si="1"/>
        <v>7.7149999999999996E-2</v>
      </c>
      <c r="E50" s="182">
        <f t="shared" si="2"/>
        <v>1.806249999999956E-7</v>
      </c>
      <c r="F50" s="182">
        <f t="shared" si="3"/>
        <v>4.2499999999999483E-4</v>
      </c>
      <c r="G50" s="182">
        <f t="shared" si="4"/>
        <v>5.5105348460291062E-3</v>
      </c>
      <c r="H50" s="182">
        <f t="shared" si="5"/>
        <v>2.0249999999999287E-7</v>
      </c>
      <c r="I50" s="182">
        <f t="shared" si="6"/>
        <v>4.4999999999999207E-4</v>
      </c>
      <c r="J50" s="183">
        <f t="shared" si="7"/>
        <v>5.8327932598832418E-3</v>
      </c>
    </row>
    <row r="51" spans="1:10" x14ac:dyDescent="0.25">
      <c r="A51" s="133" t="s">
        <v>187</v>
      </c>
      <c r="B51" s="132">
        <v>7.4099999999999999E-2</v>
      </c>
      <c r="C51" s="173">
        <f t="shared" si="0"/>
        <v>7.6950000000000005E-2</v>
      </c>
      <c r="D51" s="131">
        <f t="shared" si="1"/>
        <v>7.6979999999999993E-2</v>
      </c>
      <c r="E51" s="182">
        <f t="shared" si="2"/>
        <v>8.1225000000000311E-6</v>
      </c>
      <c r="F51" s="182">
        <f t="shared" si="3"/>
        <v>2.8500000000000053E-3</v>
      </c>
      <c r="G51" s="182">
        <f t="shared" si="4"/>
        <v>3.7037037037037104E-2</v>
      </c>
      <c r="H51" s="182">
        <f t="shared" si="5"/>
        <v>8.2943999999999642E-6</v>
      </c>
      <c r="I51" s="182">
        <f t="shared" si="6"/>
        <v>2.8799999999999937E-3</v>
      </c>
      <c r="J51" s="183">
        <f t="shared" si="7"/>
        <v>3.7412314886983551E-2</v>
      </c>
    </row>
    <row r="52" spans="1:10" x14ac:dyDescent="0.25">
      <c r="A52" s="131" t="s">
        <v>186</v>
      </c>
      <c r="B52" s="132">
        <v>7.3400000000000007E-2</v>
      </c>
      <c r="C52" s="173">
        <f t="shared" si="0"/>
        <v>7.6274999999999996E-2</v>
      </c>
      <c r="D52" s="131">
        <f t="shared" si="1"/>
        <v>7.5840000000000005E-2</v>
      </c>
      <c r="E52" s="182">
        <f t="shared" si="2"/>
        <v>8.2656249999999349E-6</v>
      </c>
      <c r="F52" s="182">
        <f t="shared" si="3"/>
        <v>2.8749999999999887E-3</v>
      </c>
      <c r="G52" s="182">
        <f t="shared" si="4"/>
        <v>3.7692559816453475E-2</v>
      </c>
      <c r="H52" s="182">
        <f t="shared" si="5"/>
        <v>5.953599999999989E-6</v>
      </c>
      <c r="I52" s="182">
        <f t="shared" si="6"/>
        <v>2.4399999999999977E-3</v>
      </c>
      <c r="J52" s="183">
        <f t="shared" si="7"/>
        <v>3.2172995780590685E-2</v>
      </c>
    </row>
    <row r="53" spans="1:10" x14ac:dyDescent="0.25">
      <c r="A53" s="133" t="s">
        <v>185</v>
      </c>
      <c r="B53" s="132">
        <v>7.2900000000000006E-2</v>
      </c>
      <c r="C53" s="173">
        <f t="shared" si="0"/>
        <v>7.5450000000000003E-2</v>
      </c>
      <c r="D53" s="131">
        <f t="shared" si="1"/>
        <v>7.4690000000000006E-2</v>
      </c>
      <c r="E53" s="182">
        <f t="shared" si="2"/>
        <v>6.5024999999999831E-6</v>
      </c>
      <c r="F53" s="182">
        <f t="shared" si="3"/>
        <v>2.5499999999999967E-3</v>
      </c>
      <c r="G53" s="182">
        <f t="shared" si="4"/>
        <v>3.3797216699801146E-2</v>
      </c>
      <c r="H53" s="182">
        <f t="shared" si="5"/>
        <v>3.2040999999999995E-6</v>
      </c>
      <c r="I53" s="182">
        <f t="shared" si="6"/>
        <v>1.7899999999999999E-3</v>
      </c>
      <c r="J53" s="183">
        <f t="shared" si="7"/>
        <v>2.3965724996652827E-2</v>
      </c>
    </row>
    <row r="54" spans="1:10" x14ac:dyDescent="0.25">
      <c r="A54" s="131" t="s">
        <v>184</v>
      </c>
      <c r="B54" s="132">
        <v>7.1800000000000003E-2</v>
      </c>
      <c r="C54" s="173">
        <f t="shared" si="0"/>
        <v>7.4275000000000008E-2</v>
      </c>
      <c r="D54" s="131">
        <f t="shared" si="1"/>
        <v>7.3669999999999999E-2</v>
      </c>
      <c r="E54" s="182">
        <f t="shared" si="2"/>
        <v>6.1256250000000249E-6</v>
      </c>
      <c r="F54" s="182">
        <f t="shared" si="3"/>
        <v>2.475000000000005E-3</v>
      </c>
      <c r="G54" s="182">
        <f t="shared" si="4"/>
        <v>3.332211376640868E-2</v>
      </c>
      <c r="H54" s="182">
        <f t="shared" si="5"/>
        <v>3.4968999999999876E-6</v>
      </c>
      <c r="I54" s="182">
        <f t="shared" si="6"/>
        <v>1.8699999999999967E-3</v>
      </c>
      <c r="J54" s="183">
        <f t="shared" si="7"/>
        <v>2.5383466811456451E-2</v>
      </c>
    </row>
    <row r="55" spans="1:10" x14ac:dyDescent="0.25">
      <c r="A55" s="133" t="s">
        <v>183</v>
      </c>
      <c r="B55" s="132">
        <v>7.1800000000000003E-2</v>
      </c>
      <c r="C55" s="173">
        <f t="shared" si="0"/>
        <v>7.3050000000000004E-2</v>
      </c>
      <c r="D55" s="131">
        <f t="shared" si="1"/>
        <v>7.2680000000000008E-2</v>
      </c>
      <c r="E55" s="182">
        <f t="shared" si="2"/>
        <v>1.5625000000000028E-6</v>
      </c>
      <c r="F55" s="182">
        <f t="shared" si="3"/>
        <v>1.2500000000000011E-3</v>
      </c>
      <c r="G55" s="182">
        <f t="shared" si="4"/>
        <v>1.7111567419575646E-2</v>
      </c>
      <c r="H55" s="182">
        <f t="shared" si="5"/>
        <v>7.7440000000001022E-7</v>
      </c>
      <c r="I55" s="182">
        <f t="shared" si="6"/>
        <v>8.8000000000000578E-4</v>
      </c>
      <c r="J55" s="183">
        <f t="shared" si="7"/>
        <v>1.2107870115575202E-2</v>
      </c>
    </row>
    <row r="56" spans="1:10" x14ac:dyDescent="0.25">
      <c r="A56" s="131" t="s">
        <v>182</v>
      </c>
      <c r="B56" s="132">
        <v>7.0999999999999994E-2</v>
      </c>
      <c r="C56" s="173">
        <f t="shared" si="0"/>
        <v>7.2475000000000012E-2</v>
      </c>
      <c r="D56" s="131">
        <f t="shared" si="1"/>
        <v>7.2180000000000008E-2</v>
      </c>
      <c r="E56" s="182">
        <f t="shared" si="2"/>
        <v>2.175625000000053E-6</v>
      </c>
      <c r="F56" s="182">
        <f t="shared" si="3"/>
        <v>1.475000000000018E-3</v>
      </c>
      <c r="G56" s="182">
        <f t="shared" si="4"/>
        <v>2.0351845463953331E-2</v>
      </c>
      <c r="H56" s="182">
        <f t="shared" si="5"/>
        <v>1.3924000000000339E-6</v>
      </c>
      <c r="I56" s="182">
        <f t="shared" si="6"/>
        <v>1.1800000000000144E-3</v>
      </c>
      <c r="J56" s="183">
        <f t="shared" si="7"/>
        <v>1.6348018841784624E-2</v>
      </c>
    </row>
    <row r="57" spans="1:10" x14ac:dyDescent="0.25">
      <c r="A57" s="133" t="s">
        <v>181</v>
      </c>
      <c r="B57" s="132">
        <v>6.9900000000000004E-2</v>
      </c>
      <c r="C57" s="173">
        <f t="shared" si="0"/>
        <v>7.1874999999999994E-2</v>
      </c>
      <c r="D57" s="131">
        <f t="shared" si="1"/>
        <v>7.1590000000000001E-2</v>
      </c>
      <c r="E57" s="182">
        <f t="shared" si="2"/>
        <v>3.9006249999999632E-6</v>
      </c>
      <c r="F57" s="182">
        <f t="shared" si="3"/>
        <v>1.9749999999999907E-3</v>
      </c>
      <c r="G57" s="182">
        <f t="shared" si="4"/>
        <v>2.7478260869565091E-2</v>
      </c>
      <c r="H57" s="182">
        <f t="shared" si="5"/>
        <v>2.8560999999999899E-6</v>
      </c>
      <c r="I57" s="182">
        <f t="shared" si="6"/>
        <v>1.6899999999999971E-3</v>
      </c>
      <c r="J57" s="183">
        <f t="shared" si="7"/>
        <v>2.3606648973320255E-2</v>
      </c>
    </row>
    <row r="58" spans="1:10" x14ac:dyDescent="0.25">
      <c r="A58" s="131" t="s">
        <v>180</v>
      </c>
      <c r="B58" s="132">
        <v>6.8400000000000002E-2</v>
      </c>
      <c r="C58" s="173">
        <f t="shared" si="0"/>
        <v>7.1125000000000008E-2</v>
      </c>
      <c r="D58" s="131">
        <f t="shared" si="1"/>
        <v>7.0800000000000002E-2</v>
      </c>
      <c r="E58" s="182">
        <f t="shared" si="2"/>
        <v>7.4256250000000285E-6</v>
      </c>
      <c r="F58" s="182">
        <f t="shared" si="3"/>
        <v>2.7250000000000052E-3</v>
      </c>
      <c r="G58" s="182">
        <f t="shared" si="4"/>
        <v>3.8312829525483372E-2</v>
      </c>
      <c r="H58" s="182">
        <f t="shared" si="5"/>
        <v>5.7599999999999965E-6</v>
      </c>
      <c r="I58" s="182">
        <f t="shared" si="6"/>
        <v>2.3999999999999994E-3</v>
      </c>
      <c r="J58" s="183">
        <f t="shared" si="7"/>
        <v>3.3898305084745756E-2</v>
      </c>
    </row>
    <row r="59" spans="1:10" x14ac:dyDescent="0.25">
      <c r="A59" s="133" t="s">
        <v>179</v>
      </c>
      <c r="B59" s="132">
        <v>6.4600000000000005E-2</v>
      </c>
      <c r="C59" s="173">
        <f t="shared" si="0"/>
        <v>7.0275000000000004E-2</v>
      </c>
      <c r="D59" s="131">
        <f t="shared" si="1"/>
        <v>6.9710000000000008E-2</v>
      </c>
      <c r="E59" s="182">
        <f t="shared" si="2"/>
        <v>3.2205624999999997E-5</v>
      </c>
      <c r="F59" s="182">
        <f t="shared" si="3"/>
        <v>5.6749999999999995E-3</v>
      </c>
      <c r="G59" s="182">
        <f t="shared" si="4"/>
        <v>8.0754180007114887E-2</v>
      </c>
      <c r="H59" s="182">
        <f t="shared" si="5"/>
        <v>2.6112100000000034E-5</v>
      </c>
      <c r="I59" s="182">
        <f t="shared" si="6"/>
        <v>5.1100000000000034E-3</v>
      </c>
      <c r="J59" s="183">
        <f t="shared" si="7"/>
        <v>7.3303686702051396E-2</v>
      </c>
    </row>
    <row r="60" spans="1:10" x14ac:dyDescent="0.25">
      <c r="A60" s="131" t="s">
        <v>178</v>
      </c>
      <c r="B60" s="132">
        <v>6.4100000000000004E-2</v>
      </c>
      <c r="C60" s="173">
        <f t="shared" si="0"/>
        <v>6.8474999999999994E-2</v>
      </c>
      <c r="D60" s="131">
        <f t="shared" si="1"/>
        <v>6.744E-2</v>
      </c>
      <c r="E60" s="182">
        <f t="shared" si="2"/>
        <v>1.9140624999999911E-5</v>
      </c>
      <c r="F60" s="182">
        <f t="shared" si="3"/>
        <v>4.37499999999999E-3</v>
      </c>
      <c r="G60" s="182">
        <f t="shared" si="4"/>
        <v>6.3891931361810733E-2</v>
      </c>
      <c r="H60" s="182">
        <f t="shared" si="5"/>
        <v>1.1155599999999972E-5</v>
      </c>
      <c r="I60" s="182">
        <f t="shared" si="6"/>
        <v>3.3399999999999958E-3</v>
      </c>
      <c r="J60" s="183">
        <f t="shared" si="7"/>
        <v>4.9525504151838609E-2</v>
      </c>
    </row>
    <row r="61" spans="1:10" x14ac:dyDescent="0.25">
      <c r="A61" s="133" t="s">
        <v>177</v>
      </c>
      <c r="B61" s="132">
        <v>6.3E-2</v>
      </c>
      <c r="C61" s="173">
        <f t="shared" si="0"/>
        <v>6.6750000000000004E-2</v>
      </c>
      <c r="D61" s="131">
        <f t="shared" si="1"/>
        <v>6.5689999999999998E-2</v>
      </c>
      <c r="E61" s="182">
        <f t="shared" si="2"/>
        <v>1.4062500000000025E-5</v>
      </c>
      <c r="F61" s="182">
        <f t="shared" si="3"/>
        <v>3.7500000000000033E-3</v>
      </c>
      <c r="G61" s="182">
        <f t="shared" si="4"/>
        <v>5.6179775280898923E-2</v>
      </c>
      <c r="H61" s="182">
        <f t="shared" si="5"/>
        <v>7.236099999999989E-6</v>
      </c>
      <c r="I61" s="182">
        <f t="shared" si="6"/>
        <v>2.6899999999999979E-3</v>
      </c>
      <c r="J61" s="183">
        <f t="shared" si="7"/>
        <v>4.0949916273405357E-2</v>
      </c>
    </row>
    <row r="62" spans="1:10" x14ac:dyDescent="0.25">
      <c r="A62" s="131" t="s">
        <v>176</v>
      </c>
      <c r="B62" s="132">
        <v>6.1400000000000003E-2</v>
      </c>
      <c r="C62" s="173">
        <f t="shared" si="0"/>
        <v>6.5024999999999999E-2</v>
      </c>
      <c r="D62" s="131">
        <f t="shared" si="1"/>
        <v>6.4189999999999997E-2</v>
      </c>
      <c r="E62" s="182">
        <f t="shared" si="2"/>
        <v>1.3140624999999974E-5</v>
      </c>
      <c r="F62" s="182">
        <f t="shared" si="3"/>
        <v>3.6249999999999963E-3</v>
      </c>
      <c r="G62" s="182">
        <f t="shared" si="4"/>
        <v>5.5747789311803096E-2</v>
      </c>
      <c r="H62" s="182">
        <f t="shared" si="5"/>
        <v>7.784099999999965E-6</v>
      </c>
      <c r="I62" s="182">
        <f t="shared" si="6"/>
        <v>2.7899999999999939E-3</v>
      </c>
      <c r="J62" s="183">
        <f t="shared" si="7"/>
        <v>4.3464714129926689E-2</v>
      </c>
    </row>
    <row r="63" spans="1:10" x14ac:dyDescent="0.25">
      <c r="A63" s="133" t="s">
        <v>175</v>
      </c>
      <c r="B63" s="132">
        <v>6.0100000000000001E-2</v>
      </c>
      <c r="C63" s="173">
        <f t="shared" si="0"/>
        <v>6.3274999999999998E-2</v>
      </c>
      <c r="D63" s="131">
        <f t="shared" si="1"/>
        <v>6.273999999999999E-2</v>
      </c>
      <c r="E63" s="182">
        <f t="shared" si="2"/>
        <v>1.0080624999999983E-5</v>
      </c>
      <c r="F63" s="182">
        <f t="shared" si="3"/>
        <v>3.1749999999999973E-3</v>
      </c>
      <c r="G63" s="182">
        <f t="shared" si="4"/>
        <v>5.0177795337811103E-2</v>
      </c>
      <c r="H63" s="182">
        <f t="shared" si="5"/>
        <v>6.9695999999999451E-6</v>
      </c>
      <c r="I63" s="182">
        <f t="shared" si="6"/>
        <v>2.6399999999999896E-3</v>
      </c>
      <c r="J63" s="183">
        <f t="shared" si="7"/>
        <v>4.2078418871533151E-2</v>
      </c>
    </row>
    <row r="64" spans="1:10" x14ac:dyDescent="0.25">
      <c r="A64" s="131" t="s">
        <v>174</v>
      </c>
      <c r="B64" s="132">
        <v>5.9700000000000003E-2</v>
      </c>
      <c r="C64" s="173">
        <f t="shared" si="0"/>
        <v>6.2149999999999997E-2</v>
      </c>
      <c r="D64" s="131">
        <f t="shared" si="1"/>
        <v>6.1469999999999997E-2</v>
      </c>
      <c r="E64" s="182">
        <f t="shared" si="2"/>
        <v>6.0024999999999701E-6</v>
      </c>
      <c r="F64" s="182">
        <f t="shared" si="3"/>
        <v>2.4499999999999938E-3</v>
      </c>
      <c r="G64" s="182">
        <f t="shared" si="4"/>
        <v>3.9420756234915429E-2</v>
      </c>
      <c r="H64" s="182">
        <f t="shared" si="5"/>
        <v>3.1328999999999781E-6</v>
      </c>
      <c r="I64" s="182">
        <f t="shared" si="6"/>
        <v>1.7699999999999938E-3</v>
      </c>
      <c r="J64" s="183">
        <f t="shared" si="7"/>
        <v>2.8794533918984771E-2</v>
      </c>
    </row>
    <row r="65" spans="1:10" x14ac:dyDescent="0.25">
      <c r="A65" s="133" t="s">
        <v>173</v>
      </c>
      <c r="B65" s="132">
        <v>5.9299999999999999E-2</v>
      </c>
      <c r="C65" s="173">
        <f t="shared" si="0"/>
        <v>6.105E-2</v>
      </c>
      <c r="D65" s="131">
        <f t="shared" si="1"/>
        <v>6.0490000000000002E-2</v>
      </c>
      <c r="E65" s="182">
        <f t="shared" si="2"/>
        <v>3.0625000000000054E-6</v>
      </c>
      <c r="F65" s="182">
        <f t="shared" si="3"/>
        <v>1.7500000000000016E-3</v>
      </c>
      <c r="G65" s="182">
        <f t="shared" si="4"/>
        <v>2.866502866502869E-2</v>
      </c>
      <c r="H65" s="182">
        <f t="shared" si="5"/>
        <v>1.4161000000000086E-6</v>
      </c>
      <c r="I65" s="182">
        <f t="shared" si="6"/>
        <v>1.1900000000000036E-3</v>
      </c>
      <c r="J65" s="183">
        <f t="shared" si="7"/>
        <v>1.9672673169118922E-2</v>
      </c>
    </row>
    <row r="66" spans="1:10" x14ac:dyDescent="0.25">
      <c r="A66" s="131" t="s">
        <v>172</v>
      </c>
      <c r="B66" s="132">
        <v>5.9700000000000003E-2</v>
      </c>
      <c r="C66" s="173">
        <f t="shared" si="0"/>
        <v>6.0124999999999998E-2</v>
      </c>
      <c r="D66" s="131">
        <f t="shared" si="1"/>
        <v>5.9790000000000003E-2</v>
      </c>
      <c r="E66" s="182">
        <f t="shared" si="2"/>
        <v>1.806249999999956E-7</v>
      </c>
      <c r="F66" s="182">
        <f t="shared" si="3"/>
        <v>4.2499999999999483E-4</v>
      </c>
      <c r="G66" s="182">
        <f t="shared" si="4"/>
        <v>7.0686070686069831E-3</v>
      </c>
      <c r="H66" s="182">
        <f t="shared" si="5"/>
        <v>8.099999999999965E-9</v>
      </c>
      <c r="I66" s="182">
        <f t="shared" si="6"/>
        <v>8.9999999999999802E-5</v>
      </c>
      <c r="J66" s="183">
        <f t="shared" si="7"/>
        <v>1.5052684395383809E-3</v>
      </c>
    </row>
    <row r="67" spans="1:10" x14ac:dyDescent="0.25">
      <c r="A67" s="133" t="s">
        <v>171</v>
      </c>
      <c r="B67" s="132">
        <v>6.1199999999999997E-2</v>
      </c>
      <c r="C67" s="173">
        <f t="shared" si="0"/>
        <v>5.9700000000000003E-2</v>
      </c>
      <c r="D67" s="131">
        <f t="shared" si="1"/>
        <v>5.9619999999999999E-2</v>
      </c>
      <c r="E67" s="182">
        <f t="shared" si="2"/>
        <v>2.2499999999999831E-6</v>
      </c>
      <c r="F67" s="182">
        <f t="shared" si="3"/>
        <v>1.4999999999999944E-3</v>
      </c>
      <c r="G67" s="182">
        <f t="shared" si="4"/>
        <v>2.5125628140703422E-2</v>
      </c>
      <c r="H67" s="182">
        <f t="shared" si="5"/>
        <v>2.496399999999994E-6</v>
      </c>
      <c r="I67" s="182">
        <f t="shared" si="6"/>
        <v>1.5799999999999981E-3</v>
      </c>
      <c r="J67" s="183">
        <f t="shared" si="7"/>
        <v>2.6501174102650085E-2</v>
      </c>
    </row>
    <row r="68" spans="1:10" x14ac:dyDescent="0.25">
      <c r="A68" s="131" t="s">
        <v>170</v>
      </c>
      <c r="B68" s="132">
        <v>6.5100000000000005E-2</v>
      </c>
      <c r="C68" s="173">
        <f t="shared" si="0"/>
        <v>5.9975000000000001E-2</v>
      </c>
      <c r="D68" s="131">
        <f t="shared" si="1"/>
        <v>6.0220000000000003E-2</v>
      </c>
      <c r="E68" s="182">
        <f t="shared" si="2"/>
        <v>2.6265625000000047E-5</v>
      </c>
      <c r="F68" s="182">
        <f t="shared" si="3"/>
        <v>5.1250000000000046E-3</v>
      </c>
      <c r="G68" s="182">
        <f t="shared" si="4"/>
        <v>8.545227177990837E-2</v>
      </c>
      <c r="H68" s="182">
        <f t="shared" si="5"/>
        <v>2.3814400000000024E-5</v>
      </c>
      <c r="I68" s="182">
        <f t="shared" si="6"/>
        <v>4.8800000000000024E-3</v>
      </c>
      <c r="J68" s="183">
        <f t="shared" si="7"/>
        <v>8.103620059780807E-2</v>
      </c>
    </row>
    <row r="69" spans="1:10" x14ac:dyDescent="0.25">
      <c r="A69" s="133" t="s">
        <v>169</v>
      </c>
      <c r="B69" s="132">
        <v>6.3700000000000007E-2</v>
      </c>
      <c r="C69" s="173">
        <f t="shared" si="0"/>
        <v>6.1325000000000005E-2</v>
      </c>
      <c r="D69" s="131">
        <f t="shared" si="1"/>
        <v>6.2269999999999999E-2</v>
      </c>
      <c r="E69" s="182">
        <f t="shared" si="2"/>
        <v>5.6406250000000101E-6</v>
      </c>
      <c r="F69" s="182">
        <f t="shared" si="3"/>
        <v>2.3750000000000021E-3</v>
      </c>
      <c r="G69" s="182">
        <f t="shared" si="4"/>
        <v>3.8728088055442346E-2</v>
      </c>
      <c r="H69" s="182">
        <f t="shared" si="5"/>
        <v>2.0449000000000217E-6</v>
      </c>
      <c r="I69" s="182">
        <f t="shared" si="6"/>
        <v>1.4300000000000077E-3</v>
      </c>
      <c r="J69" s="183">
        <f t="shared" si="7"/>
        <v>2.2964509394572147E-2</v>
      </c>
    </row>
    <row r="70" spans="1:10" x14ac:dyDescent="0.25">
      <c r="A70" s="131" t="s">
        <v>168</v>
      </c>
      <c r="B70" s="132">
        <v>6.4199999999999993E-2</v>
      </c>
      <c r="C70" s="173">
        <f t="shared" si="0"/>
        <v>6.2425000000000001E-2</v>
      </c>
      <c r="D70" s="131">
        <f t="shared" si="1"/>
        <v>6.3220000000000012E-2</v>
      </c>
      <c r="E70" s="182">
        <f t="shared" si="2"/>
        <v>3.1506249999999712E-6</v>
      </c>
      <c r="F70" s="182">
        <f t="shared" si="3"/>
        <v>1.7749999999999919E-3</v>
      </c>
      <c r="G70" s="182">
        <f t="shared" si="4"/>
        <v>2.843412094513403E-2</v>
      </c>
      <c r="H70" s="182">
        <f t="shared" si="5"/>
        <v>9.6039999999996246E-7</v>
      </c>
      <c r="I70" s="182">
        <f t="shared" si="6"/>
        <v>9.7999999999998089E-4</v>
      </c>
      <c r="J70" s="183">
        <f t="shared" si="7"/>
        <v>1.5501423600126237E-2</v>
      </c>
    </row>
    <row r="71" spans="1:10" x14ac:dyDescent="0.25">
      <c r="A71" s="133" t="s">
        <v>167</v>
      </c>
      <c r="B71" s="132">
        <v>6.4199999999999993E-2</v>
      </c>
      <c r="C71" s="173">
        <f t="shared" ref="C71:C134" si="8">AVERAGE(B67:B70)</f>
        <v>6.3549999999999995E-2</v>
      </c>
      <c r="D71" s="131">
        <f t="shared" ref="D71:D134" si="9">B70*0.4+B69*0.3+B68*0.2+B67*0.1</f>
        <v>6.3930000000000001E-2</v>
      </c>
      <c r="E71" s="182">
        <f t="shared" ref="E71:E134" si="10">(B71-C71)^2</f>
        <v>4.2249999999999712E-7</v>
      </c>
      <c r="F71" s="182">
        <f t="shared" ref="F71:F134" si="11">ABS(B71-C71)</f>
        <v>6.499999999999978E-4</v>
      </c>
      <c r="G71" s="182">
        <f t="shared" ref="G71:G134" si="12">ABS((B71-C71)/C71)</f>
        <v>1.0228166797796976E-2</v>
      </c>
      <c r="H71" s="182">
        <f t="shared" ref="H71:H134" si="13">(B71-D71)^2</f>
        <v>7.2899999999995935E-8</v>
      </c>
      <c r="I71" s="182">
        <f t="shared" ref="I71:I134" si="14">ABS(B71-D71)</f>
        <v>2.6999999999999247E-4</v>
      </c>
      <c r="J71" s="183">
        <f t="shared" ref="J71:J134" si="15">ABS((B71-D71)/D71)</f>
        <v>4.2233693101828944E-3</v>
      </c>
    </row>
    <row r="72" spans="1:10" x14ac:dyDescent="0.25">
      <c r="A72" s="131" t="s">
        <v>166</v>
      </c>
      <c r="B72" s="132">
        <v>6.6799999999999998E-2</v>
      </c>
      <c r="C72" s="173">
        <f t="shared" si="8"/>
        <v>6.4299999999999996E-2</v>
      </c>
      <c r="D72" s="131">
        <f t="shared" si="9"/>
        <v>6.4189999999999997E-2</v>
      </c>
      <c r="E72" s="182">
        <f t="shared" si="10"/>
        <v>6.2500000000000113E-6</v>
      </c>
      <c r="F72" s="182">
        <f t="shared" si="11"/>
        <v>2.5000000000000022E-3</v>
      </c>
      <c r="G72" s="182">
        <f t="shared" si="12"/>
        <v>3.8880248833592569E-2</v>
      </c>
      <c r="H72" s="182">
        <f t="shared" si="13"/>
        <v>6.8121000000000063E-6</v>
      </c>
      <c r="I72" s="182">
        <f t="shared" si="14"/>
        <v>2.6100000000000012E-3</v>
      </c>
      <c r="J72" s="183">
        <f t="shared" si="15"/>
        <v>4.0660539024770237E-2</v>
      </c>
    </row>
    <row r="73" spans="1:10" x14ac:dyDescent="0.25">
      <c r="A73" s="133" t="s">
        <v>165</v>
      </c>
      <c r="B73" s="132">
        <v>6.7500000000000004E-2</v>
      </c>
      <c r="C73" s="173">
        <f t="shared" si="8"/>
        <v>6.4725000000000005E-2</v>
      </c>
      <c r="D73" s="131">
        <f t="shared" si="9"/>
        <v>6.5189999999999998E-2</v>
      </c>
      <c r="E73" s="182">
        <f t="shared" si="10"/>
        <v>7.7006249999999988E-6</v>
      </c>
      <c r="F73" s="182">
        <f t="shared" si="11"/>
        <v>2.7749999999999997E-3</v>
      </c>
      <c r="G73" s="182">
        <f t="shared" si="12"/>
        <v>4.2873696407879483E-2</v>
      </c>
      <c r="H73" s="182">
        <f t="shared" si="13"/>
        <v>5.3361000000000301E-6</v>
      </c>
      <c r="I73" s="182">
        <f t="shared" si="14"/>
        <v>2.3100000000000065E-3</v>
      </c>
      <c r="J73" s="183">
        <f t="shared" si="15"/>
        <v>3.5434882650713401E-2</v>
      </c>
    </row>
    <row r="74" spans="1:10" x14ac:dyDescent="0.25">
      <c r="A74" s="131" t="s">
        <v>164</v>
      </c>
      <c r="B74" s="132">
        <v>6.8099999999999994E-2</v>
      </c>
      <c r="C74" s="173">
        <f t="shared" si="8"/>
        <v>6.5674999999999997E-2</v>
      </c>
      <c r="D74" s="131">
        <f t="shared" si="9"/>
        <v>6.6299999999999998E-2</v>
      </c>
      <c r="E74" s="182">
        <f t="shared" si="10"/>
        <v>5.8806249999999832E-6</v>
      </c>
      <c r="F74" s="182">
        <f t="shared" si="11"/>
        <v>2.4249999999999966E-3</v>
      </c>
      <c r="G74" s="182">
        <f t="shared" si="12"/>
        <v>3.6924248191853776E-2</v>
      </c>
      <c r="H74" s="182">
        <f t="shared" si="13"/>
        <v>3.2399999999999859E-6</v>
      </c>
      <c r="I74" s="182">
        <f t="shared" si="14"/>
        <v>1.799999999999996E-3</v>
      </c>
      <c r="J74" s="183">
        <f t="shared" si="15"/>
        <v>2.7149321266968268E-2</v>
      </c>
    </row>
    <row r="75" spans="1:10" x14ac:dyDescent="0.25">
      <c r="A75" s="133" t="s">
        <v>163</v>
      </c>
      <c r="B75" s="132">
        <v>6.8000000000000005E-2</v>
      </c>
      <c r="C75" s="173">
        <f t="shared" si="8"/>
        <v>6.6650000000000001E-2</v>
      </c>
      <c r="D75" s="131">
        <f t="shared" si="9"/>
        <v>6.7269999999999996E-2</v>
      </c>
      <c r="E75" s="182">
        <f t="shared" si="10"/>
        <v>1.8225000000000107E-6</v>
      </c>
      <c r="F75" s="182">
        <f t="shared" si="11"/>
        <v>1.350000000000004E-3</v>
      </c>
      <c r="G75" s="182">
        <f t="shared" si="12"/>
        <v>2.0255063765941543E-2</v>
      </c>
      <c r="H75" s="182">
        <f t="shared" si="13"/>
        <v>5.329000000000123E-7</v>
      </c>
      <c r="I75" s="182">
        <f t="shared" si="14"/>
        <v>7.3000000000000842E-4</v>
      </c>
      <c r="J75" s="183">
        <f t="shared" si="15"/>
        <v>1.0851791288836159E-2</v>
      </c>
    </row>
    <row r="76" spans="1:10" x14ac:dyDescent="0.25">
      <c r="A76" s="131" t="s">
        <v>162</v>
      </c>
      <c r="B76" s="132">
        <v>7.5200000000000003E-2</v>
      </c>
      <c r="C76" s="173">
        <f t="shared" si="8"/>
        <v>6.7599999999999993E-2</v>
      </c>
      <c r="D76" s="131">
        <f t="shared" si="9"/>
        <v>6.7810000000000009E-2</v>
      </c>
      <c r="E76" s="182">
        <f t="shared" si="10"/>
        <v>5.7760000000000145E-5</v>
      </c>
      <c r="F76" s="182">
        <f t="shared" si="11"/>
        <v>7.6000000000000095E-3</v>
      </c>
      <c r="G76" s="182">
        <f t="shared" si="12"/>
        <v>0.11242603550295874</v>
      </c>
      <c r="H76" s="182">
        <f t="shared" si="13"/>
        <v>5.461209999999991E-5</v>
      </c>
      <c r="I76" s="182">
        <f t="shared" si="14"/>
        <v>7.3899999999999938E-3</v>
      </c>
      <c r="J76" s="183">
        <f t="shared" si="15"/>
        <v>0.1089809762571891</v>
      </c>
    </row>
    <row r="77" spans="1:10" x14ac:dyDescent="0.25">
      <c r="A77" s="133" t="s">
        <v>161</v>
      </c>
      <c r="B77" s="132">
        <v>7.4499999999999997E-2</v>
      </c>
      <c r="C77" s="173">
        <f t="shared" si="8"/>
        <v>6.9699999999999998E-2</v>
      </c>
      <c r="D77" s="131">
        <f t="shared" si="9"/>
        <v>7.085000000000001E-2</v>
      </c>
      <c r="E77" s="182">
        <f t="shared" si="10"/>
        <v>2.3039999999999986E-5</v>
      </c>
      <c r="F77" s="182">
        <f t="shared" si="11"/>
        <v>4.7999999999999987E-3</v>
      </c>
      <c r="G77" s="182">
        <f t="shared" si="12"/>
        <v>6.8866571018651346E-2</v>
      </c>
      <c r="H77" s="182">
        <f t="shared" si="13"/>
        <v>1.3322499999999902E-5</v>
      </c>
      <c r="I77" s="182">
        <f t="shared" si="14"/>
        <v>3.6499999999999866E-3</v>
      </c>
      <c r="J77" s="183">
        <f t="shared" si="15"/>
        <v>5.1517290049399943E-2</v>
      </c>
    </row>
    <row r="78" spans="1:10" x14ac:dyDescent="0.25">
      <c r="A78" s="131" t="s">
        <v>160</v>
      </c>
      <c r="B78" s="132">
        <v>7.6100000000000001E-2</v>
      </c>
      <c r="C78" s="173">
        <f t="shared" si="8"/>
        <v>7.145E-2</v>
      </c>
      <c r="D78" s="131">
        <f t="shared" si="9"/>
        <v>7.2770000000000001E-2</v>
      </c>
      <c r="E78" s="182">
        <f t="shared" si="10"/>
        <v>2.1622500000000012E-5</v>
      </c>
      <c r="F78" s="182">
        <f t="shared" si="11"/>
        <v>4.6500000000000014E-3</v>
      </c>
      <c r="G78" s="182">
        <f t="shared" si="12"/>
        <v>6.5080475857242845E-2</v>
      </c>
      <c r="H78" s="182">
        <f t="shared" si="13"/>
        <v>1.1088899999999998E-5</v>
      </c>
      <c r="I78" s="182">
        <f t="shared" si="14"/>
        <v>3.3299999999999996E-3</v>
      </c>
      <c r="J78" s="183">
        <f t="shared" si="15"/>
        <v>4.5760615638312484E-2</v>
      </c>
    </row>
    <row r="79" spans="1:10" x14ac:dyDescent="0.25">
      <c r="A79" s="133" t="s">
        <v>159</v>
      </c>
      <c r="B79" s="132">
        <v>8.0199999999999994E-2</v>
      </c>
      <c r="C79" s="173">
        <f t="shared" si="8"/>
        <v>7.3450000000000001E-2</v>
      </c>
      <c r="D79" s="131">
        <f t="shared" si="9"/>
        <v>7.4630000000000002E-2</v>
      </c>
      <c r="E79" s="182">
        <f t="shared" si="10"/>
        <v>4.5562499999999895E-5</v>
      </c>
      <c r="F79" s="182">
        <f t="shared" si="11"/>
        <v>6.7499999999999921E-3</v>
      </c>
      <c r="G79" s="182">
        <f t="shared" si="12"/>
        <v>9.1899251191286474E-2</v>
      </c>
      <c r="H79" s="182">
        <f t="shared" si="13"/>
        <v>3.1024899999999907E-5</v>
      </c>
      <c r="I79" s="182">
        <f t="shared" si="14"/>
        <v>5.5699999999999916E-3</v>
      </c>
      <c r="J79" s="183">
        <f t="shared" si="15"/>
        <v>7.463486533565579E-2</v>
      </c>
    </row>
    <row r="80" spans="1:10" x14ac:dyDescent="0.25">
      <c r="A80" s="131" t="s">
        <v>158</v>
      </c>
      <c r="B80" s="132">
        <v>8.2900000000000001E-2</v>
      </c>
      <c r="C80" s="173">
        <f t="shared" si="8"/>
        <v>7.6499999999999999E-2</v>
      </c>
      <c r="D80" s="131">
        <f t="shared" si="9"/>
        <v>7.7329999999999996E-2</v>
      </c>
      <c r="E80" s="182">
        <f t="shared" si="10"/>
        <v>4.0960000000000035E-5</v>
      </c>
      <c r="F80" s="182">
        <f t="shared" si="11"/>
        <v>6.4000000000000029E-3</v>
      </c>
      <c r="G80" s="182">
        <f t="shared" si="12"/>
        <v>8.3660130718954284E-2</v>
      </c>
      <c r="H80" s="182">
        <f t="shared" si="13"/>
        <v>3.1024900000000063E-5</v>
      </c>
      <c r="I80" s="182">
        <f t="shared" si="14"/>
        <v>5.5700000000000055E-3</v>
      </c>
      <c r="J80" s="183">
        <f t="shared" si="15"/>
        <v>7.2028966765808944E-2</v>
      </c>
    </row>
    <row r="81" spans="1:10" x14ac:dyDescent="0.25">
      <c r="A81" s="133" t="s">
        <v>157</v>
      </c>
      <c r="B81" s="132">
        <v>8.5400000000000004E-2</v>
      </c>
      <c r="C81" s="173">
        <f t="shared" si="8"/>
        <v>7.8424999999999995E-2</v>
      </c>
      <c r="D81" s="131">
        <f t="shared" si="9"/>
        <v>7.9890000000000003E-2</v>
      </c>
      <c r="E81" s="182">
        <f t="shared" si="10"/>
        <v>4.8650625000000129E-5</v>
      </c>
      <c r="F81" s="182">
        <f t="shared" si="11"/>
        <v>6.975000000000009E-3</v>
      </c>
      <c r="G81" s="182">
        <f t="shared" si="12"/>
        <v>8.8938476251195525E-2</v>
      </c>
      <c r="H81" s="182">
        <f t="shared" si="13"/>
        <v>3.0360100000000011E-5</v>
      </c>
      <c r="I81" s="182">
        <f t="shared" si="14"/>
        <v>5.510000000000001E-3</v>
      </c>
      <c r="J81" s="183">
        <f t="shared" si="15"/>
        <v>6.8969833521091511E-2</v>
      </c>
    </row>
    <row r="82" spans="1:10" x14ac:dyDescent="0.25">
      <c r="A82" s="131" t="s">
        <v>156</v>
      </c>
      <c r="B82" s="132">
        <v>8.8900000000000007E-2</v>
      </c>
      <c r="C82" s="173">
        <f t="shared" si="8"/>
        <v>8.115E-2</v>
      </c>
      <c r="D82" s="131">
        <f t="shared" si="9"/>
        <v>8.2680000000000003E-2</v>
      </c>
      <c r="E82" s="182">
        <f t="shared" si="10"/>
        <v>6.0062500000000105E-5</v>
      </c>
      <c r="F82" s="182">
        <f t="shared" si="11"/>
        <v>7.7500000000000069E-3</v>
      </c>
      <c r="G82" s="182">
        <f t="shared" si="12"/>
        <v>9.5502156500308161E-2</v>
      </c>
      <c r="H82" s="182">
        <f t="shared" si="13"/>
        <v>3.8688400000000041E-5</v>
      </c>
      <c r="I82" s="182">
        <f t="shared" si="14"/>
        <v>6.2200000000000033E-3</v>
      </c>
      <c r="J82" s="183">
        <f t="shared" si="15"/>
        <v>7.5229801644896024E-2</v>
      </c>
    </row>
    <row r="83" spans="1:10" x14ac:dyDescent="0.25">
      <c r="A83" s="133" t="s">
        <v>155</v>
      </c>
      <c r="B83" s="132">
        <v>8.5900000000000004E-2</v>
      </c>
      <c r="C83" s="173">
        <f t="shared" si="8"/>
        <v>8.4350000000000008E-2</v>
      </c>
      <c r="D83" s="131">
        <f t="shared" si="9"/>
        <v>8.5779999999999995E-2</v>
      </c>
      <c r="E83" s="182">
        <f t="shared" si="10"/>
        <v>2.4024999999999872E-6</v>
      </c>
      <c r="F83" s="182">
        <f t="shared" si="11"/>
        <v>1.5499999999999958E-3</v>
      </c>
      <c r="G83" s="182">
        <f t="shared" si="12"/>
        <v>1.837581505631293E-2</v>
      </c>
      <c r="H83" s="182">
        <f t="shared" si="13"/>
        <v>1.4400000000002157E-8</v>
      </c>
      <c r="I83" s="182">
        <f t="shared" si="14"/>
        <v>1.2000000000000899E-4</v>
      </c>
      <c r="J83" s="183">
        <f t="shared" si="15"/>
        <v>1.3989274889252622E-3</v>
      </c>
    </row>
    <row r="84" spans="1:10" x14ac:dyDescent="0.25">
      <c r="A84" s="131" t="s">
        <v>154</v>
      </c>
      <c r="B84" s="132">
        <v>8.6699999999999999E-2</v>
      </c>
      <c r="C84" s="173">
        <f t="shared" si="8"/>
        <v>8.577499999999999E-2</v>
      </c>
      <c r="D84" s="131">
        <f t="shared" si="9"/>
        <v>8.6400000000000005E-2</v>
      </c>
      <c r="E84" s="182">
        <f t="shared" si="10"/>
        <v>8.556250000000169E-7</v>
      </c>
      <c r="F84" s="182">
        <f t="shared" si="11"/>
        <v>9.2500000000000915E-4</v>
      </c>
      <c r="G84" s="182">
        <f t="shared" si="12"/>
        <v>1.0784027980180813E-2</v>
      </c>
      <c r="H84" s="182">
        <f t="shared" si="13"/>
        <v>8.9999999999996835E-8</v>
      </c>
      <c r="I84" s="182">
        <f t="shared" si="14"/>
        <v>2.9999999999999472E-4</v>
      </c>
      <c r="J84" s="183">
        <f t="shared" si="15"/>
        <v>3.4722222222221609E-3</v>
      </c>
    </row>
    <row r="85" spans="1:10" x14ac:dyDescent="0.25">
      <c r="A85" s="133" t="s">
        <v>153</v>
      </c>
      <c r="B85" s="132">
        <v>8.9800000000000005E-2</v>
      </c>
      <c r="C85" s="173">
        <f t="shared" si="8"/>
        <v>8.6724999999999997E-2</v>
      </c>
      <c r="D85" s="131">
        <f t="shared" si="9"/>
        <v>8.6770000000000014E-2</v>
      </c>
      <c r="E85" s="182">
        <f t="shared" si="10"/>
        <v>9.4556250000000506E-6</v>
      </c>
      <c r="F85" s="182">
        <f t="shared" si="11"/>
        <v>3.0750000000000083E-3</v>
      </c>
      <c r="G85" s="182">
        <f t="shared" si="12"/>
        <v>3.5456904006918519E-2</v>
      </c>
      <c r="H85" s="182">
        <f t="shared" si="13"/>
        <v>9.1808999999999463E-6</v>
      </c>
      <c r="I85" s="182">
        <f t="shared" si="14"/>
        <v>3.029999999999991E-3</v>
      </c>
      <c r="J85" s="183">
        <f t="shared" si="15"/>
        <v>3.4919903192347473E-2</v>
      </c>
    </row>
    <row r="86" spans="1:10" x14ac:dyDescent="0.25">
      <c r="A86" s="131" t="s">
        <v>152</v>
      </c>
      <c r="B86" s="132">
        <v>9.1200000000000003E-2</v>
      </c>
      <c r="C86" s="173">
        <f t="shared" si="8"/>
        <v>8.7825E-2</v>
      </c>
      <c r="D86" s="131">
        <f t="shared" si="9"/>
        <v>8.7999999999999995E-2</v>
      </c>
      <c r="E86" s="182">
        <f t="shared" si="10"/>
        <v>1.1390625000000021E-5</v>
      </c>
      <c r="F86" s="182">
        <f t="shared" si="11"/>
        <v>3.375000000000003E-3</v>
      </c>
      <c r="G86" s="182">
        <f t="shared" si="12"/>
        <v>3.84286934244236E-2</v>
      </c>
      <c r="H86" s="182">
        <f t="shared" si="13"/>
        <v>1.0240000000000054E-5</v>
      </c>
      <c r="I86" s="182">
        <f t="shared" si="14"/>
        <v>3.2000000000000084E-3</v>
      </c>
      <c r="J86" s="183">
        <f t="shared" si="15"/>
        <v>3.6363636363636459E-2</v>
      </c>
    </row>
    <row r="87" spans="1:10" x14ac:dyDescent="0.25">
      <c r="A87" s="133" t="s">
        <v>151</v>
      </c>
      <c r="B87" s="132">
        <v>9.2999999999999999E-2</v>
      </c>
      <c r="C87" s="173">
        <f t="shared" si="8"/>
        <v>8.8400000000000006E-2</v>
      </c>
      <c r="D87" s="131">
        <f t="shared" si="9"/>
        <v>8.9349999999999999E-2</v>
      </c>
      <c r="E87" s="182">
        <f t="shared" si="10"/>
        <v>2.1159999999999936E-5</v>
      </c>
      <c r="F87" s="182">
        <f t="shared" si="11"/>
        <v>4.599999999999993E-3</v>
      </c>
      <c r="G87" s="182">
        <f t="shared" si="12"/>
        <v>5.2036199095022544E-2</v>
      </c>
      <c r="H87" s="182">
        <f t="shared" si="13"/>
        <v>1.3322500000000003E-5</v>
      </c>
      <c r="I87" s="182">
        <f t="shared" si="14"/>
        <v>3.6500000000000005E-3</v>
      </c>
      <c r="J87" s="183">
        <f t="shared" si="15"/>
        <v>4.0850587576944604E-2</v>
      </c>
    </row>
    <row r="88" spans="1:10" x14ac:dyDescent="0.25">
      <c r="A88" s="131" t="s">
        <v>150</v>
      </c>
      <c r="B88" s="132">
        <v>9.5899999999999999E-2</v>
      </c>
      <c r="C88" s="173">
        <f t="shared" si="8"/>
        <v>9.0175000000000005E-2</v>
      </c>
      <c r="D88" s="131">
        <f t="shared" si="9"/>
        <v>9.1190000000000007E-2</v>
      </c>
      <c r="E88" s="182">
        <f t="shared" si="10"/>
        <v>3.2775624999999932E-5</v>
      </c>
      <c r="F88" s="182">
        <f t="shared" si="11"/>
        <v>5.724999999999994E-3</v>
      </c>
      <c r="G88" s="182">
        <f t="shared" si="12"/>
        <v>6.3487662877737661E-2</v>
      </c>
      <c r="H88" s="182">
        <f t="shared" si="13"/>
        <v>2.2184099999999925E-5</v>
      </c>
      <c r="I88" s="182">
        <f t="shared" si="14"/>
        <v>4.709999999999992E-3</v>
      </c>
      <c r="J88" s="183">
        <f t="shared" si="15"/>
        <v>5.1650400263186659E-2</v>
      </c>
    </row>
    <row r="89" spans="1:10" x14ac:dyDescent="0.25">
      <c r="A89" s="133" t="s">
        <v>149</v>
      </c>
      <c r="B89" s="132">
        <v>9.7900000000000001E-2</v>
      </c>
      <c r="C89" s="173">
        <f t="shared" si="8"/>
        <v>9.2475000000000002E-2</v>
      </c>
      <c r="D89" s="131">
        <f t="shared" si="9"/>
        <v>9.3480000000000008E-2</v>
      </c>
      <c r="E89" s="182">
        <f t="shared" si="10"/>
        <v>2.9430624999999991E-5</v>
      </c>
      <c r="F89" s="182">
        <f t="shared" si="11"/>
        <v>5.4249999999999993E-3</v>
      </c>
      <c r="G89" s="182">
        <f t="shared" si="12"/>
        <v>5.8664503919978364E-2</v>
      </c>
      <c r="H89" s="182">
        <f t="shared" si="13"/>
        <v>1.9536399999999941E-5</v>
      </c>
      <c r="I89" s="182">
        <f t="shared" si="14"/>
        <v>4.4199999999999934E-3</v>
      </c>
      <c r="J89" s="183">
        <f t="shared" si="15"/>
        <v>4.7282841249465052E-2</v>
      </c>
    </row>
    <row r="90" spans="1:10" x14ac:dyDescent="0.25">
      <c r="A90" s="131" t="s">
        <v>148</v>
      </c>
      <c r="B90" s="132">
        <v>9.5899999999999999E-2</v>
      </c>
      <c r="C90" s="173">
        <f t="shared" si="8"/>
        <v>9.4500000000000001E-2</v>
      </c>
      <c r="D90" s="131">
        <f t="shared" si="9"/>
        <v>9.5649999999999999E-2</v>
      </c>
      <c r="E90" s="182">
        <f t="shared" si="10"/>
        <v>1.9599999999999956E-6</v>
      </c>
      <c r="F90" s="182">
        <f t="shared" si="11"/>
        <v>1.3999999999999985E-3</v>
      </c>
      <c r="G90" s="182">
        <f t="shared" si="12"/>
        <v>1.4814814814814798E-2</v>
      </c>
      <c r="H90" s="182">
        <f t="shared" si="13"/>
        <v>6.2500000000000116E-8</v>
      </c>
      <c r="I90" s="182">
        <f t="shared" si="14"/>
        <v>2.5000000000000022E-4</v>
      </c>
      <c r="J90" s="183">
        <f t="shared" si="15"/>
        <v>2.6136957658128616E-3</v>
      </c>
    </row>
    <row r="91" spans="1:10" x14ac:dyDescent="0.25">
      <c r="A91" s="133" t="s">
        <v>147</v>
      </c>
      <c r="B91" s="132">
        <v>9.7500000000000003E-2</v>
      </c>
      <c r="C91" s="173">
        <f t="shared" si="8"/>
        <v>9.5674999999999996E-2</v>
      </c>
      <c r="D91" s="131">
        <f t="shared" si="9"/>
        <v>9.6210000000000018E-2</v>
      </c>
      <c r="E91" s="182">
        <f t="shared" si="10"/>
        <v>3.3306250000000262E-6</v>
      </c>
      <c r="F91" s="182">
        <f t="shared" si="11"/>
        <v>1.8250000000000072E-3</v>
      </c>
      <c r="G91" s="182">
        <f t="shared" si="12"/>
        <v>1.9074993467468066E-2</v>
      </c>
      <c r="H91" s="182">
        <f t="shared" si="13"/>
        <v>1.6640999999999628E-6</v>
      </c>
      <c r="I91" s="182">
        <f t="shared" si="14"/>
        <v>1.2899999999999856E-3</v>
      </c>
      <c r="J91" s="183">
        <f t="shared" si="15"/>
        <v>1.340816962893655E-2</v>
      </c>
    </row>
    <row r="92" spans="1:10" x14ac:dyDescent="0.25">
      <c r="A92" s="131" t="s">
        <v>146</v>
      </c>
      <c r="B92" s="132">
        <v>9.6100000000000005E-2</v>
      </c>
      <c r="C92" s="173">
        <f t="shared" si="8"/>
        <v>9.6799999999999997E-2</v>
      </c>
      <c r="D92" s="131">
        <f t="shared" si="9"/>
        <v>9.6939999999999998E-2</v>
      </c>
      <c r="E92" s="182">
        <f t="shared" si="10"/>
        <v>4.8999999999998917E-7</v>
      </c>
      <c r="F92" s="182">
        <f t="shared" si="11"/>
        <v>6.999999999999923E-4</v>
      </c>
      <c r="G92" s="182">
        <f t="shared" si="12"/>
        <v>7.2314049586776064E-3</v>
      </c>
      <c r="H92" s="182">
        <f t="shared" si="13"/>
        <v>7.0559999999998917E-7</v>
      </c>
      <c r="I92" s="182">
        <f t="shared" si="14"/>
        <v>8.3999999999999353E-4</v>
      </c>
      <c r="J92" s="183">
        <f t="shared" si="15"/>
        <v>8.6651537033215764E-3</v>
      </c>
    </row>
    <row r="93" spans="1:10" x14ac:dyDescent="0.25">
      <c r="A93" s="133" t="s">
        <v>145</v>
      </c>
      <c r="B93" s="132">
        <v>9.9599999999999994E-2</v>
      </c>
      <c r="C93" s="173">
        <f t="shared" si="8"/>
        <v>9.6850000000000006E-2</v>
      </c>
      <c r="D93" s="131">
        <f t="shared" si="9"/>
        <v>9.6659999999999996E-2</v>
      </c>
      <c r="E93" s="182">
        <f t="shared" si="10"/>
        <v>7.5624999999999373E-6</v>
      </c>
      <c r="F93" s="182">
        <f t="shared" si="11"/>
        <v>2.7499999999999886E-3</v>
      </c>
      <c r="G93" s="182">
        <f t="shared" si="12"/>
        <v>2.8394424367578611E-2</v>
      </c>
      <c r="H93" s="182">
        <f t="shared" si="13"/>
        <v>8.6435999999999895E-6</v>
      </c>
      <c r="I93" s="182">
        <f t="shared" si="14"/>
        <v>2.9399999999999982E-3</v>
      </c>
      <c r="J93" s="183">
        <f t="shared" si="15"/>
        <v>3.0415890751086264E-2</v>
      </c>
    </row>
    <row r="94" spans="1:10" x14ac:dyDescent="0.25">
      <c r="A94" s="131" t="s">
        <v>144</v>
      </c>
      <c r="B94" s="132">
        <v>9.9199999999999997E-2</v>
      </c>
      <c r="C94" s="173">
        <f t="shared" si="8"/>
        <v>9.7275E-2</v>
      </c>
      <c r="D94" s="131">
        <f t="shared" si="9"/>
        <v>9.7760000000000014E-2</v>
      </c>
      <c r="E94" s="182">
        <f t="shared" si="10"/>
        <v>3.7056249999999854E-6</v>
      </c>
      <c r="F94" s="182">
        <f t="shared" si="11"/>
        <v>1.9249999999999962E-3</v>
      </c>
      <c r="G94" s="182">
        <f t="shared" si="12"/>
        <v>1.9789257260344344E-2</v>
      </c>
      <c r="H94" s="182">
        <f t="shared" si="13"/>
        <v>2.0735999999999508E-6</v>
      </c>
      <c r="I94" s="182">
        <f t="shared" si="14"/>
        <v>1.439999999999983E-3</v>
      </c>
      <c r="J94" s="183">
        <f t="shared" si="15"/>
        <v>1.4729950900163489E-2</v>
      </c>
    </row>
    <row r="95" spans="1:10" x14ac:dyDescent="0.25">
      <c r="A95" s="133" t="s">
        <v>143</v>
      </c>
      <c r="B95" s="132">
        <v>0.1002</v>
      </c>
      <c r="C95" s="173">
        <f t="shared" si="8"/>
        <v>9.8100000000000007E-2</v>
      </c>
      <c r="D95" s="131">
        <f t="shared" si="9"/>
        <v>9.8530000000000006E-2</v>
      </c>
      <c r="E95" s="182">
        <f t="shared" si="10"/>
        <v>4.4099999999999612E-6</v>
      </c>
      <c r="F95" s="182">
        <f t="shared" si="11"/>
        <v>2.0999999999999908E-3</v>
      </c>
      <c r="G95" s="182">
        <f t="shared" si="12"/>
        <v>2.1406727828746083E-2</v>
      </c>
      <c r="H95" s="182">
        <f t="shared" si="13"/>
        <v>2.7888999999999696E-6</v>
      </c>
      <c r="I95" s="182">
        <f t="shared" si="14"/>
        <v>1.6699999999999909E-3</v>
      </c>
      <c r="J95" s="183">
        <f t="shared" si="15"/>
        <v>1.6949152542372788E-2</v>
      </c>
    </row>
    <row r="96" spans="1:10" x14ac:dyDescent="0.25">
      <c r="A96" s="131" t="s">
        <v>142</v>
      </c>
      <c r="B96" s="132">
        <v>0.1013</v>
      </c>
      <c r="C96" s="173">
        <f t="shared" si="8"/>
        <v>9.8775000000000002E-2</v>
      </c>
      <c r="D96" s="131">
        <f t="shared" si="9"/>
        <v>9.9370000000000014E-2</v>
      </c>
      <c r="E96" s="182">
        <f t="shared" si="10"/>
        <v>6.3756249999999971E-6</v>
      </c>
      <c r="F96" s="182">
        <f t="shared" si="11"/>
        <v>2.5249999999999995E-3</v>
      </c>
      <c r="G96" s="182">
        <f t="shared" si="12"/>
        <v>2.5563148569982277E-2</v>
      </c>
      <c r="H96" s="182">
        <f t="shared" si="13"/>
        <v>3.724899999999951E-6</v>
      </c>
      <c r="I96" s="182">
        <f t="shared" si="14"/>
        <v>1.9299999999999873E-3</v>
      </c>
      <c r="J96" s="183">
        <f t="shared" si="15"/>
        <v>1.942236087350294E-2</v>
      </c>
    </row>
    <row r="97" spans="1:10" x14ac:dyDescent="0.25">
      <c r="A97" s="133" t="s">
        <v>141</v>
      </c>
      <c r="B97" s="132">
        <v>0.1012</v>
      </c>
      <c r="C97" s="173">
        <f t="shared" si="8"/>
        <v>0.100075</v>
      </c>
      <c r="D97" s="131">
        <f t="shared" si="9"/>
        <v>0.10038</v>
      </c>
      <c r="E97" s="182">
        <f t="shared" si="10"/>
        <v>1.2656250000000022E-6</v>
      </c>
      <c r="F97" s="182">
        <f t="shared" si="11"/>
        <v>1.125000000000001E-3</v>
      </c>
      <c r="G97" s="182">
        <f t="shared" si="12"/>
        <v>1.1241568823382474E-2</v>
      </c>
      <c r="H97" s="182">
        <f t="shared" si="13"/>
        <v>6.7240000000000213E-7</v>
      </c>
      <c r="I97" s="182">
        <f t="shared" si="14"/>
        <v>8.2000000000000128E-4</v>
      </c>
      <c r="J97" s="183">
        <f t="shared" si="15"/>
        <v>8.1689579597529517E-3</v>
      </c>
    </row>
    <row r="98" spans="1:10" x14ac:dyDescent="0.25">
      <c r="A98" s="131" t="s">
        <v>140</v>
      </c>
      <c r="B98" s="132">
        <v>9.69E-2</v>
      </c>
      <c r="C98" s="173">
        <f t="shared" si="8"/>
        <v>0.10047499999999999</v>
      </c>
      <c r="D98" s="131">
        <f t="shared" si="9"/>
        <v>0.10083</v>
      </c>
      <c r="E98" s="182">
        <f t="shared" si="10"/>
        <v>1.2780624999999964E-5</v>
      </c>
      <c r="F98" s="182">
        <f t="shared" si="11"/>
        <v>3.5749999999999948E-3</v>
      </c>
      <c r="G98" s="182">
        <f t="shared" si="12"/>
        <v>3.5580990296093504E-2</v>
      </c>
      <c r="H98" s="182">
        <f t="shared" si="13"/>
        <v>1.5444900000000022E-5</v>
      </c>
      <c r="I98" s="182">
        <f t="shared" si="14"/>
        <v>3.9300000000000029E-3</v>
      </c>
      <c r="J98" s="183">
        <f t="shared" si="15"/>
        <v>3.8976495090746827E-2</v>
      </c>
    </row>
    <row r="99" spans="1:10" x14ac:dyDescent="0.25">
      <c r="A99" s="133" t="s">
        <v>139</v>
      </c>
      <c r="B99" s="132">
        <v>8.9800000000000005E-2</v>
      </c>
      <c r="C99" s="173">
        <f t="shared" si="8"/>
        <v>9.9900000000000003E-2</v>
      </c>
      <c r="D99" s="131">
        <f t="shared" si="9"/>
        <v>9.9400000000000002E-2</v>
      </c>
      <c r="E99" s="182">
        <f t="shared" si="10"/>
        <v>1.0200999999999995E-4</v>
      </c>
      <c r="F99" s="182">
        <f t="shared" si="11"/>
        <v>1.0099999999999998E-2</v>
      </c>
      <c r="G99" s="182">
        <f t="shared" si="12"/>
        <v>0.10110110110110107</v>
      </c>
      <c r="H99" s="182">
        <f t="shared" si="13"/>
        <v>9.2159999999999944E-5</v>
      </c>
      <c r="I99" s="182">
        <f t="shared" si="14"/>
        <v>9.5999999999999974E-3</v>
      </c>
      <c r="J99" s="183">
        <f t="shared" si="15"/>
        <v>9.6579476861166969E-2</v>
      </c>
    </row>
    <row r="100" spans="1:10" x14ac:dyDescent="0.25">
      <c r="A100" s="131" t="s">
        <v>138</v>
      </c>
      <c r="B100" s="132">
        <v>8.1699999999999995E-2</v>
      </c>
      <c r="C100" s="173">
        <f t="shared" si="8"/>
        <v>9.7299999999999998E-2</v>
      </c>
      <c r="D100" s="131">
        <f t="shared" si="9"/>
        <v>9.536E-2</v>
      </c>
      <c r="E100" s="182">
        <f t="shared" si="10"/>
        <v>2.4336000000000008E-4</v>
      </c>
      <c r="F100" s="182">
        <f t="shared" si="11"/>
        <v>1.5600000000000003E-2</v>
      </c>
      <c r="G100" s="182">
        <f t="shared" si="12"/>
        <v>0.16032887975334023</v>
      </c>
      <c r="H100" s="182">
        <f t="shared" si="13"/>
        <v>1.8659560000000016E-4</v>
      </c>
      <c r="I100" s="182">
        <f t="shared" si="14"/>
        <v>1.3660000000000005E-2</v>
      </c>
      <c r="J100" s="183">
        <f t="shared" si="15"/>
        <v>0.14324664429530207</v>
      </c>
    </row>
    <row r="101" spans="1:10" x14ac:dyDescent="0.25">
      <c r="A101" s="133" t="s">
        <v>137</v>
      </c>
      <c r="B101" s="132">
        <v>7.1199999999999999E-2</v>
      </c>
      <c r="C101" s="173">
        <f t="shared" si="8"/>
        <v>9.2399999999999996E-2</v>
      </c>
      <c r="D101" s="131">
        <f t="shared" si="9"/>
        <v>8.9120000000000019E-2</v>
      </c>
      <c r="E101" s="182">
        <f t="shared" si="10"/>
        <v>4.4943999999999984E-4</v>
      </c>
      <c r="F101" s="182">
        <f t="shared" si="11"/>
        <v>2.1199999999999997E-2</v>
      </c>
      <c r="G101" s="182">
        <f t="shared" si="12"/>
        <v>0.22943722943722941</v>
      </c>
      <c r="H101" s="182">
        <f t="shared" si="13"/>
        <v>3.2112640000000071E-4</v>
      </c>
      <c r="I101" s="182">
        <f t="shared" si="14"/>
        <v>1.7920000000000019E-2</v>
      </c>
      <c r="J101" s="183">
        <f t="shared" si="15"/>
        <v>0.20107719928186732</v>
      </c>
    </row>
    <row r="102" spans="1:10" x14ac:dyDescent="0.25">
      <c r="A102" s="131" t="s">
        <v>136</v>
      </c>
      <c r="B102" s="132">
        <v>6.2E-2</v>
      </c>
      <c r="C102" s="173">
        <f t="shared" si="8"/>
        <v>8.4899999999999989E-2</v>
      </c>
      <c r="D102" s="131">
        <f t="shared" si="9"/>
        <v>8.0640000000000003E-2</v>
      </c>
      <c r="E102" s="182">
        <f t="shared" si="10"/>
        <v>5.2440999999999957E-4</v>
      </c>
      <c r="F102" s="182">
        <f t="shared" si="11"/>
        <v>2.289999999999999E-2</v>
      </c>
      <c r="G102" s="182">
        <f t="shared" si="12"/>
        <v>0.26972909305064774</v>
      </c>
      <c r="H102" s="182">
        <f t="shared" si="13"/>
        <v>3.4744960000000015E-4</v>
      </c>
      <c r="I102" s="182">
        <f t="shared" si="14"/>
        <v>1.8640000000000004E-2</v>
      </c>
      <c r="J102" s="183">
        <f t="shared" si="15"/>
        <v>0.23115079365079369</v>
      </c>
    </row>
    <row r="103" spans="1:10" x14ac:dyDescent="0.25">
      <c r="A103" s="133" t="s">
        <v>135</v>
      </c>
      <c r="B103" s="132">
        <v>5.5199999999999999E-2</v>
      </c>
      <c r="C103" s="173">
        <f t="shared" si="8"/>
        <v>7.6174999999999993E-2</v>
      </c>
      <c r="D103" s="131">
        <f t="shared" si="9"/>
        <v>7.1480000000000002E-2</v>
      </c>
      <c r="E103" s="182">
        <f t="shared" si="10"/>
        <v>4.3995062499999971E-4</v>
      </c>
      <c r="F103" s="182">
        <f t="shared" si="11"/>
        <v>2.0974999999999994E-2</v>
      </c>
      <c r="G103" s="182">
        <f t="shared" si="12"/>
        <v>0.27535280603872658</v>
      </c>
      <c r="H103" s="182">
        <f t="shared" si="13"/>
        <v>2.6503840000000007E-4</v>
      </c>
      <c r="I103" s="182">
        <f t="shared" si="14"/>
        <v>1.6280000000000003E-2</v>
      </c>
      <c r="J103" s="183">
        <f t="shared" si="15"/>
        <v>0.22775601566871856</v>
      </c>
    </row>
    <row r="104" spans="1:10" x14ac:dyDescent="0.25">
      <c r="A104" s="131" t="s">
        <v>134</v>
      </c>
      <c r="B104" s="132">
        <v>5.1499999999999997E-2</v>
      </c>
      <c r="C104" s="173">
        <f t="shared" si="8"/>
        <v>6.7525000000000002E-2</v>
      </c>
      <c r="D104" s="131">
        <f t="shared" si="9"/>
        <v>6.3090000000000007E-2</v>
      </c>
      <c r="E104" s="182">
        <f t="shared" si="10"/>
        <v>2.5680062500000017E-4</v>
      </c>
      <c r="F104" s="182">
        <f t="shared" si="11"/>
        <v>1.6025000000000005E-2</v>
      </c>
      <c r="G104" s="182">
        <f t="shared" si="12"/>
        <v>0.23731951129211409</v>
      </c>
      <c r="H104" s="182">
        <f t="shared" si="13"/>
        <v>1.3432810000000024E-4</v>
      </c>
      <c r="I104" s="182">
        <f t="shared" si="14"/>
        <v>1.159000000000001E-2</v>
      </c>
      <c r="J104" s="183">
        <f t="shared" si="15"/>
        <v>0.18370581708670167</v>
      </c>
    </row>
    <row r="105" spans="1:10" x14ac:dyDescent="0.25">
      <c r="A105" s="133" t="s">
        <v>133</v>
      </c>
      <c r="B105" s="132">
        <v>5.0799999999999998E-2</v>
      </c>
      <c r="C105" s="173">
        <f t="shared" si="8"/>
        <v>5.9974999999999994E-2</v>
      </c>
      <c r="D105" s="131">
        <f t="shared" si="9"/>
        <v>5.6680000000000001E-2</v>
      </c>
      <c r="E105" s="182">
        <f t="shared" si="10"/>
        <v>8.4180624999999926E-5</v>
      </c>
      <c r="F105" s="182">
        <f t="shared" si="11"/>
        <v>9.1749999999999957E-3</v>
      </c>
      <c r="G105" s="182">
        <f t="shared" si="12"/>
        <v>0.15298040850354308</v>
      </c>
      <c r="H105" s="182">
        <f t="shared" si="13"/>
        <v>3.4574400000000039E-5</v>
      </c>
      <c r="I105" s="182">
        <f t="shared" si="14"/>
        <v>5.8800000000000033E-3</v>
      </c>
      <c r="J105" s="183">
        <f t="shared" si="15"/>
        <v>0.10374029640084692</v>
      </c>
    </row>
    <row r="106" spans="1:10" x14ac:dyDescent="0.25">
      <c r="A106" s="131" t="s">
        <v>132</v>
      </c>
      <c r="B106" s="132">
        <v>4.8899999999999999E-2</v>
      </c>
      <c r="C106" s="173">
        <f t="shared" si="8"/>
        <v>5.4874999999999993E-2</v>
      </c>
      <c r="D106" s="131">
        <f t="shared" si="9"/>
        <v>5.3010000000000002E-2</v>
      </c>
      <c r="E106" s="182">
        <f t="shared" si="10"/>
        <v>3.5700624999999929E-5</v>
      </c>
      <c r="F106" s="182">
        <f t="shared" si="11"/>
        <v>5.9749999999999942E-3</v>
      </c>
      <c r="G106" s="182">
        <f t="shared" si="12"/>
        <v>0.10888382687927098</v>
      </c>
      <c r="H106" s="182">
        <f t="shared" si="13"/>
        <v>1.6892100000000021E-5</v>
      </c>
      <c r="I106" s="182">
        <f t="shared" si="14"/>
        <v>4.1100000000000025E-3</v>
      </c>
      <c r="J106" s="183">
        <f t="shared" si="15"/>
        <v>7.7532541029994392E-2</v>
      </c>
    </row>
    <row r="107" spans="1:10" x14ac:dyDescent="0.25">
      <c r="A107" s="133" t="s">
        <v>131</v>
      </c>
      <c r="B107" s="132">
        <v>4.41E-2</v>
      </c>
      <c r="C107" s="173">
        <f t="shared" si="8"/>
        <v>5.1599999999999993E-2</v>
      </c>
      <c r="D107" s="131">
        <f t="shared" si="9"/>
        <v>5.0619999999999998E-2</v>
      </c>
      <c r="E107" s="182">
        <f t="shared" si="10"/>
        <v>5.624999999999989E-5</v>
      </c>
      <c r="F107" s="182">
        <f t="shared" si="11"/>
        <v>7.4999999999999928E-3</v>
      </c>
      <c r="G107" s="182">
        <f t="shared" si="12"/>
        <v>0.1453488372093022</v>
      </c>
      <c r="H107" s="182">
        <f t="shared" si="13"/>
        <v>4.2510399999999972E-5</v>
      </c>
      <c r="I107" s="182">
        <f t="shared" si="14"/>
        <v>6.519999999999998E-3</v>
      </c>
      <c r="J107" s="183">
        <f t="shared" si="15"/>
        <v>0.12880284472540493</v>
      </c>
    </row>
    <row r="108" spans="1:10" x14ac:dyDescent="0.25">
      <c r="A108" s="131" t="s">
        <v>130</v>
      </c>
      <c r="B108" s="132">
        <v>4.3999999999999997E-2</v>
      </c>
      <c r="C108" s="173">
        <f t="shared" si="8"/>
        <v>4.8825E-2</v>
      </c>
      <c r="D108" s="131">
        <f t="shared" si="9"/>
        <v>4.7620000000000003E-2</v>
      </c>
      <c r="E108" s="182">
        <f t="shared" si="10"/>
        <v>2.3280625000000028E-5</v>
      </c>
      <c r="F108" s="182">
        <f t="shared" si="11"/>
        <v>4.8250000000000029E-3</v>
      </c>
      <c r="G108" s="182">
        <f t="shared" si="12"/>
        <v>9.8822324628776298E-2</v>
      </c>
      <c r="H108" s="182">
        <f t="shared" si="13"/>
        <v>1.3104400000000037E-5</v>
      </c>
      <c r="I108" s="182">
        <f t="shared" si="14"/>
        <v>3.6200000000000052E-3</v>
      </c>
      <c r="J108" s="183">
        <f t="shared" si="15"/>
        <v>7.601847963040749E-2</v>
      </c>
    </row>
    <row r="109" spans="1:10" x14ac:dyDescent="0.25">
      <c r="A109" s="133" t="s">
        <v>129</v>
      </c>
      <c r="B109" s="132">
        <v>4.1200000000000001E-2</v>
      </c>
      <c r="C109" s="173">
        <f t="shared" si="8"/>
        <v>4.6949999999999992E-2</v>
      </c>
      <c r="D109" s="131">
        <f t="shared" si="9"/>
        <v>4.5690000000000008E-2</v>
      </c>
      <c r="E109" s="182">
        <f t="shared" si="10"/>
        <v>3.3062499999999902E-5</v>
      </c>
      <c r="F109" s="182">
        <f t="shared" si="11"/>
        <v>5.7499999999999912E-3</v>
      </c>
      <c r="G109" s="182">
        <f t="shared" si="12"/>
        <v>0.12247071352502646</v>
      </c>
      <c r="H109" s="182">
        <f t="shared" si="13"/>
        <v>2.0160100000000071E-5</v>
      </c>
      <c r="I109" s="182">
        <f t="shared" si="14"/>
        <v>4.4900000000000079E-3</v>
      </c>
      <c r="J109" s="183">
        <f t="shared" si="15"/>
        <v>9.8270956445611887E-2</v>
      </c>
    </row>
    <row r="110" spans="1:10" x14ac:dyDescent="0.25">
      <c r="A110" s="131" t="s">
        <v>128</v>
      </c>
      <c r="B110" s="132">
        <v>4.0399999999999998E-2</v>
      </c>
      <c r="C110" s="173">
        <f t="shared" si="8"/>
        <v>4.4550000000000006E-2</v>
      </c>
      <c r="D110" s="131">
        <f t="shared" si="9"/>
        <v>4.3389999999999998E-2</v>
      </c>
      <c r="E110" s="182">
        <f t="shared" si="10"/>
        <v>1.7222500000000064E-5</v>
      </c>
      <c r="F110" s="182">
        <f t="shared" si="11"/>
        <v>4.1500000000000078E-3</v>
      </c>
      <c r="G110" s="182">
        <f t="shared" si="12"/>
        <v>9.3153759820426646E-2</v>
      </c>
      <c r="H110" s="182">
        <f t="shared" si="13"/>
        <v>8.9400999999999976E-6</v>
      </c>
      <c r="I110" s="182">
        <f t="shared" si="14"/>
        <v>2.9899999999999996E-3</v>
      </c>
      <c r="J110" s="183">
        <f t="shared" si="15"/>
        <v>6.8909887070753628E-2</v>
      </c>
    </row>
    <row r="111" spans="1:10" x14ac:dyDescent="0.25">
      <c r="A111" s="133" t="s">
        <v>127</v>
      </c>
      <c r="B111" s="132">
        <v>0.04</v>
      </c>
      <c r="C111" s="173">
        <f t="shared" si="8"/>
        <v>4.2424999999999997E-2</v>
      </c>
      <c r="D111" s="131">
        <f t="shared" si="9"/>
        <v>4.1729999999999996E-2</v>
      </c>
      <c r="E111" s="182">
        <f t="shared" si="10"/>
        <v>5.8806249999999832E-6</v>
      </c>
      <c r="F111" s="182">
        <f t="shared" si="11"/>
        <v>2.4249999999999966E-3</v>
      </c>
      <c r="G111" s="182">
        <f t="shared" si="12"/>
        <v>5.7159693576900338E-2</v>
      </c>
      <c r="H111" s="182">
        <f t="shared" si="13"/>
        <v>2.9928999999999841E-6</v>
      </c>
      <c r="I111" s="182">
        <f t="shared" si="14"/>
        <v>1.7299999999999954E-3</v>
      </c>
      <c r="J111" s="183">
        <f t="shared" si="15"/>
        <v>4.1456985382218918E-2</v>
      </c>
    </row>
    <row r="112" spans="1:10" x14ac:dyDescent="0.25">
      <c r="A112" s="131" t="s">
        <v>126</v>
      </c>
      <c r="B112" s="132">
        <v>3.9300000000000002E-2</v>
      </c>
      <c r="C112" s="173">
        <f t="shared" si="8"/>
        <v>4.1399999999999999E-2</v>
      </c>
      <c r="D112" s="131">
        <f t="shared" si="9"/>
        <v>4.0760000000000005E-2</v>
      </c>
      <c r="E112" s="182">
        <f t="shared" si="10"/>
        <v>4.40999999999999E-6</v>
      </c>
      <c r="F112" s="182">
        <f t="shared" si="11"/>
        <v>2.0999999999999977E-3</v>
      </c>
      <c r="G112" s="182">
        <f t="shared" si="12"/>
        <v>5.0724637681159368E-2</v>
      </c>
      <c r="H112" s="182">
        <f t="shared" si="13"/>
        <v>2.1316000000000085E-6</v>
      </c>
      <c r="I112" s="182">
        <f t="shared" si="14"/>
        <v>1.460000000000003E-3</v>
      </c>
      <c r="J112" s="183">
        <f t="shared" si="15"/>
        <v>3.5819430814524114E-2</v>
      </c>
    </row>
    <row r="113" spans="1:10" x14ac:dyDescent="0.25">
      <c r="A113" s="133" t="s">
        <v>125</v>
      </c>
      <c r="B113" s="132">
        <v>3.9199999999999999E-2</v>
      </c>
      <c r="C113" s="173">
        <f t="shared" si="8"/>
        <v>4.0225000000000004E-2</v>
      </c>
      <c r="D113" s="131">
        <f t="shared" si="9"/>
        <v>3.9919999999999997E-2</v>
      </c>
      <c r="E113" s="182">
        <f t="shared" si="10"/>
        <v>1.0506250000000104E-6</v>
      </c>
      <c r="F113" s="182">
        <f t="shared" si="11"/>
        <v>1.0250000000000051E-3</v>
      </c>
      <c r="G113" s="182">
        <f t="shared" si="12"/>
        <v>2.5481665630826725E-2</v>
      </c>
      <c r="H113" s="182">
        <f t="shared" si="13"/>
        <v>5.1839999999999776E-7</v>
      </c>
      <c r="I113" s="182">
        <f t="shared" si="14"/>
        <v>7.1999999999999842E-4</v>
      </c>
      <c r="J113" s="183">
        <f t="shared" si="15"/>
        <v>1.803607214428854E-2</v>
      </c>
    </row>
    <row r="114" spans="1:10" x14ac:dyDescent="0.25">
      <c r="A114" s="131" t="s">
        <v>124</v>
      </c>
      <c r="B114" s="132">
        <v>3.6299999999999999E-2</v>
      </c>
      <c r="C114" s="173">
        <f t="shared" si="8"/>
        <v>3.9724999999999996E-2</v>
      </c>
      <c r="D114" s="131">
        <f t="shared" si="9"/>
        <v>3.9510000000000003E-2</v>
      </c>
      <c r="E114" s="182">
        <f t="shared" si="10"/>
        <v>1.1730624999999982E-5</v>
      </c>
      <c r="F114" s="182">
        <f t="shared" si="11"/>
        <v>3.4249999999999975E-3</v>
      </c>
      <c r="G114" s="182">
        <f t="shared" si="12"/>
        <v>8.6217747010698495E-2</v>
      </c>
      <c r="H114" s="182">
        <f t="shared" si="13"/>
        <v>1.0304100000000029E-5</v>
      </c>
      <c r="I114" s="182">
        <f t="shared" si="14"/>
        <v>3.2100000000000045E-3</v>
      </c>
      <c r="J114" s="183">
        <f t="shared" si="15"/>
        <v>8.1245254365983399E-2</v>
      </c>
    </row>
    <row r="115" spans="1:10" x14ac:dyDescent="0.25">
      <c r="A115" s="133" t="s">
        <v>123</v>
      </c>
      <c r="B115" s="132">
        <v>3.5400000000000001E-2</v>
      </c>
      <c r="C115" s="173">
        <f t="shared" si="8"/>
        <v>3.8699999999999998E-2</v>
      </c>
      <c r="D115" s="131">
        <f t="shared" si="9"/>
        <v>3.8139999999999993E-2</v>
      </c>
      <c r="E115" s="182">
        <f t="shared" si="10"/>
        <v>1.0889999999999982E-5</v>
      </c>
      <c r="F115" s="182">
        <f t="shared" si="11"/>
        <v>3.2999999999999974E-3</v>
      </c>
      <c r="G115" s="182">
        <f t="shared" si="12"/>
        <v>8.5271317829457294E-2</v>
      </c>
      <c r="H115" s="182">
        <f t="shared" si="13"/>
        <v>7.5075999999999584E-6</v>
      </c>
      <c r="I115" s="182">
        <f t="shared" si="14"/>
        <v>2.7399999999999924E-3</v>
      </c>
      <c r="J115" s="183">
        <f t="shared" si="15"/>
        <v>7.1840587309910664E-2</v>
      </c>
    </row>
    <row r="116" spans="1:10" x14ac:dyDescent="0.25">
      <c r="A116" s="131" t="s">
        <v>122</v>
      </c>
      <c r="B116" s="132">
        <v>3.5200000000000002E-2</v>
      </c>
      <c r="C116" s="173">
        <f t="shared" si="8"/>
        <v>3.755E-2</v>
      </c>
      <c r="D116" s="131">
        <f t="shared" si="9"/>
        <v>3.6820000000000006E-2</v>
      </c>
      <c r="E116" s="182">
        <f t="shared" si="10"/>
        <v>5.5224999999999899E-6</v>
      </c>
      <c r="F116" s="182">
        <f t="shared" si="11"/>
        <v>2.3499999999999979E-3</v>
      </c>
      <c r="G116" s="182">
        <f t="shared" si="12"/>
        <v>6.2583222370173053E-2</v>
      </c>
      <c r="H116" s="182">
        <f t="shared" si="13"/>
        <v>2.6244000000000108E-6</v>
      </c>
      <c r="I116" s="182">
        <f t="shared" si="14"/>
        <v>1.6200000000000034E-3</v>
      </c>
      <c r="J116" s="183">
        <f t="shared" si="15"/>
        <v>4.3997827267789329E-2</v>
      </c>
    </row>
    <row r="117" spans="1:10" x14ac:dyDescent="0.25">
      <c r="A117" s="133" t="s">
        <v>121</v>
      </c>
      <c r="B117" s="132">
        <v>3.5000000000000003E-2</v>
      </c>
      <c r="C117" s="173">
        <f t="shared" si="8"/>
        <v>3.6525000000000002E-2</v>
      </c>
      <c r="D117" s="131">
        <f t="shared" si="9"/>
        <v>3.5880000000000002E-2</v>
      </c>
      <c r="E117" s="182">
        <f t="shared" si="10"/>
        <v>2.3256249999999956E-6</v>
      </c>
      <c r="F117" s="182">
        <f t="shared" si="11"/>
        <v>1.5249999999999986E-3</v>
      </c>
      <c r="G117" s="182">
        <f t="shared" si="12"/>
        <v>4.1752224503764507E-2</v>
      </c>
      <c r="H117" s="182">
        <f t="shared" si="13"/>
        <v>7.7439999999999793E-7</v>
      </c>
      <c r="I117" s="182">
        <f t="shared" si="14"/>
        <v>8.7999999999999884E-4</v>
      </c>
      <c r="J117" s="183">
        <f t="shared" si="15"/>
        <v>2.4526198439241885E-2</v>
      </c>
    </row>
    <row r="118" spans="1:10" x14ac:dyDescent="0.25">
      <c r="A118" s="131" t="s">
        <v>120</v>
      </c>
      <c r="B118" s="132">
        <v>3.4700000000000002E-2</v>
      </c>
      <c r="C118" s="173">
        <f t="shared" si="8"/>
        <v>3.5475E-2</v>
      </c>
      <c r="D118" s="131">
        <f t="shared" si="9"/>
        <v>3.5270000000000003E-2</v>
      </c>
      <c r="E118" s="182">
        <f t="shared" si="10"/>
        <v>6.0062499999999679E-7</v>
      </c>
      <c r="F118" s="182">
        <f t="shared" si="11"/>
        <v>7.7499999999999791E-4</v>
      </c>
      <c r="G118" s="182">
        <f t="shared" si="12"/>
        <v>2.1846370683579926E-2</v>
      </c>
      <c r="H118" s="182">
        <f t="shared" si="13"/>
        <v>3.2490000000000122E-7</v>
      </c>
      <c r="I118" s="182">
        <f t="shared" si="14"/>
        <v>5.7000000000000106E-4</v>
      </c>
      <c r="J118" s="183">
        <f t="shared" si="15"/>
        <v>1.6161043379642786E-2</v>
      </c>
    </row>
    <row r="119" spans="1:10" x14ac:dyDescent="0.25">
      <c r="A119" s="133" t="s">
        <v>119</v>
      </c>
      <c r="B119" s="132">
        <v>3.4500000000000003E-2</v>
      </c>
      <c r="C119" s="173">
        <f t="shared" si="8"/>
        <v>3.5075000000000002E-2</v>
      </c>
      <c r="D119" s="131">
        <f t="shared" si="9"/>
        <v>3.4960000000000005E-2</v>
      </c>
      <c r="E119" s="182">
        <f t="shared" si="10"/>
        <v>3.30624999999999E-7</v>
      </c>
      <c r="F119" s="182">
        <f t="shared" si="11"/>
        <v>5.7499999999999912E-4</v>
      </c>
      <c r="G119" s="182">
        <f t="shared" si="12"/>
        <v>1.6393442622950793E-2</v>
      </c>
      <c r="H119" s="182">
        <f t="shared" si="13"/>
        <v>2.1160000000000189E-7</v>
      </c>
      <c r="I119" s="182">
        <f t="shared" si="14"/>
        <v>4.6000000000000207E-4</v>
      </c>
      <c r="J119" s="183">
        <f t="shared" si="15"/>
        <v>1.3157894736842164E-2</v>
      </c>
    </row>
    <row r="120" spans="1:10" x14ac:dyDescent="0.25">
      <c r="A120" s="131" t="s">
        <v>118</v>
      </c>
      <c r="B120" s="132">
        <v>3.44E-2</v>
      </c>
      <c r="C120" s="173">
        <f t="shared" si="8"/>
        <v>3.4850000000000006E-2</v>
      </c>
      <c r="D120" s="131">
        <f t="shared" si="9"/>
        <v>3.4730000000000004E-2</v>
      </c>
      <c r="E120" s="182">
        <f t="shared" si="10"/>
        <v>2.0250000000000537E-7</v>
      </c>
      <c r="F120" s="182">
        <f t="shared" si="11"/>
        <v>4.5000000000000595E-4</v>
      </c>
      <c r="G120" s="182">
        <f t="shared" si="12"/>
        <v>1.2912482065997299E-2</v>
      </c>
      <c r="H120" s="182">
        <f t="shared" si="13"/>
        <v>1.0890000000000257E-7</v>
      </c>
      <c r="I120" s="182">
        <f t="shared" si="14"/>
        <v>3.300000000000039E-4</v>
      </c>
      <c r="J120" s="183">
        <f t="shared" si="15"/>
        <v>9.5018715807660189E-3</v>
      </c>
    </row>
    <row r="121" spans="1:10" x14ac:dyDescent="0.25">
      <c r="A121" s="133" t="s">
        <v>117</v>
      </c>
      <c r="B121" s="132">
        <v>3.5000000000000003E-2</v>
      </c>
      <c r="C121" s="173">
        <f t="shared" si="8"/>
        <v>3.465E-2</v>
      </c>
      <c r="D121" s="131">
        <f t="shared" si="9"/>
        <v>3.4550000000000004E-2</v>
      </c>
      <c r="E121" s="182">
        <f t="shared" si="10"/>
        <v>1.2250000000000216E-7</v>
      </c>
      <c r="F121" s="182">
        <f t="shared" si="11"/>
        <v>3.5000000000000309E-4</v>
      </c>
      <c r="G121" s="182">
        <f t="shared" si="12"/>
        <v>1.010101010101019E-2</v>
      </c>
      <c r="H121" s="182">
        <f t="shared" si="13"/>
        <v>2.0249999999999912E-7</v>
      </c>
      <c r="I121" s="182">
        <f t="shared" si="14"/>
        <v>4.4999999999999901E-4</v>
      </c>
      <c r="J121" s="183">
        <f t="shared" si="15"/>
        <v>1.3024602026049175E-2</v>
      </c>
    </row>
    <row r="122" spans="1:10" x14ac:dyDescent="0.25">
      <c r="A122" s="131" t="s">
        <v>116</v>
      </c>
      <c r="B122" s="132">
        <v>3.4799999999999998E-2</v>
      </c>
      <c r="C122" s="173">
        <f t="shared" si="8"/>
        <v>3.465E-2</v>
      </c>
      <c r="D122" s="131">
        <f t="shared" si="9"/>
        <v>3.4689999999999999E-2</v>
      </c>
      <c r="E122" s="182">
        <f t="shared" si="10"/>
        <v>2.2499999999999209E-8</v>
      </c>
      <c r="F122" s="182">
        <f t="shared" si="11"/>
        <v>1.4999999999999736E-4</v>
      </c>
      <c r="G122" s="182">
        <f t="shared" si="12"/>
        <v>4.3290043290042527E-3</v>
      </c>
      <c r="H122" s="182">
        <f t="shared" si="13"/>
        <v>1.2099999999999777E-8</v>
      </c>
      <c r="I122" s="182">
        <f t="shared" si="14"/>
        <v>1.0999999999999899E-4</v>
      </c>
      <c r="J122" s="183">
        <f t="shared" si="15"/>
        <v>3.170942634765033E-3</v>
      </c>
    </row>
    <row r="123" spans="1:10" x14ac:dyDescent="0.25">
      <c r="A123" s="133" t="s">
        <v>115</v>
      </c>
      <c r="B123" s="132">
        <v>3.4599999999999999E-2</v>
      </c>
      <c r="C123" s="173">
        <f t="shared" si="8"/>
        <v>3.4674999999999997E-2</v>
      </c>
      <c r="D123" s="131">
        <f t="shared" si="9"/>
        <v>3.4750000000000003E-2</v>
      </c>
      <c r="E123" s="182">
        <f t="shared" si="10"/>
        <v>5.6249999999998022E-9</v>
      </c>
      <c r="F123" s="182">
        <f t="shared" si="11"/>
        <v>7.4999999999998679E-5</v>
      </c>
      <c r="G123" s="182">
        <f t="shared" si="12"/>
        <v>2.1629416005767466E-3</v>
      </c>
      <c r="H123" s="182">
        <f t="shared" si="13"/>
        <v>2.250000000000129E-8</v>
      </c>
      <c r="I123" s="182">
        <f t="shared" si="14"/>
        <v>1.500000000000043E-4</v>
      </c>
      <c r="J123" s="183">
        <f t="shared" si="15"/>
        <v>4.3165467625900511E-3</v>
      </c>
    </row>
    <row r="124" spans="1:10" x14ac:dyDescent="0.25">
      <c r="A124" s="131" t="s">
        <v>114</v>
      </c>
      <c r="B124" s="132">
        <v>3.5900000000000001E-2</v>
      </c>
      <c r="C124" s="173">
        <f t="shared" si="8"/>
        <v>3.4700000000000002E-2</v>
      </c>
      <c r="D124" s="131">
        <f t="shared" si="9"/>
        <v>3.4720000000000001E-2</v>
      </c>
      <c r="E124" s="182">
        <f t="shared" si="10"/>
        <v>1.4399999999999991E-6</v>
      </c>
      <c r="F124" s="182">
        <f t="shared" si="11"/>
        <v>1.1999999999999997E-3</v>
      </c>
      <c r="G124" s="182">
        <f t="shared" si="12"/>
        <v>3.4582132564841488E-2</v>
      </c>
      <c r="H124" s="182">
        <f t="shared" si="13"/>
        <v>1.3924000000000011E-6</v>
      </c>
      <c r="I124" s="182">
        <f t="shared" si="14"/>
        <v>1.1800000000000005E-3</v>
      </c>
      <c r="J124" s="183">
        <f t="shared" si="15"/>
        <v>3.3986175115207386E-2</v>
      </c>
    </row>
    <row r="125" spans="1:10" x14ac:dyDescent="0.25">
      <c r="A125" s="133" t="s">
        <v>113</v>
      </c>
      <c r="B125" s="132">
        <v>3.7400000000000003E-2</v>
      </c>
      <c r="C125" s="173">
        <f t="shared" si="8"/>
        <v>3.5074999999999995E-2</v>
      </c>
      <c r="D125" s="131">
        <f t="shared" si="9"/>
        <v>3.5200000000000002E-2</v>
      </c>
      <c r="E125" s="182">
        <f t="shared" si="10"/>
        <v>5.4056250000000352E-6</v>
      </c>
      <c r="F125" s="182">
        <f t="shared" si="11"/>
        <v>2.3250000000000076E-3</v>
      </c>
      <c r="G125" s="182">
        <f t="shared" si="12"/>
        <v>6.6286528866714406E-2</v>
      </c>
      <c r="H125" s="182">
        <f t="shared" si="13"/>
        <v>4.8400000000000028E-6</v>
      </c>
      <c r="I125" s="182">
        <f t="shared" si="14"/>
        <v>2.2000000000000006E-3</v>
      </c>
      <c r="J125" s="183">
        <f t="shared" si="15"/>
        <v>6.2500000000000014E-2</v>
      </c>
    </row>
    <row r="126" spans="1:10" x14ac:dyDescent="0.25">
      <c r="A126" s="131" t="s">
        <v>112</v>
      </c>
      <c r="B126" s="132">
        <v>3.8800000000000001E-2</v>
      </c>
      <c r="C126" s="173">
        <f t="shared" si="8"/>
        <v>3.5674999999999998E-2</v>
      </c>
      <c r="D126" s="131">
        <f t="shared" si="9"/>
        <v>3.6130000000000002E-2</v>
      </c>
      <c r="E126" s="182">
        <f t="shared" si="10"/>
        <v>9.7656250000000171E-6</v>
      </c>
      <c r="F126" s="182">
        <f t="shared" si="11"/>
        <v>3.1250000000000028E-3</v>
      </c>
      <c r="G126" s="182">
        <f t="shared" si="12"/>
        <v>8.7596355991590838E-2</v>
      </c>
      <c r="H126" s="182">
        <f t="shared" si="13"/>
        <v>7.1288999999999937E-6</v>
      </c>
      <c r="I126" s="182">
        <f t="shared" si="14"/>
        <v>2.6699999999999988E-3</v>
      </c>
      <c r="J126" s="183">
        <f t="shared" si="15"/>
        <v>7.3899806255189548E-2</v>
      </c>
    </row>
    <row r="127" spans="1:10" x14ac:dyDescent="0.25">
      <c r="A127" s="133" t="s">
        <v>111</v>
      </c>
      <c r="B127" s="132">
        <v>4.1000000000000002E-2</v>
      </c>
      <c r="C127" s="173">
        <f t="shared" si="8"/>
        <v>3.6674999999999999E-2</v>
      </c>
      <c r="D127" s="131">
        <f t="shared" si="9"/>
        <v>3.7379999999999997E-2</v>
      </c>
      <c r="E127" s="182">
        <f t="shared" si="10"/>
        <v>1.8705625000000021E-5</v>
      </c>
      <c r="F127" s="182">
        <f t="shared" si="11"/>
        <v>4.3250000000000025E-3</v>
      </c>
      <c r="G127" s="182">
        <f t="shared" si="12"/>
        <v>0.11792774369461492</v>
      </c>
      <c r="H127" s="182">
        <f t="shared" si="13"/>
        <v>1.3104400000000037E-5</v>
      </c>
      <c r="I127" s="182">
        <f t="shared" si="14"/>
        <v>3.6200000000000052E-3</v>
      </c>
      <c r="J127" s="183">
        <f t="shared" si="15"/>
        <v>9.6843231674692498E-2</v>
      </c>
    </row>
    <row r="128" spans="1:10" x14ac:dyDescent="0.25">
      <c r="A128" s="131" t="s">
        <v>110</v>
      </c>
      <c r="B128" s="132">
        <v>4.2099999999999999E-2</v>
      </c>
      <c r="C128" s="173">
        <f t="shared" si="8"/>
        <v>3.8275000000000003E-2</v>
      </c>
      <c r="D128" s="131">
        <f t="shared" si="9"/>
        <v>3.9110000000000006E-2</v>
      </c>
      <c r="E128" s="182">
        <f t="shared" si="10"/>
        <v>1.4630624999999963E-5</v>
      </c>
      <c r="F128" s="182">
        <f t="shared" si="11"/>
        <v>3.8249999999999951E-3</v>
      </c>
      <c r="G128" s="182">
        <f t="shared" si="12"/>
        <v>9.9934683213585757E-2</v>
      </c>
      <c r="H128" s="182">
        <f t="shared" si="13"/>
        <v>8.9400999999999553E-6</v>
      </c>
      <c r="I128" s="182">
        <f t="shared" si="14"/>
        <v>2.9899999999999927E-3</v>
      </c>
      <c r="J128" s="183">
        <f t="shared" si="15"/>
        <v>7.6451035540782211E-2</v>
      </c>
    </row>
    <row r="129" spans="1:10" x14ac:dyDescent="0.25">
      <c r="A129" s="133" t="s">
        <v>109</v>
      </c>
      <c r="B129" s="132">
        <v>4.4900000000000002E-2</v>
      </c>
      <c r="C129" s="173">
        <f t="shared" si="8"/>
        <v>3.9824999999999999E-2</v>
      </c>
      <c r="D129" s="131">
        <f t="shared" si="9"/>
        <v>4.0640000000000003E-2</v>
      </c>
      <c r="E129" s="182">
        <f t="shared" si="10"/>
        <v>2.575562500000003E-5</v>
      </c>
      <c r="F129" s="182">
        <f t="shared" si="11"/>
        <v>5.0750000000000031E-3</v>
      </c>
      <c r="G129" s="182">
        <f t="shared" si="12"/>
        <v>0.12743251726302582</v>
      </c>
      <c r="H129" s="182">
        <f t="shared" si="13"/>
        <v>1.8147599999999999E-5</v>
      </c>
      <c r="I129" s="182">
        <f t="shared" si="14"/>
        <v>4.2599999999999999E-3</v>
      </c>
      <c r="J129" s="183">
        <f t="shared" si="15"/>
        <v>0.10482283464566929</v>
      </c>
    </row>
    <row r="130" spans="1:10" x14ac:dyDescent="0.25">
      <c r="A130" s="131" t="s">
        <v>108</v>
      </c>
      <c r="B130" s="132">
        <v>4.6100000000000002E-2</v>
      </c>
      <c r="C130" s="173">
        <f t="shared" si="8"/>
        <v>4.1700000000000001E-2</v>
      </c>
      <c r="D130" s="131">
        <f t="shared" si="9"/>
        <v>4.267E-2</v>
      </c>
      <c r="E130" s="182">
        <f t="shared" si="10"/>
        <v>1.9360000000000011E-5</v>
      </c>
      <c r="F130" s="182">
        <f t="shared" si="11"/>
        <v>4.4000000000000011E-3</v>
      </c>
      <c r="G130" s="182">
        <f t="shared" si="12"/>
        <v>0.10551558752997604</v>
      </c>
      <c r="H130" s="182">
        <f t="shared" si="13"/>
        <v>1.1764900000000017E-5</v>
      </c>
      <c r="I130" s="182">
        <f t="shared" si="14"/>
        <v>3.4300000000000025E-3</v>
      </c>
      <c r="J130" s="183">
        <f t="shared" si="15"/>
        <v>8.0384344973049041E-2</v>
      </c>
    </row>
    <row r="131" spans="1:10" x14ac:dyDescent="0.25">
      <c r="A131" s="133" t="s">
        <v>107</v>
      </c>
      <c r="B131" s="132">
        <v>4.7199999999999999E-2</v>
      </c>
      <c r="C131" s="173">
        <f t="shared" si="8"/>
        <v>4.3525000000000001E-2</v>
      </c>
      <c r="D131" s="131">
        <f t="shared" si="9"/>
        <v>4.4430000000000004E-2</v>
      </c>
      <c r="E131" s="182">
        <f t="shared" si="10"/>
        <v>1.3505624999999983E-5</v>
      </c>
      <c r="F131" s="182">
        <f t="shared" si="11"/>
        <v>3.6749999999999977E-3</v>
      </c>
      <c r="G131" s="182">
        <f t="shared" si="12"/>
        <v>8.443423319931069E-2</v>
      </c>
      <c r="H131" s="182">
        <f t="shared" si="13"/>
        <v>7.6728999999999702E-6</v>
      </c>
      <c r="I131" s="182">
        <f t="shared" si="14"/>
        <v>2.7699999999999947E-3</v>
      </c>
      <c r="J131" s="183">
        <f t="shared" si="15"/>
        <v>6.2345262210218196E-2</v>
      </c>
    </row>
    <row r="132" spans="1:10" x14ac:dyDescent="0.25">
      <c r="A132" s="131" t="s">
        <v>106</v>
      </c>
      <c r="B132" s="132">
        <v>5.0799999999999998E-2</v>
      </c>
      <c r="C132" s="173">
        <f t="shared" si="8"/>
        <v>4.5074999999999997E-2</v>
      </c>
      <c r="D132" s="131">
        <f t="shared" si="9"/>
        <v>4.5900000000000003E-2</v>
      </c>
      <c r="E132" s="182">
        <f t="shared" si="10"/>
        <v>3.2775625000000014E-5</v>
      </c>
      <c r="F132" s="182">
        <f t="shared" si="11"/>
        <v>5.7250000000000009E-3</v>
      </c>
      <c r="G132" s="182">
        <f t="shared" si="12"/>
        <v>0.12701053799223519</v>
      </c>
      <c r="H132" s="182">
        <f t="shared" si="13"/>
        <v>2.4009999999999948E-5</v>
      </c>
      <c r="I132" s="182">
        <f t="shared" si="14"/>
        <v>4.8999999999999946E-3</v>
      </c>
      <c r="J132" s="183">
        <f t="shared" si="15"/>
        <v>0.10675381263616546</v>
      </c>
    </row>
    <row r="133" spans="1:10" x14ac:dyDescent="0.25">
      <c r="A133" s="133" t="s">
        <v>105</v>
      </c>
      <c r="B133" s="132">
        <v>5.1200000000000002E-2</v>
      </c>
      <c r="C133" s="173">
        <f t="shared" si="8"/>
        <v>4.725E-2</v>
      </c>
      <c r="D133" s="131">
        <f t="shared" si="9"/>
        <v>4.8189999999999997E-2</v>
      </c>
      <c r="E133" s="182">
        <f t="shared" si="10"/>
        <v>1.5602500000000015E-5</v>
      </c>
      <c r="F133" s="182">
        <f t="shared" si="11"/>
        <v>3.9500000000000021E-3</v>
      </c>
      <c r="G133" s="182">
        <f t="shared" si="12"/>
        <v>8.3597883597883643E-2</v>
      </c>
      <c r="H133" s="182">
        <f t="shared" si="13"/>
        <v>9.0601000000000338E-6</v>
      </c>
      <c r="I133" s="182">
        <f t="shared" si="14"/>
        <v>3.0100000000000057E-3</v>
      </c>
      <c r="J133" s="183">
        <f t="shared" si="15"/>
        <v>6.2461091512762107E-2</v>
      </c>
    </row>
    <row r="134" spans="1:10" x14ac:dyDescent="0.25">
      <c r="A134" s="131" t="s">
        <v>104</v>
      </c>
      <c r="B134" s="132">
        <v>5.1299999999999998E-2</v>
      </c>
      <c r="C134" s="173">
        <f t="shared" si="8"/>
        <v>4.8825E-2</v>
      </c>
      <c r="D134" s="131">
        <f t="shared" si="9"/>
        <v>4.9770000000000009E-2</v>
      </c>
      <c r="E134" s="182">
        <f t="shared" si="10"/>
        <v>6.1256249999999902E-6</v>
      </c>
      <c r="F134" s="182">
        <f t="shared" si="11"/>
        <v>2.474999999999998E-3</v>
      </c>
      <c r="G134" s="182">
        <f t="shared" si="12"/>
        <v>5.0691244239631297E-2</v>
      </c>
      <c r="H134" s="182">
        <f t="shared" si="13"/>
        <v>2.3408999999999686E-6</v>
      </c>
      <c r="I134" s="182">
        <f t="shared" si="14"/>
        <v>1.5299999999999897E-3</v>
      </c>
      <c r="J134" s="183">
        <f t="shared" si="15"/>
        <v>3.0741410488245718E-2</v>
      </c>
    </row>
    <row r="135" spans="1:10" x14ac:dyDescent="0.25">
      <c r="A135" s="133" t="s">
        <v>103</v>
      </c>
      <c r="B135" s="132">
        <v>5.2699999999999997E-2</v>
      </c>
      <c r="C135" s="173">
        <f t="shared" ref="C135:C198" si="16">AVERAGE(B131:B134)</f>
        <v>5.0125000000000003E-2</v>
      </c>
      <c r="D135" s="131">
        <f t="shared" ref="D135:D198" si="17">B134*0.4+B133*0.3+B132*0.2+B131*0.1</f>
        <v>5.0760000000000007E-2</v>
      </c>
      <c r="E135" s="182">
        <f t="shared" ref="E135:E198" si="18">(B135-C135)^2</f>
        <v>6.6306249999999692E-6</v>
      </c>
      <c r="F135" s="182">
        <f t="shared" ref="F135:F198" si="19">ABS(B135-C135)</f>
        <v>2.574999999999994E-3</v>
      </c>
      <c r="G135" s="182">
        <f t="shared" ref="G135:G198" si="20">ABS((B135-C135)/C135)</f>
        <v>5.1371571072319079E-2</v>
      </c>
      <c r="H135" s="182">
        <f t="shared" ref="H135:H198" si="21">(B135-D135)^2</f>
        <v>3.7635999999999626E-6</v>
      </c>
      <c r="I135" s="182">
        <f t="shared" ref="I135:I198" si="22">ABS(B135-D135)</f>
        <v>1.9399999999999903E-3</v>
      </c>
      <c r="J135" s="183">
        <f t="shared" ref="J135:J198" si="23">ABS((B135-D135)/D135)</f>
        <v>3.8219070133963556E-2</v>
      </c>
    </row>
    <row r="136" spans="1:10" x14ac:dyDescent="0.25">
      <c r="A136" s="131" t="s">
        <v>102</v>
      </c>
      <c r="B136" s="132">
        <v>5.3600000000000002E-2</v>
      </c>
      <c r="C136" s="173">
        <f t="shared" si="16"/>
        <v>5.1499999999999997E-2</v>
      </c>
      <c r="D136" s="131">
        <f t="shared" si="17"/>
        <v>5.1790000000000003E-2</v>
      </c>
      <c r="E136" s="182">
        <f t="shared" si="18"/>
        <v>4.4100000000000196E-6</v>
      </c>
      <c r="F136" s="182">
        <f t="shared" si="19"/>
        <v>2.1000000000000046E-3</v>
      </c>
      <c r="G136" s="182">
        <f t="shared" si="20"/>
        <v>4.0776699029126305E-2</v>
      </c>
      <c r="H136" s="182">
        <f t="shared" si="21"/>
        <v>3.2760999999999969E-6</v>
      </c>
      <c r="I136" s="182">
        <f t="shared" si="22"/>
        <v>1.8099999999999991E-3</v>
      </c>
      <c r="J136" s="183">
        <f t="shared" si="23"/>
        <v>3.4948831820814812E-2</v>
      </c>
    </row>
    <row r="137" spans="1:10" x14ac:dyDescent="0.25">
      <c r="A137" s="133" t="s">
        <v>101</v>
      </c>
      <c r="B137" s="132">
        <v>5.4699999999999999E-2</v>
      </c>
      <c r="C137" s="173">
        <f t="shared" si="16"/>
        <v>5.2200000000000003E-2</v>
      </c>
      <c r="D137" s="131">
        <f t="shared" si="17"/>
        <v>5.2629999999999996E-2</v>
      </c>
      <c r="E137" s="182">
        <f t="shared" si="18"/>
        <v>6.2499999999999766E-6</v>
      </c>
      <c r="F137" s="182">
        <f t="shared" si="19"/>
        <v>2.4999999999999953E-3</v>
      </c>
      <c r="G137" s="182">
        <f t="shared" si="20"/>
        <v>4.7892720306513314E-2</v>
      </c>
      <c r="H137" s="182">
        <f t="shared" si="21"/>
        <v>4.2849000000000096E-6</v>
      </c>
      <c r="I137" s="182">
        <f t="shared" si="22"/>
        <v>2.0700000000000024E-3</v>
      </c>
      <c r="J137" s="183">
        <f t="shared" si="23"/>
        <v>3.9331179935398107E-2</v>
      </c>
    </row>
    <row r="138" spans="1:10" x14ac:dyDescent="0.25">
      <c r="A138" s="131" t="s">
        <v>100</v>
      </c>
      <c r="B138" s="132">
        <v>5.45E-2</v>
      </c>
      <c r="C138" s="173">
        <f t="shared" si="16"/>
        <v>5.3074999999999997E-2</v>
      </c>
      <c r="D138" s="131">
        <f t="shared" si="17"/>
        <v>5.3630000000000004E-2</v>
      </c>
      <c r="E138" s="182">
        <f t="shared" si="18"/>
        <v>2.0306250000000078E-6</v>
      </c>
      <c r="F138" s="182">
        <f t="shared" si="19"/>
        <v>1.4250000000000027E-3</v>
      </c>
      <c r="G138" s="182">
        <f t="shared" si="20"/>
        <v>2.684879886952431E-2</v>
      </c>
      <c r="H138" s="182">
        <f t="shared" si="21"/>
        <v>7.568999999999927E-7</v>
      </c>
      <c r="I138" s="182">
        <f t="shared" si="22"/>
        <v>8.6999999999999578E-4</v>
      </c>
      <c r="J138" s="183">
        <f t="shared" si="23"/>
        <v>1.6222263658400068E-2</v>
      </c>
    </row>
    <row r="139" spans="1:10" x14ac:dyDescent="0.25">
      <c r="A139" s="133" t="s">
        <v>99</v>
      </c>
      <c r="B139" s="132">
        <v>5.45E-2</v>
      </c>
      <c r="C139" s="173">
        <f t="shared" si="16"/>
        <v>5.3874999999999999E-2</v>
      </c>
      <c r="D139" s="131">
        <f t="shared" si="17"/>
        <v>5.4199999999999998E-2</v>
      </c>
      <c r="E139" s="182">
        <f t="shared" si="18"/>
        <v>3.9062500000000071E-7</v>
      </c>
      <c r="F139" s="182">
        <f t="shared" si="19"/>
        <v>6.2500000000000056E-4</v>
      </c>
      <c r="G139" s="182">
        <f t="shared" si="20"/>
        <v>1.160092807424595E-2</v>
      </c>
      <c r="H139" s="182">
        <f t="shared" si="21"/>
        <v>9.0000000000000991E-8</v>
      </c>
      <c r="I139" s="182">
        <f t="shared" si="22"/>
        <v>3.0000000000000165E-4</v>
      </c>
      <c r="J139" s="183">
        <f t="shared" si="23"/>
        <v>5.5350553505535364E-3</v>
      </c>
    </row>
    <row r="140" spans="1:10" x14ac:dyDescent="0.25">
      <c r="A140" s="131" t="s">
        <v>98</v>
      </c>
      <c r="B140" s="132">
        <v>5.4399999999999997E-2</v>
      </c>
      <c r="C140" s="173">
        <f t="shared" si="16"/>
        <v>5.4324999999999998E-2</v>
      </c>
      <c r="D140" s="131">
        <f t="shared" si="17"/>
        <v>5.4449999999999998E-2</v>
      </c>
      <c r="E140" s="182">
        <f t="shared" si="18"/>
        <v>5.6249999999998022E-9</v>
      </c>
      <c r="F140" s="182">
        <f t="shared" si="19"/>
        <v>7.4999999999998679E-5</v>
      </c>
      <c r="G140" s="182">
        <f t="shared" si="20"/>
        <v>1.3805798435342601E-3</v>
      </c>
      <c r="H140" s="182">
        <f t="shared" si="21"/>
        <v>2.5000000000001432E-9</v>
      </c>
      <c r="I140" s="182">
        <f t="shared" si="22"/>
        <v>5.0000000000001432E-5</v>
      </c>
      <c r="J140" s="183">
        <f t="shared" si="23"/>
        <v>9.1827364554639915E-4</v>
      </c>
    </row>
    <row r="141" spans="1:10" x14ac:dyDescent="0.25">
      <c r="A141" s="133" t="s">
        <v>97</v>
      </c>
      <c r="B141" s="132">
        <v>5.4100000000000002E-2</v>
      </c>
      <c r="C141" s="173">
        <f t="shared" si="16"/>
        <v>5.4524999999999997E-2</v>
      </c>
      <c r="D141" s="131">
        <f t="shared" si="17"/>
        <v>5.4480000000000008E-2</v>
      </c>
      <c r="E141" s="182">
        <f t="shared" si="18"/>
        <v>1.806249999999956E-7</v>
      </c>
      <c r="F141" s="182">
        <f t="shared" si="19"/>
        <v>4.2499999999999483E-4</v>
      </c>
      <c r="G141" s="182">
        <f t="shared" si="20"/>
        <v>7.7945896377807399E-3</v>
      </c>
      <c r="H141" s="182">
        <f t="shared" si="21"/>
        <v>1.4440000000000405E-7</v>
      </c>
      <c r="I141" s="182">
        <f t="shared" si="22"/>
        <v>3.8000000000000533E-4</v>
      </c>
      <c r="J141" s="183">
        <f t="shared" si="23"/>
        <v>6.9750367107196268E-3</v>
      </c>
    </row>
    <row r="142" spans="1:10" x14ac:dyDescent="0.25">
      <c r="A142" s="131" t="s">
        <v>96</v>
      </c>
      <c r="B142" s="132">
        <v>5.3199999999999997E-2</v>
      </c>
      <c r="C142" s="173">
        <f t="shared" si="16"/>
        <v>5.4375E-2</v>
      </c>
      <c r="D142" s="131">
        <f t="shared" si="17"/>
        <v>5.4309999999999997E-2</v>
      </c>
      <c r="E142" s="182">
        <f t="shared" si="18"/>
        <v>1.3806250000000057E-6</v>
      </c>
      <c r="F142" s="182">
        <f t="shared" si="19"/>
        <v>1.1750000000000024E-3</v>
      </c>
      <c r="G142" s="182">
        <f t="shared" si="20"/>
        <v>2.1609195402298897E-2</v>
      </c>
      <c r="H142" s="182">
        <f t="shared" si="21"/>
        <v>1.2320999999999998E-6</v>
      </c>
      <c r="I142" s="182">
        <f t="shared" si="22"/>
        <v>1.1099999999999999E-3</v>
      </c>
      <c r="J142" s="183">
        <f t="shared" si="23"/>
        <v>2.0438225004603204E-2</v>
      </c>
    </row>
    <row r="143" spans="1:10" x14ac:dyDescent="0.25">
      <c r="A143" s="133" t="s">
        <v>95</v>
      </c>
      <c r="B143" s="132">
        <v>5.4199999999999998E-2</v>
      </c>
      <c r="C143" s="173">
        <f t="shared" si="16"/>
        <v>5.4050000000000001E-2</v>
      </c>
      <c r="D143" s="131">
        <f t="shared" si="17"/>
        <v>5.3839999999999999E-2</v>
      </c>
      <c r="E143" s="182">
        <f t="shared" si="18"/>
        <v>2.2499999999999209E-8</v>
      </c>
      <c r="F143" s="182">
        <f t="shared" si="19"/>
        <v>1.4999999999999736E-4</v>
      </c>
      <c r="G143" s="182">
        <f t="shared" si="20"/>
        <v>2.7752081406104967E-3</v>
      </c>
      <c r="H143" s="182">
        <f t="shared" si="21"/>
        <v>1.2959999999999944E-7</v>
      </c>
      <c r="I143" s="182">
        <f t="shared" si="22"/>
        <v>3.5999999999999921E-4</v>
      </c>
      <c r="J143" s="183">
        <f t="shared" si="23"/>
        <v>6.6864784546805207E-3</v>
      </c>
    </row>
    <row r="144" spans="1:10" x14ac:dyDescent="0.25">
      <c r="A144" s="131" t="s">
        <v>94</v>
      </c>
      <c r="B144" s="132">
        <v>5.3100000000000001E-2</v>
      </c>
      <c r="C144" s="173">
        <f t="shared" si="16"/>
        <v>5.3975000000000002E-2</v>
      </c>
      <c r="D144" s="131">
        <f t="shared" si="17"/>
        <v>5.3900000000000003E-2</v>
      </c>
      <c r="E144" s="182">
        <f t="shared" si="18"/>
        <v>7.6562500000000135E-7</v>
      </c>
      <c r="F144" s="182">
        <f t="shared" si="19"/>
        <v>8.7500000000000078E-4</v>
      </c>
      <c r="G144" s="182">
        <f t="shared" si="20"/>
        <v>1.6211208893006035E-2</v>
      </c>
      <c r="H144" s="182">
        <f t="shared" si="21"/>
        <v>6.400000000000034E-7</v>
      </c>
      <c r="I144" s="182">
        <f t="shared" si="22"/>
        <v>8.000000000000021E-4</v>
      </c>
      <c r="J144" s="183">
        <f t="shared" si="23"/>
        <v>1.4842300556586309E-2</v>
      </c>
    </row>
    <row r="145" spans="1:10" x14ac:dyDescent="0.25">
      <c r="A145" s="133" t="s">
        <v>93</v>
      </c>
      <c r="B145" s="132">
        <v>5.2200000000000003E-2</v>
      </c>
      <c r="C145" s="173">
        <f t="shared" si="16"/>
        <v>5.3650000000000003E-2</v>
      </c>
      <c r="D145" s="131">
        <f t="shared" si="17"/>
        <v>5.355E-2</v>
      </c>
      <c r="E145" s="182">
        <f t="shared" si="18"/>
        <v>2.1024999999999998E-6</v>
      </c>
      <c r="F145" s="182">
        <f t="shared" si="19"/>
        <v>1.4499999999999999E-3</v>
      </c>
      <c r="G145" s="182">
        <f t="shared" si="20"/>
        <v>2.7027027027027025E-2</v>
      </c>
      <c r="H145" s="182">
        <f t="shared" si="21"/>
        <v>1.8224999999999921E-6</v>
      </c>
      <c r="I145" s="182">
        <f t="shared" si="22"/>
        <v>1.349999999999997E-3</v>
      </c>
      <c r="J145" s="183">
        <f t="shared" si="23"/>
        <v>2.5210084033613391E-2</v>
      </c>
    </row>
    <row r="146" spans="1:10" x14ac:dyDescent="0.25">
      <c r="A146" s="131" t="s">
        <v>92</v>
      </c>
      <c r="B146" s="132">
        <v>5.1200000000000002E-2</v>
      </c>
      <c r="C146" s="173">
        <f t="shared" si="16"/>
        <v>5.3175E-2</v>
      </c>
      <c r="D146" s="131">
        <f t="shared" si="17"/>
        <v>5.2970000000000003E-2</v>
      </c>
      <c r="E146" s="182">
        <f t="shared" si="18"/>
        <v>3.9006249999999903E-6</v>
      </c>
      <c r="F146" s="182">
        <f t="shared" si="19"/>
        <v>1.9749999999999976E-3</v>
      </c>
      <c r="G146" s="182">
        <f t="shared" si="20"/>
        <v>3.7141513869299439E-2</v>
      </c>
      <c r="H146" s="182">
        <f t="shared" si="21"/>
        <v>3.1329000000000026E-6</v>
      </c>
      <c r="I146" s="182">
        <f t="shared" si="22"/>
        <v>1.7700000000000007E-3</v>
      </c>
      <c r="J146" s="183">
        <f t="shared" si="23"/>
        <v>3.3415140645648489E-2</v>
      </c>
    </row>
    <row r="147" spans="1:10" x14ac:dyDescent="0.25">
      <c r="A147" s="133" t="s">
        <v>91</v>
      </c>
      <c r="B147" s="132">
        <v>4.82E-2</v>
      </c>
      <c r="C147" s="173">
        <f t="shared" si="16"/>
        <v>5.2675E-2</v>
      </c>
      <c r="D147" s="131">
        <f t="shared" si="17"/>
        <v>5.2180000000000011E-2</v>
      </c>
      <c r="E147" s="182">
        <f t="shared" si="18"/>
        <v>2.0025624999999999E-5</v>
      </c>
      <c r="F147" s="182">
        <f t="shared" si="19"/>
        <v>4.4749999999999998E-3</v>
      </c>
      <c r="G147" s="182">
        <f t="shared" si="20"/>
        <v>8.4954912197437116E-2</v>
      </c>
      <c r="H147" s="182">
        <f t="shared" si="21"/>
        <v>1.584040000000009E-5</v>
      </c>
      <c r="I147" s="182">
        <f t="shared" si="22"/>
        <v>3.9800000000000113E-3</v>
      </c>
      <c r="J147" s="183">
        <f t="shared" si="23"/>
        <v>7.6274434649291123E-2</v>
      </c>
    </row>
    <row r="148" spans="1:10" x14ac:dyDescent="0.25">
      <c r="A148" s="131" t="s">
        <v>90</v>
      </c>
      <c r="B148" s="132">
        <v>4.5699999999999998E-2</v>
      </c>
      <c r="C148" s="173">
        <f t="shared" si="16"/>
        <v>5.1174999999999998E-2</v>
      </c>
      <c r="D148" s="131">
        <f t="shared" si="17"/>
        <v>5.0390000000000011E-2</v>
      </c>
      <c r="E148" s="182">
        <f t="shared" si="18"/>
        <v>2.9975625000000007E-5</v>
      </c>
      <c r="F148" s="182">
        <f t="shared" si="19"/>
        <v>5.4750000000000007E-3</v>
      </c>
      <c r="G148" s="182">
        <f t="shared" si="20"/>
        <v>0.10698583292623352</v>
      </c>
      <c r="H148" s="182">
        <f t="shared" si="21"/>
        <v>2.1996100000000126E-5</v>
      </c>
      <c r="I148" s="182">
        <f t="shared" si="22"/>
        <v>4.6900000000000136E-3</v>
      </c>
      <c r="J148" s="183">
        <f t="shared" si="23"/>
        <v>9.3074022623536659E-2</v>
      </c>
    </row>
    <row r="149" spans="1:10" x14ac:dyDescent="0.25">
      <c r="A149" s="133" t="s">
        <v>89</v>
      </c>
      <c r="B149" s="132">
        <v>4.2099999999999999E-2</v>
      </c>
      <c r="C149" s="173">
        <f t="shared" si="16"/>
        <v>4.9325000000000001E-2</v>
      </c>
      <c r="D149" s="131">
        <f t="shared" si="17"/>
        <v>4.82E-2</v>
      </c>
      <c r="E149" s="182">
        <f t="shared" si="18"/>
        <v>5.2200625000000032E-5</v>
      </c>
      <c r="F149" s="182">
        <f t="shared" si="19"/>
        <v>7.2250000000000023E-3</v>
      </c>
      <c r="G149" s="182">
        <f t="shared" si="20"/>
        <v>0.14647744551444505</v>
      </c>
      <c r="H149" s="182">
        <f t="shared" si="21"/>
        <v>3.7210000000000018E-5</v>
      </c>
      <c r="I149" s="182">
        <f t="shared" si="22"/>
        <v>6.1000000000000013E-3</v>
      </c>
      <c r="J149" s="183">
        <f t="shared" si="23"/>
        <v>0.1265560165975104</v>
      </c>
    </row>
    <row r="150" spans="1:10" x14ac:dyDescent="0.25">
      <c r="A150" s="131" t="s">
        <v>88</v>
      </c>
      <c r="B150" s="132">
        <v>3.9800000000000002E-2</v>
      </c>
      <c r="C150" s="173">
        <f t="shared" si="16"/>
        <v>4.6800000000000001E-2</v>
      </c>
      <c r="D150" s="131">
        <f t="shared" si="17"/>
        <v>4.5310000000000003E-2</v>
      </c>
      <c r="E150" s="182">
        <f t="shared" si="18"/>
        <v>4.8999999999999992E-5</v>
      </c>
      <c r="F150" s="182">
        <f t="shared" si="19"/>
        <v>6.9999999999999993E-3</v>
      </c>
      <c r="G150" s="182">
        <f t="shared" si="20"/>
        <v>0.14957264957264954</v>
      </c>
      <c r="H150" s="182">
        <f t="shared" si="21"/>
        <v>3.0360100000000011E-5</v>
      </c>
      <c r="I150" s="182">
        <f t="shared" si="22"/>
        <v>5.510000000000001E-3</v>
      </c>
      <c r="J150" s="183">
        <f t="shared" si="23"/>
        <v>0.1216067093356875</v>
      </c>
    </row>
    <row r="151" spans="1:10" x14ac:dyDescent="0.25">
      <c r="A151" s="133" t="s">
        <v>87</v>
      </c>
      <c r="B151" s="132">
        <v>3.9399999999999998E-2</v>
      </c>
      <c r="C151" s="173">
        <f t="shared" si="16"/>
        <v>4.3950000000000003E-2</v>
      </c>
      <c r="D151" s="131">
        <f t="shared" si="17"/>
        <v>4.2509999999999999E-2</v>
      </c>
      <c r="E151" s="182">
        <f t="shared" si="18"/>
        <v>2.0702500000000048E-5</v>
      </c>
      <c r="F151" s="182">
        <f t="shared" si="19"/>
        <v>4.5500000000000054E-3</v>
      </c>
      <c r="G151" s="182">
        <f t="shared" si="20"/>
        <v>0.10352673492605245</v>
      </c>
      <c r="H151" s="182">
        <f t="shared" si="21"/>
        <v>9.6721000000000103E-6</v>
      </c>
      <c r="I151" s="182">
        <f t="shared" si="22"/>
        <v>3.1100000000000017E-3</v>
      </c>
      <c r="J151" s="183">
        <f t="shared" si="23"/>
        <v>7.3159256645495219E-2</v>
      </c>
    </row>
    <row r="152" spans="1:10" x14ac:dyDescent="0.25">
      <c r="A152" s="131" t="s">
        <v>86</v>
      </c>
      <c r="B152" s="132">
        <v>3.9800000000000002E-2</v>
      </c>
      <c r="C152" s="173">
        <f t="shared" si="16"/>
        <v>4.1749999999999995E-2</v>
      </c>
      <c r="D152" s="131">
        <f t="shared" si="17"/>
        <v>4.0689999999999997E-2</v>
      </c>
      <c r="E152" s="182">
        <f t="shared" si="18"/>
        <v>3.8024999999999742E-6</v>
      </c>
      <c r="F152" s="182">
        <f t="shared" si="19"/>
        <v>1.9499999999999934E-3</v>
      </c>
      <c r="G152" s="182">
        <f t="shared" si="20"/>
        <v>4.6706586826347152E-2</v>
      </c>
      <c r="H152" s="182">
        <f t="shared" si="21"/>
        <v>7.9209999999999101E-7</v>
      </c>
      <c r="I152" s="182">
        <f t="shared" si="22"/>
        <v>8.8999999999999496E-4</v>
      </c>
      <c r="J152" s="183">
        <f t="shared" si="23"/>
        <v>2.1872695994101621E-2</v>
      </c>
    </row>
    <row r="153" spans="1:10" x14ac:dyDescent="0.25">
      <c r="A153" s="133" t="s">
        <v>85</v>
      </c>
      <c r="B153" s="132">
        <v>4.07E-2</v>
      </c>
      <c r="C153" s="173">
        <f t="shared" si="16"/>
        <v>4.0274999999999998E-2</v>
      </c>
      <c r="D153" s="131">
        <f t="shared" si="17"/>
        <v>3.9910000000000001E-2</v>
      </c>
      <c r="E153" s="182">
        <f t="shared" si="18"/>
        <v>1.806250000000015E-7</v>
      </c>
      <c r="F153" s="182">
        <f t="shared" si="19"/>
        <v>4.2500000000000177E-4</v>
      </c>
      <c r="G153" s="182">
        <f t="shared" si="20"/>
        <v>1.0552451893234061E-2</v>
      </c>
      <c r="H153" s="182">
        <f t="shared" si="21"/>
        <v>6.240999999999985E-7</v>
      </c>
      <c r="I153" s="182">
        <f t="shared" si="22"/>
        <v>7.8999999999999904E-4</v>
      </c>
      <c r="J153" s="183">
        <f t="shared" si="23"/>
        <v>1.979453770984713E-2</v>
      </c>
    </row>
    <row r="154" spans="1:10" x14ac:dyDescent="0.25">
      <c r="A154" s="131" t="s">
        <v>84</v>
      </c>
      <c r="B154" s="132">
        <v>4.07E-2</v>
      </c>
      <c r="C154" s="173">
        <f t="shared" si="16"/>
        <v>3.9925000000000002E-2</v>
      </c>
      <c r="D154" s="131">
        <f t="shared" si="17"/>
        <v>4.0079999999999998E-2</v>
      </c>
      <c r="E154" s="182">
        <f t="shared" si="18"/>
        <v>6.0062499999999679E-7</v>
      </c>
      <c r="F154" s="182">
        <f t="shared" si="19"/>
        <v>7.7499999999999791E-4</v>
      </c>
      <c r="G154" s="182">
        <f t="shared" si="20"/>
        <v>1.9411396368190302E-2</v>
      </c>
      <c r="H154" s="182">
        <f t="shared" si="21"/>
        <v>3.844000000000031E-7</v>
      </c>
      <c r="I154" s="182">
        <f t="shared" si="22"/>
        <v>6.2000000000000249E-4</v>
      </c>
      <c r="J154" s="183">
        <f t="shared" si="23"/>
        <v>1.5469061876247569E-2</v>
      </c>
    </row>
    <row r="155" spans="1:10" x14ac:dyDescent="0.25">
      <c r="A155" s="133" t="s">
        <v>83</v>
      </c>
      <c r="B155" s="132">
        <v>4.02E-2</v>
      </c>
      <c r="C155" s="173">
        <f t="shared" si="16"/>
        <v>4.0149999999999998E-2</v>
      </c>
      <c r="D155" s="131">
        <f t="shared" si="17"/>
        <v>4.0390000000000002E-2</v>
      </c>
      <c r="E155" s="182">
        <f t="shared" si="18"/>
        <v>2.5000000000001432E-9</v>
      </c>
      <c r="F155" s="182">
        <f t="shared" si="19"/>
        <v>5.0000000000001432E-5</v>
      </c>
      <c r="G155" s="182">
        <f t="shared" si="20"/>
        <v>1.2453300124533359E-3</v>
      </c>
      <c r="H155" s="182">
        <f t="shared" si="21"/>
        <v>3.6100000000001011E-8</v>
      </c>
      <c r="I155" s="182">
        <f t="shared" si="22"/>
        <v>1.9000000000000267E-4</v>
      </c>
      <c r="J155" s="183">
        <f t="shared" si="23"/>
        <v>4.7041346868037298E-3</v>
      </c>
    </row>
    <row r="156" spans="1:10" x14ac:dyDescent="0.25">
      <c r="A156" s="131" t="s">
        <v>82</v>
      </c>
      <c r="B156" s="132">
        <v>4.0300000000000002E-2</v>
      </c>
      <c r="C156" s="173">
        <f t="shared" si="16"/>
        <v>4.0349999999999997E-2</v>
      </c>
      <c r="D156" s="131">
        <f t="shared" si="17"/>
        <v>4.0410000000000001E-2</v>
      </c>
      <c r="E156" s="182">
        <f t="shared" si="18"/>
        <v>2.4999999999994492E-9</v>
      </c>
      <c r="F156" s="182">
        <f t="shared" si="19"/>
        <v>4.9999999999994493E-5</v>
      </c>
      <c r="G156" s="182">
        <f t="shared" si="20"/>
        <v>1.2391573729862329E-3</v>
      </c>
      <c r="H156" s="182">
        <f t="shared" si="21"/>
        <v>1.2099999999999777E-8</v>
      </c>
      <c r="I156" s="182">
        <f t="shared" si="22"/>
        <v>1.0999999999999899E-4</v>
      </c>
      <c r="J156" s="183">
        <f t="shared" si="23"/>
        <v>2.72209849047263E-3</v>
      </c>
    </row>
    <row r="157" spans="1:10" x14ac:dyDescent="0.25">
      <c r="A157" s="133" t="s">
        <v>81</v>
      </c>
      <c r="B157" s="132">
        <v>4.0599999999999997E-2</v>
      </c>
      <c r="C157" s="173">
        <f t="shared" si="16"/>
        <v>4.0474999999999997E-2</v>
      </c>
      <c r="D157" s="131">
        <f t="shared" si="17"/>
        <v>4.0390000000000002E-2</v>
      </c>
      <c r="E157" s="182">
        <f t="shared" si="18"/>
        <v>1.5625000000000029E-8</v>
      </c>
      <c r="F157" s="182">
        <f t="shared" si="19"/>
        <v>1.2500000000000011E-4</v>
      </c>
      <c r="G157" s="182">
        <f t="shared" si="20"/>
        <v>3.0883261272390394E-3</v>
      </c>
      <c r="H157" s="182">
        <f t="shared" si="21"/>
        <v>4.409999999999786E-8</v>
      </c>
      <c r="I157" s="182">
        <f t="shared" si="22"/>
        <v>2.0999999999999491E-4</v>
      </c>
      <c r="J157" s="183">
        <f t="shared" si="23"/>
        <v>5.1993067590986606E-3</v>
      </c>
    </row>
    <row r="158" spans="1:10" x14ac:dyDescent="0.25">
      <c r="A158" s="131" t="s">
        <v>80</v>
      </c>
      <c r="B158" s="132">
        <v>4.0300000000000002E-2</v>
      </c>
      <c r="C158" s="173">
        <f t="shared" si="16"/>
        <v>4.045E-2</v>
      </c>
      <c r="D158" s="131">
        <f t="shared" si="17"/>
        <v>4.0439999999999997E-2</v>
      </c>
      <c r="E158" s="182">
        <f t="shared" si="18"/>
        <v>2.2499999999999209E-8</v>
      </c>
      <c r="F158" s="182">
        <f t="shared" si="19"/>
        <v>1.4999999999999736E-4</v>
      </c>
      <c r="G158" s="182">
        <f t="shared" si="20"/>
        <v>3.7082818294189705E-3</v>
      </c>
      <c r="H158" s="182">
        <f t="shared" si="21"/>
        <v>1.9599999999998402E-8</v>
      </c>
      <c r="I158" s="182">
        <f t="shared" si="22"/>
        <v>1.399999999999943E-4</v>
      </c>
      <c r="J158" s="183">
        <f t="shared" si="23"/>
        <v>3.4619188921858135E-3</v>
      </c>
    </row>
    <row r="159" spans="1:10" x14ac:dyDescent="0.25">
      <c r="A159" s="133" t="s">
        <v>79</v>
      </c>
      <c r="B159" s="132">
        <v>3.9699999999999999E-2</v>
      </c>
      <c r="C159" s="173">
        <f t="shared" si="16"/>
        <v>4.0349999999999997E-2</v>
      </c>
      <c r="D159" s="131">
        <f t="shared" si="17"/>
        <v>4.0380000000000006E-2</v>
      </c>
      <c r="E159" s="182">
        <f t="shared" si="18"/>
        <v>4.2249999999999712E-7</v>
      </c>
      <c r="F159" s="182">
        <f t="shared" si="19"/>
        <v>6.499999999999978E-4</v>
      </c>
      <c r="G159" s="182">
        <f t="shared" si="20"/>
        <v>1.6109045848822747E-2</v>
      </c>
      <c r="H159" s="182">
        <f t="shared" si="21"/>
        <v>4.6240000000000949E-7</v>
      </c>
      <c r="I159" s="182">
        <f t="shared" si="22"/>
        <v>6.8000000000000699E-4</v>
      </c>
      <c r="J159" s="183">
        <f t="shared" si="23"/>
        <v>1.6840019811788183E-2</v>
      </c>
    </row>
    <row r="160" spans="1:10" x14ac:dyDescent="0.25">
      <c r="A160" s="131" t="s">
        <v>78</v>
      </c>
      <c r="B160" s="132">
        <v>3.8899999999999997E-2</v>
      </c>
      <c r="C160" s="173">
        <f t="shared" si="16"/>
        <v>4.0224999999999997E-2</v>
      </c>
      <c r="D160" s="131">
        <f t="shared" si="17"/>
        <v>4.0120000000000003E-2</v>
      </c>
      <c r="E160" s="182">
        <f t="shared" si="18"/>
        <v>1.7556249999999994E-6</v>
      </c>
      <c r="F160" s="182">
        <f t="shared" si="19"/>
        <v>1.3249999999999998E-3</v>
      </c>
      <c r="G160" s="182">
        <f t="shared" si="20"/>
        <v>3.2939714108141699E-2</v>
      </c>
      <c r="H160" s="182">
        <f t="shared" si="21"/>
        <v>1.4884000000000142E-6</v>
      </c>
      <c r="I160" s="182">
        <f t="shared" si="22"/>
        <v>1.2200000000000058E-3</v>
      </c>
      <c r="J160" s="183">
        <f t="shared" si="23"/>
        <v>3.0408773678963254E-2</v>
      </c>
    </row>
    <row r="161" spans="1:10" x14ac:dyDescent="0.25">
      <c r="A161" s="133" t="s">
        <v>77</v>
      </c>
      <c r="B161" s="132">
        <v>3.8100000000000002E-2</v>
      </c>
      <c r="C161" s="173">
        <f t="shared" si="16"/>
        <v>3.9875000000000001E-2</v>
      </c>
      <c r="D161" s="131">
        <f t="shared" si="17"/>
        <v>3.959E-2</v>
      </c>
      <c r="E161" s="182">
        <f t="shared" si="18"/>
        <v>3.1506249999999958E-6</v>
      </c>
      <c r="F161" s="182">
        <f t="shared" si="19"/>
        <v>1.7749999999999988E-3</v>
      </c>
      <c r="G161" s="182">
        <f t="shared" si="20"/>
        <v>4.4514106583072068E-2</v>
      </c>
      <c r="H161" s="182">
        <f t="shared" si="21"/>
        <v>2.2200999999999946E-6</v>
      </c>
      <c r="I161" s="182">
        <f t="shared" si="22"/>
        <v>1.4899999999999983E-3</v>
      </c>
      <c r="J161" s="183">
        <f t="shared" si="23"/>
        <v>3.7635766607729181E-2</v>
      </c>
    </row>
    <row r="162" spans="1:10" x14ac:dyDescent="0.25">
      <c r="A162" s="131" t="s">
        <v>76</v>
      </c>
      <c r="B162" s="132">
        <v>3.7900000000000003E-2</v>
      </c>
      <c r="C162" s="173">
        <f t="shared" si="16"/>
        <v>3.925E-2</v>
      </c>
      <c r="D162" s="131">
        <f t="shared" si="17"/>
        <v>3.8879999999999998E-2</v>
      </c>
      <c r="E162" s="182">
        <f t="shared" si="18"/>
        <v>1.8224999999999921E-6</v>
      </c>
      <c r="F162" s="182">
        <f t="shared" si="19"/>
        <v>1.349999999999997E-3</v>
      </c>
      <c r="G162" s="182">
        <f t="shared" si="20"/>
        <v>3.4394904458598649E-2</v>
      </c>
      <c r="H162" s="182">
        <f t="shared" si="21"/>
        <v>9.6039999999998978E-7</v>
      </c>
      <c r="I162" s="182">
        <f t="shared" si="22"/>
        <v>9.7999999999999476E-4</v>
      </c>
      <c r="J162" s="183">
        <f t="shared" si="23"/>
        <v>2.5205761316872296E-2</v>
      </c>
    </row>
    <row r="163" spans="1:10" x14ac:dyDescent="0.25">
      <c r="A163" s="133" t="s">
        <v>75</v>
      </c>
      <c r="B163" s="132">
        <v>3.9399999999999998E-2</v>
      </c>
      <c r="C163" s="173">
        <f t="shared" si="16"/>
        <v>3.8650000000000004E-2</v>
      </c>
      <c r="D163" s="131">
        <f t="shared" si="17"/>
        <v>3.8340000000000006E-2</v>
      </c>
      <c r="E163" s="182">
        <f t="shared" si="18"/>
        <v>5.6249999999999059E-7</v>
      </c>
      <c r="F163" s="182">
        <f t="shared" si="19"/>
        <v>7.4999999999999373E-4</v>
      </c>
      <c r="G163" s="182">
        <f t="shared" si="20"/>
        <v>1.9404915912030883E-2</v>
      </c>
      <c r="H163" s="182">
        <f t="shared" si="21"/>
        <v>1.1235999999999819E-6</v>
      </c>
      <c r="I163" s="182">
        <f t="shared" si="22"/>
        <v>1.0599999999999915E-3</v>
      </c>
      <c r="J163" s="183">
        <f t="shared" si="23"/>
        <v>2.7647365675534465E-2</v>
      </c>
    </row>
    <row r="164" spans="1:10" x14ac:dyDescent="0.25">
      <c r="A164" s="131" t="s">
        <v>74</v>
      </c>
      <c r="B164" s="132">
        <v>4.0599999999999997E-2</v>
      </c>
      <c r="C164" s="173">
        <f t="shared" si="16"/>
        <v>3.8574999999999998E-2</v>
      </c>
      <c r="D164" s="131">
        <f t="shared" si="17"/>
        <v>3.8640000000000001E-2</v>
      </c>
      <c r="E164" s="182">
        <f t="shared" si="18"/>
        <v>4.100624999999996E-6</v>
      </c>
      <c r="F164" s="182">
        <f t="shared" si="19"/>
        <v>2.024999999999999E-3</v>
      </c>
      <c r="G164" s="182">
        <f t="shared" si="20"/>
        <v>5.2495139338950073E-2</v>
      </c>
      <c r="H164" s="182">
        <f t="shared" si="21"/>
        <v>3.8415999999999862E-6</v>
      </c>
      <c r="I164" s="182">
        <f t="shared" si="22"/>
        <v>1.9599999999999965E-3</v>
      </c>
      <c r="J164" s="183">
        <f t="shared" si="23"/>
        <v>5.0724637681159326E-2</v>
      </c>
    </row>
    <row r="165" spans="1:10" x14ac:dyDescent="0.25">
      <c r="A165" s="133" t="s">
        <v>73</v>
      </c>
      <c r="B165" s="132">
        <v>4.0399999999999998E-2</v>
      </c>
      <c r="C165" s="173">
        <f t="shared" si="16"/>
        <v>3.9E-2</v>
      </c>
      <c r="D165" s="131">
        <f t="shared" si="17"/>
        <v>3.9450000000000006E-2</v>
      </c>
      <c r="E165" s="182">
        <f t="shared" si="18"/>
        <v>1.9599999999999956E-6</v>
      </c>
      <c r="F165" s="182">
        <f t="shared" si="19"/>
        <v>1.3999999999999985E-3</v>
      </c>
      <c r="G165" s="182">
        <f t="shared" si="20"/>
        <v>3.589743589743586E-2</v>
      </c>
      <c r="H165" s="182">
        <f t="shared" si="21"/>
        <v>9.0249999999998575E-7</v>
      </c>
      <c r="I165" s="182">
        <f t="shared" si="22"/>
        <v>9.4999999999999252E-4</v>
      </c>
      <c r="J165" s="183">
        <f t="shared" si="23"/>
        <v>2.4081115335867993E-2</v>
      </c>
    </row>
    <row r="166" spans="1:10" x14ac:dyDescent="0.25">
      <c r="A166" s="131" t="s">
        <v>72</v>
      </c>
      <c r="B166" s="132">
        <v>4.2599999999999999E-2</v>
      </c>
      <c r="C166" s="173">
        <f t="shared" si="16"/>
        <v>3.9574999999999999E-2</v>
      </c>
      <c r="D166" s="131">
        <f t="shared" si="17"/>
        <v>4.0009999999999997E-2</v>
      </c>
      <c r="E166" s="182">
        <f t="shared" si="18"/>
        <v>9.1506250000000002E-6</v>
      </c>
      <c r="F166" s="182">
        <f t="shared" si="19"/>
        <v>3.0249999999999999E-3</v>
      </c>
      <c r="G166" s="182">
        <f t="shared" si="20"/>
        <v>7.6437144662034107E-2</v>
      </c>
      <c r="H166" s="182">
        <f t="shared" si="21"/>
        <v>6.7081000000000104E-6</v>
      </c>
      <c r="I166" s="182">
        <f t="shared" si="22"/>
        <v>2.590000000000002E-3</v>
      </c>
      <c r="J166" s="183">
        <f t="shared" si="23"/>
        <v>6.473381654586359E-2</v>
      </c>
    </row>
    <row r="167" spans="1:10" x14ac:dyDescent="0.25">
      <c r="A167" s="133" t="s">
        <v>71</v>
      </c>
      <c r="B167" s="132">
        <v>4.3299999999999998E-2</v>
      </c>
      <c r="C167" s="173">
        <f t="shared" si="16"/>
        <v>4.0749999999999995E-2</v>
      </c>
      <c r="D167" s="131">
        <f t="shared" si="17"/>
        <v>4.122E-2</v>
      </c>
      <c r="E167" s="182">
        <f t="shared" si="18"/>
        <v>6.5025000000000186E-6</v>
      </c>
      <c r="F167" s="182">
        <f t="shared" si="19"/>
        <v>2.5500000000000037E-3</v>
      </c>
      <c r="G167" s="182">
        <f t="shared" si="20"/>
        <v>6.2576687116564514E-2</v>
      </c>
      <c r="H167" s="182">
        <f t="shared" si="21"/>
        <v>4.3263999999999938E-6</v>
      </c>
      <c r="I167" s="182">
        <f t="shared" si="22"/>
        <v>2.0799999999999985E-3</v>
      </c>
      <c r="J167" s="183">
        <f t="shared" si="23"/>
        <v>5.046094129063558E-2</v>
      </c>
    </row>
    <row r="168" spans="1:10" x14ac:dyDescent="0.25">
      <c r="A168" s="131" t="s">
        <v>70</v>
      </c>
      <c r="B168" s="132">
        <v>4.36E-2</v>
      </c>
      <c r="C168" s="173">
        <f t="shared" si="16"/>
        <v>4.1724999999999998E-2</v>
      </c>
      <c r="D168" s="131">
        <f t="shared" si="17"/>
        <v>4.224E-2</v>
      </c>
      <c r="E168" s="182">
        <f t="shared" si="18"/>
        <v>3.5156250000000063E-6</v>
      </c>
      <c r="F168" s="182">
        <f t="shared" si="19"/>
        <v>1.8750000000000017E-3</v>
      </c>
      <c r="G168" s="182">
        <f t="shared" si="20"/>
        <v>4.4937088076692673E-2</v>
      </c>
      <c r="H168" s="182">
        <f t="shared" si="21"/>
        <v>1.8496000000000003E-6</v>
      </c>
      <c r="I168" s="182">
        <f t="shared" si="22"/>
        <v>1.3600000000000001E-3</v>
      </c>
      <c r="J168" s="183">
        <f t="shared" si="23"/>
        <v>3.2196969696969696E-2</v>
      </c>
    </row>
    <row r="169" spans="1:10" x14ac:dyDescent="0.25">
      <c r="A169" s="133" t="s">
        <v>69</v>
      </c>
      <c r="B169" s="132">
        <v>4.3400000000000001E-2</v>
      </c>
      <c r="C169" s="173">
        <f t="shared" si="16"/>
        <v>4.2474999999999999E-2</v>
      </c>
      <c r="D169" s="131">
        <f t="shared" si="17"/>
        <v>4.299E-2</v>
      </c>
      <c r="E169" s="182">
        <f t="shared" si="18"/>
        <v>8.5562500000000409E-7</v>
      </c>
      <c r="F169" s="182">
        <f t="shared" si="19"/>
        <v>9.2500000000000221E-4</v>
      </c>
      <c r="G169" s="182">
        <f t="shared" si="20"/>
        <v>2.1777516185991812E-2</v>
      </c>
      <c r="H169" s="182">
        <f t="shared" si="21"/>
        <v>1.6810000000000053E-7</v>
      </c>
      <c r="I169" s="182">
        <f t="shared" si="22"/>
        <v>4.1000000000000064E-4</v>
      </c>
      <c r="J169" s="183">
        <f t="shared" si="23"/>
        <v>9.5371016515468868E-3</v>
      </c>
    </row>
    <row r="170" spans="1:10" x14ac:dyDescent="0.25">
      <c r="A170" s="131" t="s">
        <v>68</v>
      </c>
      <c r="B170" s="132">
        <v>4.4699999999999997E-2</v>
      </c>
      <c r="C170" s="173">
        <f t="shared" si="16"/>
        <v>4.3225E-2</v>
      </c>
      <c r="D170" s="131">
        <f t="shared" si="17"/>
        <v>4.3360000000000003E-2</v>
      </c>
      <c r="E170" s="182">
        <f t="shared" si="18"/>
        <v>2.1756249999999916E-6</v>
      </c>
      <c r="F170" s="182">
        <f t="shared" si="19"/>
        <v>1.4749999999999971E-3</v>
      </c>
      <c r="G170" s="182">
        <f t="shared" si="20"/>
        <v>3.4123770965876161E-2</v>
      </c>
      <c r="H170" s="182">
        <f t="shared" si="21"/>
        <v>1.7955999999999839E-6</v>
      </c>
      <c r="I170" s="182">
        <f t="shared" si="22"/>
        <v>1.339999999999994E-3</v>
      </c>
      <c r="J170" s="183">
        <f t="shared" si="23"/>
        <v>3.0904059040590265E-2</v>
      </c>
    </row>
    <row r="171" spans="1:10" x14ac:dyDescent="0.25">
      <c r="A171" s="133" t="s">
        <v>67</v>
      </c>
      <c r="B171" s="132">
        <v>4.4499999999999998E-2</v>
      </c>
      <c r="C171" s="173">
        <f t="shared" si="16"/>
        <v>4.3749999999999997E-2</v>
      </c>
      <c r="D171" s="131">
        <f t="shared" si="17"/>
        <v>4.3950000000000003E-2</v>
      </c>
      <c r="E171" s="182">
        <f t="shared" si="18"/>
        <v>5.6250000000000097E-7</v>
      </c>
      <c r="F171" s="182">
        <f t="shared" si="19"/>
        <v>7.5000000000000067E-4</v>
      </c>
      <c r="G171" s="182">
        <f t="shared" si="20"/>
        <v>1.7142857142857158E-2</v>
      </c>
      <c r="H171" s="182">
        <f t="shared" si="21"/>
        <v>3.0249999999999446E-7</v>
      </c>
      <c r="I171" s="182">
        <f t="shared" si="22"/>
        <v>5.4999999999999494E-4</v>
      </c>
      <c r="J171" s="183">
        <f t="shared" si="23"/>
        <v>1.2514220705346869E-2</v>
      </c>
    </row>
    <row r="172" spans="1:10" x14ac:dyDescent="0.25">
      <c r="A172" s="131" t="s">
        <v>66</v>
      </c>
      <c r="B172" s="132">
        <v>4.41E-2</v>
      </c>
      <c r="C172" s="173">
        <f t="shared" si="16"/>
        <v>4.4049999999999992E-2</v>
      </c>
      <c r="D172" s="131">
        <f t="shared" si="17"/>
        <v>4.4249999999999998E-2</v>
      </c>
      <c r="E172" s="182">
        <f t="shared" si="18"/>
        <v>2.5000000000008372E-9</v>
      </c>
      <c r="F172" s="182">
        <f t="shared" si="19"/>
        <v>5.0000000000008371E-5</v>
      </c>
      <c r="G172" s="182">
        <f t="shared" si="20"/>
        <v>1.1350737797958769E-3</v>
      </c>
      <c r="H172" s="182">
        <f t="shared" si="21"/>
        <v>2.2499999999999209E-8</v>
      </c>
      <c r="I172" s="182">
        <f t="shared" si="22"/>
        <v>1.4999999999999736E-4</v>
      </c>
      <c r="J172" s="183">
        <f t="shared" si="23"/>
        <v>3.3898305084745168E-3</v>
      </c>
    </row>
    <row r="173" spans="1:10" x14ac:dyDescent="0.25">
      <c r="A173" s="133" t="s">
        <v>65</v>
      </c>
      <c r="B173" s="132">
        <v>4.5100000000000001E-2</v>
      </c>
      <c r="C173" s="173">
        <f t="shared" si="16"/>
        <v>4.4174999999999999E-2</v>
      </c>
      <c r="D173" s="131">
        <f t="shared" si="17"/>
        <v>4.426999999999999E-2</v>
      </c>
      <c r="E173" s="182">
        <f t="shared" si="18"/>
        <v>8.5562500000000409E-7</v>
      </c>
      <c r="F173" s="182">
        <f t="shared" si="19"/>
        <v>9.2500000000000221E-4</v>
      </c>
      <c r="G173" s="182">
        <f t="shared" si="20"/>
        <v>2.0939445387662757E-2</v>
      </c>
      <c r="H173" s="182">
        <f t="shared" si="21"/>
        <v>6.8890000000001872E-7</v>
      </c>
      <c r="I173" s="182">
        <f t="shared" si="22"/>
        <v>8.3000000000001128E-4</v>
      </c>
      <c r="J173" s="183">
        <f t="shared" si="23"/>
        <v>1.8748588208719483E-2</v>
      </c>
    </row>
    <row r="174" spans="1:10" x14ac:dyDescent="0.25">
      <c r="A174" s="131" t="s">
        <v>64</v>
      </c>
      <c r="B174" s="132">
        <v>4.4200000000000003E-2</v>
      </c>
      <c r="C174" s="173">
        <f t="shared" si="16"/>
        <v>4.4600000000000001E-2</v>
      </c>
      <c r="D174" s="131">
        <f t="shared" si="17"/>
        <v>4.4639999999999999E-2</v>
      </c>
      <c r="E174" s="182">
        <f t="shared" si="18"/>
        <v>1.5999999999999807E-7</v>
      </c>
      <c r="F174" s="182">
        <f t="shared" si="19"/>
        <v>3.9999999999999758E-4</v>
      </c>
      <c r="G174" s="182">
        <f t="shared" si="20"/>
        <v>8.9686098654707981E-3</v>
      </c>
      <c r="H174" s="182">
        <f t="shared" si="21"/>
        <v>1.9359999999999644E-7</v>
      </c>
      <c r="I174" s="182">
        <f t="shared" si="22"/>
        <v>4.3999999999999595E-4</v>
      </c>
      <c r="J174" s="183">
        <f t="shared" si="23"/>
        <v>9.856630824372669E-3</v>
      </c>
    </row>
    <row r="175" spans="1:10" x14ac:dyDescent="0.25">
      <c r="A175" s="133" t="s">
        <v>63</v>
      </c>
      <c r="B175" s="132">
        <v>4.3999999999999997E-2</v>
      </c>
      <c r="C175" s="173">
        <f t="shared" si="16"/>
        <v>4.4475000000000001E-2</v>
      </c>
      <c r="D175" s="131">
        <f t="shared" si="17"/>
        <v>4.4480000000000006E-2</v>
      </c>
      <c r="E175" s="182">
        <f t="shared" si="18"/>
        <v>2.2562500000000303E-7</v>
      </c>
      <c r="F175" s="182">
        <f t="shared" si="19"/>
        <v>4.750000000000032E-4</v>
      </c>
      <c r="G175" s="182">
        <f t="shared" si="20"/>
        <v>1.0680157391793213E-2</v>
      </c>
      <c r="H175" s="182">
        <f t="shared" si="21"/>
        <v>2.3040000000000786E-7</v>
      </c>
      <c r="I175" s="182">
        <f t="shared" si="22"/>
        <v>4.800000000000082E-4</v>
      </c>
      <c r="J175" s="183">
        <f t="shared" si="23"/>
        <v>1.0791366906475003E-2</v>
      </c>
    </row>
    <row r="176" spans="1:10" x14ac:dyDescent="0.25">
      <c r="A176" s="131" t="s">
        <v>62</v>
      </c>
      <c r="B176" s="132">
        <v>4.5199999999999997E-2</v>
      </c>
      <c r="C176" s="173">
        <f t="shared" si="16"/>
        <v>4.4350000000000001E-2</v>
      </c>
      <c r="D176" s="131">
        <f t="shared" si="17"/>
        <v>4.4289999999999996E-2</v>
      </c>
      <c r="E176" s="182">
        <f t="shared" si="18"/>
        <v>7.2249999999999425E-7</v>
      </c>
      <c r="F176" s="182">
        <f t="shared" si="19"/>
        <v>8.4999999999999659E-4</v>
      </c>
      <c r="G176" s="182">
        <f t="shared" si="20"/>
        <v>1.9165727170236676E-2</v>
      </c>
      <c r="H176" s="182">
        <f t="shared" si="21"/>
        <v>8.2810000000000197E-7</v>
      </c>
      <c r="I176" s="182">
        <f t="shared" si="22"/>
        <v>9.1000000000000109E-4</v>
      </c>
      <c r="J176" s="183">
        <f t="shared" si="23"/>
        <v>2.0546398735606257E-2</v>
      </c>
    </row>
    <row r="177" spans="1:10" x14ac:dyDescent="0.25">
      <c r="A177" s="133" t="s">
        <v>61</v>
      </c>
      <c r="B177" s="132">
        <v>4.4699999999999997E-2</v>
      </c>
      <c r="C177" s="173">
        <f t="shared" si="16"/>
        <v>4.4624999999999998E-2</v>
      </c>
      <c r="D177" s="131">
        <f t="shared" si="17"/>
        <v>4.4629999999999996E-2</v>
      </c>
      <c r="E177" s="182">
        <f t="shared" si="18"/>
        <v>5.6249999999998022E-9</v>
      </c>
      <c r="F177" s="182">
        <f t="shared" si="19"/>
        <v>7.4999999999998679E-5</v>
      </c>
      <c r="G177" s="182">
        <f t="shared" si="20"/>
        <v>1.6806722689075334E-3</v>
      </c>
      <c r="H177" s="182">
        <f t="shared" si="21"/>
        <v>4.9000000000000861E-9</v>
      </c>
      <c r="I177" s="182">
        <f t="shared" si="22"/>
        <v>7.0000000000000617E-5</v>
      </c>
      <c r="J177" s="183">
        <f t="shared" si="23"/>
        <v>1.5684517140936729E-3</v>
      </c>
    </row>
    <row r="178" spans="1:10" x14ac:dyDescent="0.25">
      <c r="A178" s="131" t="s">
        <v>60</v>
      </c>
      <c r="B178" s="132">
        <v>4.41E-2</v>
      </c>
      <c r="C178" s="173">
        <f t="shared" si="16"/>
        <v>4.4524999999999995E-2</v>
      </c>
      <c r="D178" s="131">
        <f t="shared" si="17"/>
        <v>4.4659999999999998E-2</v>
      </c>
      <c r="E178" s="182">
        <f t="shared" si="18"/>
        <v>1.806249999999956E-7</v>
      </c>
      <c r="F178" s="182">
        <f t="shared" si="19"/>
        <v>4.2499999999999483E-4</v>
      </c>
      <c r="G178" s="182">
        <f t="shared" si="20"/>
        <v>9.5451993262211082E-3</v>
      </c>
      <c r="H178" s="182">
        <f t="shared" si="21"/>
        <v>3.1359999999999778E-7</v>
      </c>
      <c r="I178" s="182">
        <f t="shared" si="22"/>
        <v>5.59999999999998E-4</v>
      </c>
      <c r="J178" s="183">
        <f t="shared" si="23"/>
        <v>1.2539184952978013E-2</v>
      </c>
    </row>
    <row r="179" spans="1:10" x14ac:dyDescent="0.25">
      <c r="A179" s="133" t="s">
        <v>59</v>
      </c>
      <c r="B179" s="132">
        <v>4.7199999999999999E-2</v>
      </c>
      <c r="C179" s="173">
        <f t="shared" si="16"/>
        <v>4.4499999999999998E-2</v>
      </c>
      <c r="D179" s="131">
        <f t="shared" si="17"/>
        <v>4.4490000000000002E-2</v>
      </c>
      <c r="E179" s="182">
        <f t="shared" si="18"/>
        <v>7.2900000000000056E-6</v>
      </c>
      <c r="F179" s="182">
        <f t="shared" si="19"/>
        <v>2.700000000000001E-3</v>
      </c>
      <c r="G179" s="182">
        <f t="shared" si="20"/>
        <v>6.0674157303370814E-2</v>
      </c>
      <c r="H179" s="182">
        <f t="shared" si="21"/>
        <v>7.3440999999999845E-6</v>
      </c>
      <c r="I179" s="182">
        <f t="shared" si="22"/>
        <v>2.7099999999999971E-3</v>
      </c>
      <c r="J179" s="183">
        <f t="shared" si="23"/>
        <v>6.0912564621263141E-2</v>
      </c>
    </row>
    <row r="180" spans="1:10" x14ac:dyDescent="0.25">
      <c r="A180" s="131" t="s">
        <v>58</v>
      </c>
      <c r="B180" s="132">
        <v>4.9200000000000001E-2</v>
      </c>
      <c r="C180" s="173">
        <f t="shared" si="16"/>
        <v>4.53E-2</v>
      </c>
      <c r="D180" s="131">
        <f t="shared" si="17"/>
        <v>4.5569999999999999E-2</v>
      </c>
      <c r="E180" s="182">
        <f t="shared" si="18"/>
        <v>1.5210000000000005E-5</v>
      </c>
      <c r="F180" s="182">
        <f t="shared" si="19"/>
        <v>3.9000000000000007E-3</v>
      </c>
      <c r="G180" s="182">
        <f t="shared" si="20"/>
        <v>8.6092715231788089E-2</v>
      </c>
      <c r="H180" s="182">
        <f t="shared" si="21"/>
        <v>1.3176900000000009E-5</v>
      </c>
      <c r="I180" s="182">
        <f t="shared" si="22"/>
        <v>3.6300000000000013E-3</v>
      </c>
      <c r="J180" s="183">
        <f t="shared" si="23"/>
        <v>7.9657669519420701E-2</v>
      </c>
    </row>
    <row r="181" spans="1:10" x14ac:dyDescent="0.25">
      <c r="A181" s="133" t="s">
        <v>57</v>
      </c>
      <c r="B181" s="132">
        <v>5.2400000000000002E-2</v>
      </c>
      <c r="C181" s="173">
        <f t="shared" si="16"/>
        <v>4.6299999999999994E-2</v>
      </c>
      <c r="D181" s="131">
        <f t="shared" si="17"/>
        <v>4.7130000000000005E-2</v>
      </c>
      <c r="E181" s="182">
        <f t="shared" si="18"/>
        <v>3.7210000000000099E-5</v>
      </c>
      <c r="F181" s="182">
        <f t="shared" si="19"/>
        <v>6.1000000000000082E-3</v>
      </c>
      <c r="G181" s="182">
        <f t="shared" si="20"/>
        <v>0.13174946004319674</v>
      </c>
      <c r="H181" s="182">
        <f t="shared" si="21"/>
        <v>2.7772899999999966E-5</v>
      </c>
      <c r="I181" s="182">
        <f t="shared" si="22"/>
        <v>5.2699999999999969E-3</v>
      </c>
      <c r="J181" s="183">
        <f t="shared" si="23"/>
        <v>0.11181837470825369</v>
      </c>
    </row>
    <row r="182" spans="1:10" x14ac:dyDescent="0.25">
      <c r="A182" s="131" t="s">
        <v>56</v>
      </c>
      <c r="B182" s="132">
        <v>5.74E-2</v>
      </c>
      <c r="C182" s="173">
        <f t="shared" si="16"/>
        <v>4.8224999999999997E-2</v>
      </c>
      <c r="D182" s="131">
        <f t="shared" si="17"/>
        <v>4.9570000000000003E-2</v>
      </c>
      <c r="E182" s="182">
        <f t="shared" si="18"/>
        <v>8.4180625000000048E-5</v>
      </c>
      <c r="F182" s="182">
        <f t="shared" si="19"/>
        <v>9.1750000000000026E-3</v>
      </c>
      <c r="G182" s="182">
        <f t="shared" si="20"/>
        <v>0.19025401762571287</v>
      </c>
      <c r="H182" s="182">
        <f t="shared" si="21"/>
        <v>6.1308899999999944E-5</v>
      </c>
      <c r="I182" s="182">
        <f t="shared" si="22"/>
        <v>7.8299999999999967E-3</v>
      </c>
      <c r="J182" s="183">
        <f t="shared" si="23"/>
        <v>0.15795844260641509</v>
      </c>
    </row>
    <row r="183" spans="1:10" x14ac:dyDescent="0.25">
      <c r="A183" s="133" t="s">
        <v>55</v>
      </c>
      <c r="B183" s="132">
        <v>6.25E-2</v>
      </c>
      <c r="C183" s="173">
        <f t="shared" si="16"/>
        <v>5.1549999999999999E-2</v>
      </c>
      <c r="D183" s="131">
        <f t="shared" si="17"/>
        <v>5.324000000000001E-2</v>
      </c>
      <c r="E183" s="182">
        <f t="shared" si="18"/>
        <v>1.1990250000000003E-4</v>
      </c>
      <c r="F183" s="182">
        <f t="shared" si="19"/>
        <v>1.0950000000000001E-2</v>
      </c>
      <c r="G183" s="182">
        <f t="shared" si="20"/>
        <v>0.21241513094083417</v>
      </c>
      <c r="H183" s="182">
        <f t="shared" si="21"/>
        <v>8.5747599999999829E-5</v>
      </c>
      <c r="I183" s="182">
        <f t="shared" si="22"/>
        <v>9.2599999999999905E-3</v>
      </c>
      <c r="J183" s="183">
        <f t="shared" si="23"/>
        <v>0.17392937640871503</v>
      </c>
    </row>
    <row r="184" spans="1:10" x14ac:dyDescent="0.25">
      <c r="A184" s="131" t="s">
        <v>54</v>
      </c>
      <c r="B184" s="132">
        <v>6.3500000000000001E-2</v>
      </c>
      <c r="C184" s="173">
        <f t="shared" si="16"/>
        <v>5.5375000000000001E-2</v>
      </c>
      <c r="D184" s="131">
        <f t="shared" si="17"/>
        <v>5.7620000000000005E-2</v>
      </c>
      <c r="E184" s="182">
        <f t="shared" si="18"/>
        <v>6.6015625000000007E-5</v>
      </c>
      <c r="F184" s="182">
        <f t="shared" si="19"/>
        <v>8.1250000000000003E-3</v>
      </c>
      <c r="G184" s="182">
        <f t="shared" si="20"/>
        <v>0.14672686230248308</v>
      </c>
      <c r="H184" s="182">
        <f t="shared" si="21"/>
        <v>3.4574399999999958E-5</v>
      </c>
      <c r="I184" s="182">
        <f t="shared" si="22"/>
        <v>5.8799999999999963E-3</v>
      </c>
      <c r="J184" s="183">
        <f t="shared" si="23"/>
        <v>0.10204790003471009</v>
      </c>
    </row>
    <row r="185" spans="1:10" x14ac:dyDescent="0.25">
      <c r="A185" s="133" t="s">
        <v>53</v>
      </c>
      <c r="B185" s="132">
        <v>6.6500000000000004E-2</v>
      </c>
      <c r="C185" s="173">
        <f t="shared" si="16"/>
        <v>5.8950000000000002E-2</v>
      </c>
      <c r="D185" s="131">
        <f t="shared" si="17"/>
        <v>6.087E-2</v>
      </c>
      <c r="E185" s="182">
        <f t="shared" si="18"/>
        <v>5.7002500000000015E-5</v>
      </c>
      <c r="F185" s="182">
        <f t="shared" si="19"/>
        <v>7.5500000000000012E-3</v>
      </c>
      <c r="G185" s="182">
        <f t="shared" si="20"/>
        <v>0.12807463952502121</v>
      </c>
      <c r="H185" s="182">
        <f t="shared" si="21"/>
        <v>3.1696900000000032E-5</v>
      </c>
      <c r="I185" s="182">
        <f t="shared" si="22"/>
        <v>5.6300000000000031E-3</v>
      </c>
      <c r="J185" s="183">
        <f t="shared" si="23"/>
        <v>9.2492196484310882E-2</v>
      </c>
    </row>
    <row r="186" spans="1:10" x14ac:dyDescent="0.25">
      <c r="A186" s="131" t="s">
        <v>52</v>
      </c>
      <c r="B186" s="132">
        <v>6.83E-2</v>
      </c>
      <c r="C186" s="173">
        <f t="shared" si="16"/>
        <v>6.2475000000000003E-2</v>
      </c>
      <c r="D186" s="131">
        <f t="shared" si="17"/>
        <v>6.3890000000000002E-2</v>
      </c>
      <c r="E186" s="182">
        <f t="shared" si="18"/>
        <v>3.3930624999999965E-5</v>
      </c>
      <c r="F186" s="182">
        <f t="shared" si="19"/>
        <v>5.8249999999999968E-3</v>
      </c>
      <c r="G186" s="182">
        <f t="shared" si="20"/>
        <v>9.3237294917967131E-2</v>
      </c>
      <c r="H186" s="182">
        <f t="shared" si="21"/>
        <v>1.9448099999999977E-5</v>
      </c>
      <c r="I186" s="182">
        <f t="shared" si="22"/>
        <v>4.4099999999999973E-3</v>
      </c>
      <c r="J186" s="183">
        <f t="shared" si="23"/>
        <v>6.9024886523712581E-2</v>
      </c>
    </row>
    <row r="187" spans="1:10" x14ac:dyDescent="0.25">
      <c r="A187" s="133" t="s">
        <v>51</v>
      </c>
      <c r="B187" s="132">
        <v>6.9099999999999995E-2</v>
      </c>
      <c r="C187" s="173">
        <f t="shared" si="16"/>
        <v>6.5200000000000008E-2</v>
      </c>
      <c r="D187" s="131">
        <f t="shared" si="17"/>
        <v>6.6220000000000001E-2</v>
      </c>
      <c r="E187" s="182">
        <f t="shared" si="18"/>
        <v>1.5209999999999897E-5</v>
      </c>
      <c r="F187" s="182">
        <f t="shared" si="19"/>
        <v>3.8999999999999868E-3</v>
      </c>
      <c r="G187" s="182">
        <f t="shared" si="20"/>
        <v>5.9815950920245192E-2</v>
      </c>
      <c r="H187" s="182">
        <f t="shared" si="21"/>
        <v>8.2943999999999642E-6</v>
      </c>
      <c r="I187" s="182">
        <f t="shared" si="22"/>
        <v>2.8799999999999937E-3</v>
      </c>
      <c r="J187" s="183">
        <f t="shared" si="23"/>
        <v>4.3491392328601532E-2</v>
      </c>
    </row>
    <row r="188" spans="1:10" x14ac:dyDescent="0.25">
      <c r="A188" s="131" t="s">
        <v>50</v>
      </c>
      <c r="B188" s="132">
        <v>7.2599999999999998E-2</v>
      </c>
      <c r="C188" s="173">
        <f t="shared" si="16"/>
        <v>6.6849999999999993E-2</v>
      </c>
      <c r="D188" s="131">
        <f t="shared" si="17"/>
        <v>6.7779999999999993E-2</v>
      </c>
      <c r="E188" s="182">
        <f t="shared" si="18"/>
        <v>3.3062500000000058E-5</v>
      </c>
      <c r="F188" s="182">
        <f t="shared" si="19"/>
        <v>5.7500000000000051E-3</v>
      </c>
      <c r="G188" s="182">
        <f t="shared" si="20"/>
        <v>8.6013462976813851E-2</v>
      </c>
      <c r="H188" s="182">
        <f t="shared" si="21"/>
        <v>2.3232400000000045E-5</v>
      </c>
      <c r="I188" s="182">
        <f t="shared" si="22"/>
        <v>4.8200000000000048E-3</v>
      </c>
      <c r="J188" s="183">
        <f t="shared" si="23"/>
        <v>7.1112422543523249E-2</v>
      </c>
    </row>
    <row r="189" spans="1:10" x14ac:dyDescent="0.25">
      <c r="A189" s="133" t="s">
        <v>49</v>
      </c>
      <c r="B189" s="132">
        <v>7.1900000000000006E-2</v>
      </c>
      <c r="C189" s="173">
        <f t="shared" si="16"/>
        <v>6.9124999999999992E-2</v>
      </c>
      <c r="D189" s="131">
        <f t="shared" si="17"/>
        <v>7.0080000000000003E-2</v>
      </c>
      <c r="E189" s="182">
        <f t="shared" si="18"/>
        <v>7.700625000000075E-6</v>
      </c>
      <c r="F189" s="182">
        <f t="shared" si="19"/>
        <v>2.7750000000000136E-3</v>
      </c>
      <c r="G189" s="182">
        <f t="shared" si="20"/>
        <v>4.0144665461121359E-2</v>
      </c>
      <c r="H189" s="182">
        <f t="shared" si="21"/>
        <v>3.3124000000000079E-6</v>
      </c>
      <c r="I189" s="182">
        <f t="shared" si="22"/>
        <v>1.8200000000000022E-3</v>
      </c>
      <c r="J189" s="183">
        <f t="shared" si="23"/>
        <v>2.5970319634703226E-2</v>
      </c>
    </row>
    <row r="190" spans="1:10" x14ac:dyDescent="0.25">
      <c r="A190" s="131" t="s">
        <v>48</v>
      </c>
      <c r="B190" s="132">
        <v>7.1800000000000003E-2</v>
      </c>
      <c r="C190" s="173">
        <f t="shared" si="16"/>
        <v>7.0474999999999996E-2</v>
      </c>
      <c r="D190" s="131">
        <f t="shared" si="17"/>
        <v>7.1190000000000003E-2</v>
      </c>
      <c r="E190" s="182">
        <f t="shared" si="18"/>
        <v>1.7556250000000178E-6</v>
      </c>
      <c r="F190" s="182">
        <f t="shared" si="19"/>
        <v>1.3250000000000067E-3</v>
      </c>
      <c r="G190" s="182">
        <f t="shared" si="20"/>
        <v>1.8800993260021381E-2</v>
      </c>
      <c r="H190" s="182">
        <f t="shared" si="21"/>
        <v>3.7209999999999932E-7</v>
      </c>
      <c r="I190" s="182">
        <f t="shared" si="22"/>
        <v>6.0999999999999943E-4</v>
      </c>
      <c r="J190" s="183">
        <f t="shared" si="23"/>
        <v>8.568619188088206E-3</v>
      </c>
    </row>
    <row r="191" spans="1:10" x14ac:dyDescent="0.25">
      <c r="A191" s="133" t="s">
        <v>47</v>
      </c>
      <c r="B191" s="132">
        <v>7.0900000000000005E-2</v>
      </c>
      <c r="C191" s="173">
        <f t="shared" si="16"/>
        <v>7.1349999999999997E-2</v>
      </c>
      <c r="D191" s="131">
        <f t="shared" si="17"/>
        <v>7.1720000000000006E-2</v>
      </c>
      <c r="E191" s="182">
        <f t="shared" si="18"/>
        <v>2.0249999999999287E-7</v>
      </c>
      <c r="F191" s="182">
        <f t="shared" si="19"/>
        <v>4.4999999999999207E-4</v>
      </c>
      <c r="G191" s="182">
        <f t="shared" si="20"/>
        <v>6.3069376313944232E-3</v>
      </c>
      <c r="H191" s="182">
        <f t="shared" si="21"/>
        <v>6.7240000000000213E-7</v>
      </c>
      <c r="I191" s="182">
        <f t="shared" si="22"/>
        <v>8.2000000000000128E-4</v>
      </c>
      <c r="J191" s="183">
        <f t="shared" si="23"/>
        <v>1.1433351924149487E-2</v>
      </c>
    </row>
    <row r="192" spans="1:10" x14ac:dyDescent="0.25">
      <c r="A192" s="131" t="s">
        <v>46</v>
      </c>
      <c r="B192" s="132">
        <v>7.0099999999999996E-2</v>
      </c>
      <c r="C192" s="173">
        <f t="shared" si="16"/>
        <v>7.1800000000000003E-2</v>
      </c>
      <c r="D192" s="131">
        <f t="shared" si="17"/>
        <v>7.1540000000000006E-2</v>
      </c>
      <c r="E192" s="182">
        <f t="shared" si="18"/>
        <v>2.890000000000024E-6</v>
      </c>
      <c r="F192" s="182">
        <f t="shared" si="19"/>
        <v>1.7000000000000071E-3</v>
      </c>
      <c r="G192" s="182">
        <f t="shared" si="20"/>
        <v>2.3676880222841323E-2</v>
      </c>
      <c r="H192" s="182">
        <f t="shared" si="21"/>
        <v>2.0736000000000308E-6</v>
      </c>
      <c r="I192" s="182">
        <f t="shared" si="22"/>
        <v>1.4400000000000107E-3</v>
      </c>
      <c r="J192" s="183">
        <f t="shared" si="23"/>
        <v>2.012859938495961E-2</v>
      </c>
    </row>
    <row r="193" spans="1:10" x14ac:dyDescent="0.25">
      <c r="A193" s="133" t="s">
        <v>45</v>
      </c>
      <c r="B193" s="132">
        <v>6.9199999999999998E-2</v>
      </c>
      <c r="C193" s="173">
        <f t="shared" si="16"/>
        <v>7.1175000000000002E-2</v>
      </c>
      <c r="D193" s="131">
        <f t="shared" si="17"/>
        <v>7.0860000000000006E-2</v>
      </c>
      <c r="E193" s="182">
        <f t="shared" si="18"/>
        <v>3.9006250000000182E-6</v>
      </c>
      <c r="F193" s="182">
        <f t="shared" si="19"/>
        <v>1.9750000000000045E-3</v>
      </c>
      <c r="G193" s="182">
        <f t="shared" si="20"/>
        <v>2.7748507200562059E-2</v>
      </c>
      <c r="H193" s="182">
        <f t="shared" si="21"/>
        <v>2.7556000000000287E-6</v>
      </c>
      <c r="I193" s="182">
        <f t="shared" si="22"/>
        <v>1.6600000000000087E-3</v>
      </c>
      <c r="J193" s="183">
        <f t="shared" si="23"/>
        <v>2.3426474738921937E-2</v>
      </c>
    </row>
    <row r="194" spans="1:10" x14ac:dyDescent="0.25">
      <c r="A194" s="131" t="s">
        <v>44</v>
      </c>
      <c r="B194" s="132">
        <v>6.9400000000000003E-2</v>
      </c>
      <c r="C194" s="173">
        <f t="shared" si="16"/>
        <v>7.0499999999999993E-2</v>
      </c>
      <c r="D194" s="131">
        <f t="shared" si="17"/>
        <v>7.0070000000000007E-2</v>
      </c>
      <c r="E194" s="182">
        <f t="shared" si="18"/>
        <v>1.2099999999999778E-6</v>
      </c>
      <c r="F194" s="182">
        <f t="shared" si="19"/>
        <v>1.0999999999999899E-3</v>
      </c>
      <c r="G194" s="182">
        <f t="shared" si="20"/>
        <v>1.5602836879432482E-2</v>
      </c>
      <c r="H194" s="182">
        <f t="shared" si="21"/>
        <v>4.4890000000000524E-7</v>
      </c>
      <c r="I194" s="182">
        <f t="shared" si="22"/>
        <v>6.7000000000000393E-4</v>
      </c>
      <c r="J194" s="183">
        <f t="shared" si="23"/>
        <v>9.561866704723903E-3</v>
      </c>
    </row>
    <row r="195" spans="1:10" x14ac:dyDescent="0.25">
      <c r="A195" s="133" t="s">
        <v>43</v>
      </c>
      <c r="B195" s="132">
        <v>6.7799999999999999E-2</v>
      </c>
      <c r="C195" s="173">
        <f t="shared" si="16"/>
        <v>6.9900000000000004E-2</v>
      </c>
      <c r="D195" s="131">
        <f t="shared" si="17"/>
        <v>6.9629999999999997E-2</v>
      </c>
      <c r="E195" s="182">
        <f t="shared" si="18"/>
        <v>4.4100000000000196E-6</v>
      </c>
      <c r="F195" s="182">
        <f t="shared" si="19"/>
        <v>2.1000000000000046E-3</v>
      </c>
      <c r="G195" s="182">
        <f t="shared" si="20"/>
        <v>3.0042918454935688E-2</v>
      </c>
      <c r="H195" s="182">
        <f t="shared" si="21"/>
        <v>3.3488999999999939E-6</v>
      </c>
      <c r="I195" s="182">
        <f t="shared" si="22"/>
        <v>1.8299999999999983E-3</v>
      </c>
      <c r="J195" s="183">
        <f t="shared" si="23"/>
        <v>2.6281775096940949E-2</v>
      </c>
    </row>
    <row r="196" spans="1:10" x14ac:dyDescent="0.25">
      <c r="A196" s="131" t="s">
        <v>42</v>
      </c>
      <c r="B196" s="132">
        <v>6.6500000000000004E-2</v>
      </c>
      <c r="C196" s="173">
        <f t="shared" si="16"/>
        <v>6.9124999999999992E-2</v>
      </c>
      <c r="D196" s="131">
        <f t="shared" si="17"/>
        <v>6.8790000000000004E-2</v>
      </c>
      <c r="E196" s="182">
        <f t="shared" si="18"/>
        <v>6.8906249999999396E-6</v>
      </c>
      <c r="F196" s="182">
        <f t="shared" si="19"/>
        <v>2.6249999999999885E-3</v>
      </c>
      <c r="G196" s="182">
        <f t="shared" si="20"/>
        <v>3.7974683544303632E-2</v>
      </c>
      <c r="H196" s="182">
        <f t="shared" si="21"/>
        <v>5.244100000000002E-6</v>
      </c>
      <c r="I196" s="182">
        <f t="shared" si="22"/>
        <v>2.2900000000000004E-3</v>
      </c>
      <c r="J196" s="183">
        <f t="shared" si="23"/>
        <v>3.3289722343363866E-2</v>
      </c>
    </row>
    <row r="197" spans="1:10" x14ac:dyDescent="0.25">
      <c r="A197" s="133" t="s">
        <v>41</v>
      </c>
      <c r="B197" s="132">
        <v>6.5299999999999997E-2</v>
      </c>
      <c r="C197" s="173">
        <f t="shared" si="16"/>
        <v>6.8225000000000008E-2</v>
      </c>
      <c r="D197" s="131">
        <f t="shared" si="17"/>
        <v>6.7740000000000009E-2</v>
      </c>
      <c r="E197" s="182">
        <f t="shared" si="18"/>
        <v>8.5556250000000643E-6</v>
      </c>
      <c r="F197" s="182">
        <f t="shared" si="19"/>
        <v>2.9250000000000109E-3</v>
      </c>
      <c r="G197" s="182">
        <f t="shared" si="20"/>
        <v>4.2872847196775532E-2</v>
      </c>
      <c r="H197" s="182">
        <f t="shared" si="21"/>
        <v>5.9536000000000568E-6</v>
      </c>
      <c r="I197" s="182">
        <f t="shared" si="22"/>
        <v>2.4400000000000116E-3</v>
      </c>
      <c r="J197" s="183">
        <f t="shared" si="23"/>
        <v>3.6020076764098186E-2</v>
      </c>
    </row>
    <row r="198" spans="1:10" x14ac:dyDescent="0.25">
      <c r="A198" s="131" t="s">
        <v>40</v>
      </c>
      <c r="B198" s="132">
        <v>6.1699999999999998E-2</v>
      </c>
      <c r="C198" s="173">
        <f t="shared" si="16"/>
        <v>6.7250000000000004E-2</v>
      </c>
      <c r="D198" s="131">
        <f t="shared" si="17"/>
        <v>6.6570000000000004E-2</v>
      </c>
      <c r="E198" s="182">
        <f t="shared" si="18"/>
        <v>3.080250000000007E-5</v>
      </c>
      <c r="F198" s="182">
        <f t="shared" si="19"/>
        <v>5.5500000000000063E-3</v>
      </c>
      <c r="G198" s="182">
        <f t="shared" si="20"/>
        <v>8.2527881040892287E-2</v>
      </c>
      <c r="H198" s="182">
        <f t="shared" si="21"/>
        <v>2.3716900000000061E-5</v>
      </c>
      <c r="I198" s="182">
        <f t="shared" si="22"/>
        <v>4.8700000000000063E-3</v>
      </c>
      <c r="J198" s="183">
        <f t="shared" si="23"/>
        <v>7.3156076310650534E-2</v>
      </c>
    </row>
    <row r="199" spans="1:10" x14ac:dyDescent="0.25">
      <c r="A199" s="133" t="s">
        <v>39</v>
      </c>
      <c r="B199" s="132">
        <v>5.96E-2</v>
      </c>
      <c r="C199" s="173">
        <f t="shared" ref="C199:C234" si="24">AVERAGE(B195:B198)</f>
        <v>6.5324999999999994E-2</v>
      </c>
      <c r="D199" s="131">
        <f t="shared" ref="D199:D236" si="25">B198*0.4+B197*0.3+B196*0.2+B195*0.1</f>
        <v>6.4350000000000004E-2</v>
      </c>
      <c r="E199" s="182">
        <f t="shared" ref="E199:E236" si="26">(B199-C199)^2</f>
        <v>3.2775624999999932E-5</v>
      </c>
      <c r="F199" s="182">
        <f t="shared" ref="F199:F236" si="27">ABS(B199-C199)</f>
        <v>5.724999999999994E-3</v>
      </c>
      <c r="G199" s="182">
        <f t="shared" ref="G199:G236" si="28">ABS((B199-C199)/C199)</f>
        <v>8.7638729429774118E-2</v>
      </c>
      <c r="H199" s="182">
        <f t="shared" ref="H199:H236" si="29">(B199-D199)^2</f>
        <v>2.256250000000004E-5</v>
      </c>
      <c r="I199" s="182">
        <f t="shared" ref="I199:I236" si="30">ABS(B199-D199)</f>
        <v>4.7500000000000042E-3</v>
      </c>
      <c r="J199" s="183">
        <f t="shared" ref="J199:J235" si="31">ABS((B199-D199)/D199)</f>
        <v>7.3815073815073878E-2</v>
      </c>
    </row>
    <row r="200" spans="1:10" x14ac:dyDescent="0.25">
      <c r="A200" s="131" t="s">
        <v>38</v>
      </c>
      <c r="B200" s="132">
        <v>5.6500000000000002E-2</v>
      </c>
      <c r="C200" s="173">
        <f t="shared" si="24"/>
        <v>6.3274999999999998E-2</v>
      </c>
      <c r="D200" s="131">
        <f t="shared" si="25"/>
        <v>6.2060000000000004E-2</v>
      </c>
      <c r="E200" s="182">
        <f t="shared" si="26"/>
        <v>4.5900624999999953E-5</v>
      </c>
      <c r="F200" s="182">
        <f t="shared" si="27"/>
        <v>6.7749999999999963E-3</v>
      </c>
      <c r="G200" s="182">
        <f t="shared" si="28"/>
        <v>0.10707230343737648</v>
      </c>
      <c r="H200" s="182">
        <f t="shared" si="29"/>
        <v>3.0913600000000029E-5</v>
      </c>
      <c r="I200" s="182">
        <f t="shared" si="30"/>
        <v>5.5600000000000024E-3</v>
      </c>
      <c r="J200" s="183">
        <f t="shared" si="31"/>
        <v>8.959071865936194E-2</v>
      </c>
    </row>
    <row r="201" spans="1:10" x14ac:dyDescent="0.25">
      <c r="A201" s="133" t="s">
        <v>37</v>
      </c>
      <c r="B201" s="132">
        <v>5.5800000000000002E-2</v>
      </c>
      <c r="C201" s="173">
        <f t="shared" si="24"/>
        <v>6.0774999999999996E-2</v>
      </c>
      <c r="D201" s="131">
        <f t="shared" si="25"/>
        <v>5.9350000000000007E-2</v>
      </c>
      <c r="E201" s="182">
        <f t="shared" si="26"/>
        <v>2.4750624999999934E-5</v>
      </c>
      <c r="F201" s="182">
        <f t="shared" si="27"/>
        <v>4.9749999999999933E-3</v>
      </c>
      <c r="G201" s="182">
        <f t="shared" si="28"/>
        <v>8.1859317153434696E-2</v>
      </c>
      <c r="H201" s="182">
        <f t="shared" si="29"/>
        <v>1.2602500000000032E-5</v>
      </c>
      <c r="I201" s="182">
        <f t="shared" si="30"/>
        <v>3.5500000000000045E-3</v>
      </c>
      <c r="J201" s="183">
        <f t="shared" si="31"/>
        <v>5.9814658803706892E-2</v>
      </c>
    </row>
    <row r="202" spans="1:10" x14ac:dyDescent="0.25">
      <c r="A202" s="131" t="s">
        <v>36</v>
      </c>
      <c r="B202" s="132">
        <v>5.5199999999999999E-2</v>
      </c>
      <c r="C202" s="173">
        <f t="shared" si="24"/>
        <v>5.8399999999999994E-2</v>
      </c>
      <c r="D202" s="131">
        <f t="shared" si="25"/>
        <v>5.7360000000000001E-2</v>
      </c>
      <c r="E202" s="182">
        <f t="shared" si="26"/>
        <v>1.0239999999999965E-5</v>
      </c>
      <c r="F202" s="182">
        <f t="shared" si="27"/>
        <v>3.1999999999999945E-3</v>
      </c>
      <c r="G202" s="182">
        <f t="shared" si="28"/>
        <v>5.4794520547945119E-2</v>
      </c>
      <c r="H202" s="182">
        <f t="shared" si="29"/>
        <v>4.6656000000000092E-6</v>
      </c>
      <c r="I202" s="182">
        <f t="shared" si="30"/>
        <v>2.1600000000000022E-3</v>
      </c>
      <c r="J202" s="183">
        <f t="shared" si="31"/>
        <v>3.7656903765690412E-2</v>
      </c>
    </row>
    <row r="203" spans="1:10" x14ac:dyDescent="0.25">
      <c r="A203" s="133" t="s">
        <v>35</v>
      </c>
      <c r="B203" s="132">
        <v>5.4600000000000003E-2</v>
      </c>
      <c r="C203" s="173">
        <f t="shared" si="24"/>
        <v>5.6774999999999999E-2</v>
      </c>
      <c r="D203" s="131">
        <f t="shared" si="25"/>
        <v>5.6080000000000012E-2</v>
      </c>
      <c r="E203" s="182">
        <f t="shared" si="26"/>
        <v>4.730624999999984E-6</v>
      </c>
      <c r="F203" s="182">
        <f t="shared" si="27"/>
        <v>2.1749999999999964E-3</v>
      </c>
      <c r="G203" s="182">
        <f t="shared" si="28"/>
        <v>3.830911492734472E-2</v>
      </c>
      <c r="H203" s="182">
        <f t="shared" si="29"/>
        <v>2.1904000000000269E-6</v>
      </c>
      <c r="I203" s="182">
        <f t="shared" si="30"/>
        <v>1.4800000000000091E-3</v>
      </c>
      <c r="J203" s="183">
        <f t="shared" si="31"/>
        <v>2.6390870185449514E-2</v>
      </c>
    </row>
    <row r="204" spans="1:10" x14ac:dyDescent="0.25">
      <c r="A204" s="131" t="s">
        <v>34</v>
      </c>
      <c r="B204" s="132">
        <v>5.3499999999999999E-2</v>
      </c>
      <c r="C204" s="173">
        <f t="shared" si="24"/>
        <v>5.5525000000000005E-2</v>
      </c>
      <c r="D204" s="131">
        <f t="shared" si="25"/>
        <v>5.5210000000000009E-2</v>
      </c>
      <c r="E204" s="182">
        <f t="shared" si="26"/>
        <v>4.1006250000000239E-6</v>
      </c>
      <c r="F204" s="182">
        <f t="shared" si="27"/>
        <v>2.025000000000006E-3</v>
      </c>
      <c r="G204" s="182">
        <f t="shared" si="28"/>
        <v>3.647005853219281E-2</v>
      </c>
      <c r="H204" s="182">
        <f t="shared" si="29"/>
        <v>2.9241000000000348E-6</v>
      </c>
      <c r="I204" s="182">
        <f t="shared" si="30"/>
        <v>1.7100000000000101E-3</v>
      </c>
      <c r="J204" s="183">
        <f t="shared" si="31"/>
        <v>3.0972649882267882E-2</v>
      </c>
    </row>
    <row r="205" spans="1:10" x14ac:dyDescent="0.25">
      <c r="A205" s="133" t="s">
        <v>33</v>
      </c>
      <c r="B205" s="132">
        <v>5.28E-2</v>
      </c>
      <c r="C205" s="173">
        <f t="shared" si="24"/>
        <v>5.4774999999999997E-2</v>
      </c>
      <c r="D205" s="131">
        <f t="shared" si="25"/>
        <v>5.4400000000000004E-2</v>
      </c>
      <c r="E205" s="182">
        <f t="shared" si="26"/>
        <v>3.9006249999999903E-6</v>
      </c>
      <c r="F205" s="182">
        <f t="shared" si="27"/>
        <v>1.9749999999999976E-3</v>
      </c>
      <c r="G205" s="182">
        <f t="shared" si="28"/>
        <v>3.6056595162026431E-2</v>
      </c>
      <c r="H205" s="182">
        <f t="shared" si="29"/>
        <v>2.5600000000000136E-6</v>
      </c>
      <c r="I205" s="182">
        <f t="shared" si="30"/>
        <v>1.6000000000000042E-3</v>
      </c>
      <c r="J205" s="183">
        <f t="shared" si="31"/>
        <v>2.9411764705882429E-2</v>
      </c>
    </row>
    <row r="206" spans="1:10" x14ac:dyDescent="0.25">
      <c r="A206" s="131" t="s">
        <v>32</v>
      </c>
      <c r="B206" s="132">
        <v>5.21E-2</v>
      </c>
      <c r="C206" s="173">
        <f t="shared" si="24"/>
        <v>5.4025000000000004E-2</v>
      </c>
      <c r="D206" s="131">
        <f t="shared" si="25"/>
        <v>5.3609999999999991E-2</v>
      </c>
      <c r="E206" s="182">
        <f t="shared" si="26"/>
        <v>3.7056250000000121E-6</v>
      </c>
      <c r="F206" s="182">
        <f t="shared" si="27"/>
        <v>1.9250000000000031E-3</v>
      </c>
      <c r="G206" s="182">
        <f t="shared" si="28"/>
        <v>3.5631652012957017E-2</v>
      </c>
      <c r="H206" s="182">
        <f t="shared" si="29"/>
        <v>2.2800999999999712E-6</v>
      </c>
      <c r="I206" s="182">
        <f t="shared" si="30"/>
        <v>1.5099999999999905E-3</v>
      </c>
      <c r="J206" s="183">
        <f t="shared" si="31"/>
        <v>2.8166386868121448E-2</v>
      </c>
    </row>
    <row r="207" spans="1:10" x14ac:dyDescent="0.25">
      <c r="A207" s="133" t="s">
        <v>31</v>
      </c>
      <c r="B207" s="132">
        <v>5.0700000000000002E-2</v>
      </c>
      <c r="C207" s="173">
        <f t="shared" si="24"/>
        <v>5.3249999999999999E-2</v>
      </c>
      <c r="D207" s="131">
        <f t="shared" si="25"/>
        <v>5.2840000000000005E-2</v>
      </c>
      <c r="E207" s="182">
        <f t="shared" si="26"/>
        <v>6.5024999999999831E-6</v>
      </c>
      <c r="F207" s="182">
        <f t="shared" si="27"/>
        <v>2.5499999999999967E-3</v>
      </c>
      <c r="G207" s="182">
        <f t="shared" si="28"/>
        <v>4.7887323943661908E-2</v>
      </c>
      <c r="H207" s="182">
        <f t="shared" si="29"/>
        <v>4.5796000000000129E-6</v>
      </c>
      <c r="I207" s="182">
        <f t="shared" si="30"/>
        <v>2.140000000000003E-3</v>
      </c>
      <c r="J207" s="183">
        <f t="shared" si="31"/>
        <v>4.0499621498864546E-2</v>
      </c>
    </row>
    <row r="208" spans="1:10" x14ac:dyDescent="0.25">
      <c r="A208" s="131" t="s">
        <v>30</v>
      </c>
      <c r="B208" s="132">
        <v>5.0099999999999999E-2</v>
      </c>
      <c r="C208" s="173">
        <f t="shared" si="24"/>
        <v>5.2275000000000002E-2</v>
      </c>
      <c r="D208" s="131">
        <f t="shared" si="25"/>
        <v>5.1819999999999998E-2</v>
      </c>
      <c r="E208" s="182">
        <f t="shared" si="26"/>
        <v>4.7306250000000145E-6</v>
      </c>
      <c r="F208" s="182">
        <f t="shared" si="27"/>
        <v>2.1750000000000033E-3</v>
      </c>
      <c r="G208" s="182">
        <f t="shared" si="28"/>
        <v>4.1606886657101924E-2</v>
      </c>
      <c r="H208" s="182">
        <f t="shared" si="29"/>
        <v>2.9583999999999978E-6</v>
      </c>
      <c r="I208" s="182">
        <f t="shared" si="30"/>
        <v>1.7199999999999993E-3</v>
      </c>
      <c r="J208" s="183">
        <f t="shared" si="31"/>
        <v>3.3191817830953291E-2</v>
      </c>
    </row>
    <row r="209" spans="1:10" x14ac:dyDescent="0.25">
      <c r="A209" s="133" t="s">
        <v>29</v>
      </c>
      <c r="B209" s="132">
        <v>4.9000000000000002E-2</v>
      </c>
      <c r="C209" s="173">
        <f t="shared" si="24"/>
        <v>5.1424999999999998E-2</v>
      </c>
      <c r="D209" s="131">
        <f t="shared" si="25"/>
        <v>5.0950000000000002E-2</v>
      </c>
      <c r="E209" s="182">
        <f t="shared" si="26"/>
        <v>5.8806249999999832E-6</v>
      </c>
      <c r="F209" s="182">
        <f t="shared" si="27"/>
        <v>2.4249999999999966E-3</v>
      </c>
      <c r="G209" s="182">
        <f t="shared" si="28"/>
        <v>4.7156052503646025E-2</v>
      </c>
      <c r="H209" s="182">
        <f t="shared" si="29"/>
        <v>3.8025000000000013E-6</v>
      </c>
      <c r="I209" s="182">
        <f t="shared" si="30"/>
        <v>1.9500000000000003E-3</v>
      </c>
      <c r="J209" s="183">
        <f t="shared" si="31"/>
        <v>3.8272816486751723E-2</v>
      </c>
    </row>
    <row r="210" spans="1:10" x14ac:dyDescent="0.25">
      <c r="A210" s="131" t="s">
        <v>28</v>
      </c>
      <c r="B210" s="132">
        <v>4.7E-2</v>
      </c>
      <c r="C210" s="173">
        <f t="shared" si="24"/>
        <v>5.0475000000000006E-2</v>
      </c>
      <c r="D210" s="131">
        <f t="shared" si="25"/>
        <v>4.9980000000000004E-2</v>
      </c>
      <c r="E210" s="182">
        <f t="shared" si="26"/>
        <v>1.2075625000000041E-5</v>
      </c>
      <c r="F210" s="182">
        <f t="shared" si="27"/>
        <v>3.4750000000000059E-3</v>
      </c>
      <c r="G210" s="182">
        <f t="shared" si="28"/>
        <v>6.8845963348192277E-2</v>
      </c>
      <c r="H210" s="182">
        <f t="shared" si="29"/>
        <v>8.8804000000000209E-6</v>
      </c>
      <c r="I210" s="182">
        <f t="shared" si="30"/>
        <v>2.9800000000000035E-3</v>
      </c>
      <c r="J210" s="183">
        <f t="shared" si="31"/>
        <v>5.962384953981599E-2</v>
      </c>
    </row>
    <row r="211" spans="1:10" x14ac:dyDescent="0.25">
      <c r="A211" s="133" t="s">
        <v>27</v>
      </c>
      <c r="B211" s="132">
        <v>4.5999999999999999E-2</v>
      </c>
      <c r="C211" s="173">
        <f t="shared" si="24"/>
        <v>4.9199999999999994E-2</v>
      </c>
      <c r="D211" s="131">
        <f t="shared" si="25"/>
        <v>4.8590000000000001E-2</v>
      </c>
      <c r="E211" s="182">
        <f t="shared" si="26"/>
        <v>1.0239999999999965E-5</v>
      </c>
      <c r="F211" s="182">
        <f t="shared" si="27"/>
        <v>3.1999999999999945E-3</v>
      </c>
      <c r="G211" s="182">
        <f t="shared" si="28"/>
        <v>6.5040650406503961E-2</v>
      </c>
      <c r="H211" s="182">
        <f t="shared" si="29"/>
        <v>6.7081000000000104E-6</v>
      </c>
      <c r="I211" s="182">
        <f t="shared" si="30"/>
        <v>2.590000000000002E-3</v>
      </c>
      <c r="J211" s="183">
        <f t="shared" si="31"/>
        <v>5.3303148796048611E-2</v>
      </c>
    </row>
    <row r="212" spans="1:10" x14ac:dyDescent="0.25">
      <c r="A212" s="131" t="s">
        <v>26</v>
      </c>
      <c r="B212" s="132">
        <v>4.5699999999999998E-2</v>
      </c>
      <c r="C212" s="173">
        <f t="shared" si="24"/>
        <v>4.8024999999999998E-2</v>
      </c>
      <c r="D212" s="131">
        <f t="shared" si="25"/>
        <v>4.7310000000000005E-2</v>
      </c>
      <c r="E212" s="182">
        <f t="shared" si="26"/>
        <v>5.405625000000003E-6</v>
      </c>
      <c r="F212" s="182">
        <f t="shared" si="27"/>
        <v>2.3250000000000007E-3</v>
      </c>
      <c r="G212" s="182">
        <f t="shared" si="28"/>
        <v>4.841228526808955E-2</v>
      </c>
      <c r="H212" s="182">
        <f t="shared" si="29"/>
        <v>2.5921000000000234E-6</v>
      </c>
      <c r="I212" s="182">
        <f t="shared" si="30"/>
        <v>1.6100000000000073E-3</v>
      </c>
      <c r="J212" s="183">
        <f t="shared" si="31"/>
        <v>3.4030860283238366E-2</v>
      </c>
    </row>
    <row r="213" spans="1:10" x14ac:dyDescent="0.25">
      <c r="A213" s="133" t="s">
        <v>25</v>
      </c>
      <c r="B213" s="132">
        <v>4.53E-2</v>
      </c>
      <c r="C213" s="173">
        <f t="shared" si="24"/>
        <v>4.6925000000000001E-2</v>
      </c>
      <c r="D213" s="131">
        <f t="shared" si="25"/>
        <v>4.6379999999999998E-2</v>
      </c>
      <c r="E213" s="182">
        <f t="shared" si="26"/>
        <v>2.6406250000000049E-6</v>
      </c>
      <c r="F213" s="182">
        <f t="shared" si="27"/>
        <v>1.6250000000000014E-3</v>
      </c>
      <c r="G213" s="182">
        <f t="shared" si="28"/>
        <v>3.4629728289824219E-2</v>
      </c>
      <c r="H213" s="182">
        <f t="shared" si="29"/>
        <v>1.1663999999999949E-6</v>
      </c>
      <c r="I213" s="182">
        <f t="shared" si="30"/>
        <v>1.0799999999999976E-3</v>
      </c>
      <c r="J213" s="183">
        <f t="shared" si="31"/>
        <v>2.3285899094437207E-2</v>
      </c>
    </row>
    <row r="214" spans="1:10" x14ac:dyDescent="0.25">
      <c r="A214" s="131" t="s">
        <v>24</v>
      </c>
      <c r="B214" s="132">
        <v>4.53E-2</v>
      </c>
      <c r="C214" s="173">
        <f t="shared" si="24"/>
        <v>4.5999999999999999E-2</v>
      </c>
      <c r="D214" s="131">
        <f t="shared" si="25"/>
        <v>4.573E-2</v>
      </c>
      <c r="E214" s="182">
        <f t="shared" si="26"/>
        <v>4.8999999999999891E-7</v>
      </c>
      <c r="F214" s="182">
        <f t="shared" si="27"/>
        <v>6.9999999999999923E-4</v>
      </c>
      <c r="G214" s="182">
        <f t="shared" si="28"/>
        <v>1.5217391304347809E-2</v>
      </c>
      <c r="H214" s="182">
        <f t="shared" si="29"/>
        <v>1.8489999999999986E-7</v>
      </c>
      <c r="I214" s="182">
        <f t="shared" si="30"/>
        <v>4.2999999999999983E-4</v>
      </c>
      <c r="J214" s="183">
        <f t="shared" si="31"/>
        <v>9.4030177126612682E-3</v>
      </c>
    </row>
    <row r="215" spans="1:10" x14ac:dyDescent="0.25">
      <c r="A215" s="133" t="s">
        <v>23</v>
      </c>
      <c r="B215" s="132">
        <v>4.4299999999999999E-2</v>
      </c>
      <c r="C215" s="173">
        <f t="shared" si="24"/>
        <v>4.5575000000000004E-2</v>
      </c>
      <c r="D215" s="131">
        <f t="shared" si="25"/>
        <v>4.5450000000000004E-2</v>
      </c>
      <c r="E215" s="182">
        <f t="shared" si="26"/>
        <v>1.6256250000000136E-6</v>
      </c>
      <c r="F215" s="182">
        <f t="shared" si="27"/>
        <v>1.2750000000000053E-3</v>
      </c>
      <c r="G215" s="182">
        <f t="shared" si="28"/>
        <v>2.7975863960504777E-2</v>
      </c>
      <c r="H215" s="182">
        <f t="shared" si="29"/>
        <v>1.3225000000000119E-6</v>
      </c>
      <c r="I215" s="182">
        <f t="shared" si="30"/>
        <v>1.1500000000000052E-3</v>
      </c>
      <c r="J215" s="183">
        <f t="shared" si="31"/>
        <v>2.5302530253025413E-2</v>
      </c>
    </row>
    <row r="216" spans="1:10" x14ac:dyDescent="0.25">
      <c r="A216" s="131" t="s">
        <v>22</v>
      </c>
      <c r="B216" s="132">
        <v>4.4200000000000003E-2</v>
      </c>
      <c r="C216" s="173">
        <f t="shared" si="24"/>
        <v>4.5150000000000003E-2</v>
      </c>
      <c r="D216" s="131">
        <f t="shared" si="25"/>
        <v>4.4939999999999994E-2</v>
      </c>
      <c r="E216" s="182">
        <f t="shared" si="26"/>
        <v>9.0249999999999898E-7</v>
      </c>
      <c r="F216" s="182">
        <f t="shared" si="27"/>
        <v>9.4999999999999946E-4</v>
      </c>
      <c r="G216" s="182">
        <f t="shared" si="28"/>
        <v>2.1040974529346609E-2</v>
      </c>
      <c r="H216" s="182">
        <f t="shared" si="29"/>
        <v>5.4759999999998619E-7</v>
      </c>
      <c r="I216" s="182">
        <f t="shared" si="30"/>
        <v>7.3999999999999067E-4</v>
      </c>
      <c r="J216" s="183">
        <f t="shared" si="31"/>
        <v>1.6466399643969534E-2</v>
      </c>
    </row>
    <row r="217" spans="1:10" x14ac:dyDescent="0.25">
      <c r="A217" s="133" t="s">
        <v>21</v>
      </c>
      <c r="B217" s="132">
        <v>4.5400000000000003E-2</v>
      </c>
      <c r="C217" s="173">
        <f t="shared" si="24"/>
        <v>4.4774999999999995E-2</v>
      </c>
      <c r="D217" s="131">
        <f t="shared" si="25"/>
        <v>4.4560000000000002E-2</v>
      </c>
      <c r="E217" s="182">
        <f t="shared" si="26"/>
        <v>3.9062500000000939E-7</v>
      </c>
      <c r="F217" s="182">
        <f t="shared" si="27"/>
        <v>6.2500000000000749E-4</v>
      </c>
      <c r="G217" s="182">
        <f t="shared" si="28"/>
        <v>1.3958682300391012E-2</v>
      </c>
      <c r="H217" s="182">
        <f t="shared" si="29"/>
        <v>7.0560000000000081E-7</v>
      </c>
      <c r="I217" s="182">
        <f t="shared" si="30"/>
        <v>8.4000000000000047E-4</v>
      </c>
      <c r="J217" s="183">
        <f t="shared" si="31"/>
        <v>1.8850987432675055E-2</v>
      </c>
    </row>
    <row r="218" spans="1:10" x14ac:dyDescent="0.25">
      <c r="A218" s="131" t="s">
        <v>20</v>
      </c>
      <c r="B218" s="132">
        <v>4.5600000000000002E-2</v>
      </c>
      <c r="C218" s="173">
        <f t="shared" si="24"/>
        <v>4.48E-2</v>
      </c>
      <c r="D218" s="131">
        <f t="shared" si="25"/>
        <v>4.4810000000000003E-2</v>
      </c>
      <c r="E218" s="182">
        <f t="shared" si="26"/>
        <v>6.400000000000034E-7</v>
      </c>
      <c r="F218" s="182">
        <f t="shared" si="27"/>
        <v>8.000000000000021E-4</v>
      </c>
      <c r="G218" s="182">
        <f t="shared" si="28"/>
        <v>1.7857142857142905E-2</v>
      </c>
      <c r="H218" s="182">
        <f t="shared" si="29"/>
        <v>6.240999999999985E-7</v>
      </c>
      <c r="I218" s="182">
        <f t="shared" si="30"/>
        <v>7.8999999999999904E-4</v>
      </c>
      <c r="J218" s="183">
        <f t="shared" si="31"/>
        <v>1.7629993305065809E-2</v>
      </c>
    </row>
    <row r="219" spans="1:10" x14ac:dyDescent="0.25">
      <c r="A219" s="133" t="s">
        <v>19</v>
      </c>
      <c r="B219" s="132">
        <v>4.5699999999999998E-2</v>
      </c>
      <c r="C219" s="173">
        <f t="shared" si="24"/>
        <v>4.4874999999999998E-2</v>
      </c>
      <c r="D219" s="131">
        <f t="shared" si="25"/>
        <v>4.5130000000000003E-2</v>
      </c>
      <c r="E219" s="182">
        <f t="shared" si="26"/>
        <v>6.8062499999999888E-7</v>
      </c>
      <c r="F219" s="182">
        <f t="shared" si="27"/>
        <v>8.2499999999999934E-4</v>
      </c>
      <c r="G219" s="182">
        <f t="shared" si="28"/>
        <v>1.8384401114206115E-2</v>
      </c>
      <c r="H219" s="182">
        <f t="shared" si="29"/>
        <v>3.2489999999999328E-7</v>
      </c>
      <c r="I219" s="182">
        <f t="shared" si="30"/>
        <v>5.6999999999999412E-4</v>
      </c>
      <c r="J219" s="183">
        <f t="shared" si="31"/>
        <v>1.2630179481497764E-2</v>
      </c>
    </row>
    <row r="220" spans="1:10" x14ac:dyDescent="0.25">
      <c r="A220" s="131" t="s">
        <v>18</v>
      </c>
      <c r="B220" s="132">
        <v>4.5499999999999999E-2</v>
      </c>
      <c r="C220" s="173">
        <f t="shared" si="24"/>
        <v>4.5225000000000001E-2</v>
      </c>
      <c r="D220" s="131">
        <f t="shared" si="25"/>
        <v>4.5460000000000007E-2</v>
      </c>
      <c r="E220" s="182">
        <f t="shared" si="26"/>
        <v>7.5624999999998614E-8</v>
      </c>
      <c r="F220" s="182">
        <f t="shared" si="27"/>
        <v>2.7499999999999747E-4</v>
      </c>
      <c r="G220" s="182">
        <f t="shared" si="28"/>
        <v>6.0807075732448304E-3</v>
      </c>
      <c r="H220" s="182">
        <f t="shared" si="29"/>
        <v>1.5999999999993145E-9</v>
      </c>
      <c r="I220" s="182">
        <f t="shared" si="30"/>
        <v>3.9999999999991431E-5</v>
      </c>
      <c r="J220" s="183">
        <f t="shared" si="31"/>
        <v>8.7989441267029094E-4</v>
      </c>
    </row>
    <row r="221" spans="1:10" x14ac:dyDescent="0.25">
      <c r="A221" s="133" t="s">
        <v>17</v>
      </c>
      <c r="B221" s="132">
        <v>4.5400000000000003E-2</v>
      </c>
      <c r="C221" s="173">
        <f t="shared" si="24"/>
        <v>4.5549999999999993E-2</v>
      </c>
      <c r="D221" s="131">
        <f t="shared" si="25"/>
        <v>4.5570000000000006E-2</v>
      </c>
      <c r="E221" s="182">
        <f t="shared" si="26"/>
        <v>2.2499999999997124E-8</v>
      </c>
      <c r="F221" s="182">
        <f t="shared" si="27"/>
        <v>1.4999999999999042E-4</v>
      </c>
      <c r="G221" s="182">
        <f t="shared" si="28"/>
        <v>3.2930845225025342E-3</v>
      </c>
      <c r="H221" s="182">
        <f t="shared" si="29"/>
        <v>2.8900000000001185E-8</v>
      </c>
      <c r="I221" s="182">
        <f t="shared" si="30"/>
        <v>1.7000000000000348E-4</v>
      </c>
      <c r="J221" s="183">
        <f t="shared" si="31"/>
        <v>3.7305244678517329E-3</v>
      </c>
    </row>
    <row r="222" spans="1:10" x14ac:dyDescent="0.25">
      <c r="A222" s="131" t="s">
        <v>16</v>
      </c>
      <c r="B222" s="132">
        <v>4.4999999999999998E-2</v>
      </c>
      <c r="C222" s="173">
        <f t="shared" si="24"/>
        <v>4.5549999999999993E-2</v>
      </c>
      <c r="D222" s="131">
        <f t="shared" si="25"/>
        <v>4.5510000000000009E-2</v>
      </c>
      <c r="E222" s="182">
        <f t="shared" si="26"/>
        <v>3.0249999999999446E-7</v>
      </c>
      <c r="F222" s="182">
        <f t="shared" si="27"/>
        <v>5.4999999999999494E-4</v>
      </c>
      <c r="G222" s="182">
        <f t="shared" si="28"/>
        <v>1.207464324917662E-2</v>
      </c>
      <c r="H222" s="182">
        <f t="shared" si="29"/>
        <v>2.6010000000001065E-7</v>
      </c>
      <c r="I222" s="182">
        <f t="shared" si="30"/>
        <v>5.1000000000001044E-4</v>
      </c>
      <c r="J222" s="183">
        <f t="shared" si="31"/>
        <v>1.1206328279499238E-2</v>
      </c>
    </row>
    <row r="223" spans="1:10" x14ac:dyDescent="0.25">
      <c r="A223" s="133" t="s">
        <v>15</v>
      </c>
      <c r="B223" s="132">
        <v>4.5199999999999997E-2</v>
      </c>
      <c r="C223" s="173">
        <f t="shared" si="24"/>
        <v>4.5399999999999996E-2</v>
      </c>
      <c r="D223" s="131">
        <f t="shared" si="25"/>
        <v>4.528999999999999E-2</v>
      </c>
      <c r="E223" s="182">
        <f t="shared" si="26"/>
        <v>3.9999999999999518E-8</v>
      </c>
      <c r="F223" s="182">
        <f t="shared" si="27"/>
        <v>1.9999999999999879E-4</v>
      </c>
      <c r="G223" s="182">
        <f t="shared" si="28"/>
        <v>4.4052863436123083E-3</v>
      </c>
      <c r="H223" s="182">
        <f t="shared" si="29"/>
        <v>8.099999999998716E-9</v>
      </c>
      <c r="I223" s="182">
        <f t="shared" si="30"/>
        <v>8.9999999999992863E-5</v>
      </c>
      <c r="J223" s="183">
        <f t="shared" si="31"/>
        <v>1.9871936409801916E-3</v>
      </c>
    </row>
    <row r="224" spans="1:10" x14ac:dyDescent="0.25">
      <c r="A224" s="131" t="s">
        <v>14</v>
      </c>
      <c r="B224" s="132">
        <v>4.4699999999999997E-2</v>
      </c>
      <c r="C224" s="173">
        <f t="shared" si="24"/>
        <v>4.5275000000000003E-2</v>
      </c>
      <c r="D224" s="131">
        <f t="shared" si="25"/>
        <v>4.521E-2</v>
      </c>
      <c r="E224" s="182">
        <f t="shared" si="26"/>
        <v>3.3062500000000695E-7</v>
      </c>
      <c r="F224" s="182">
        <f t="shared" si="27"/>
        <v>5.7500000000000606E-4</v>
      </c>
      <c r="G224" s="182">
        <f t="shared" si="28"/>
        <v>1.2700165654334754E-2</v>
      </c>
      <c r="H224" s="182">
        <f t="shared" si="29"/>
        <v>2.6010000000000355E-7</v>
      </c>
      <c r="I224" s="182">
        <f t="shared" si="30"/>
        <v>5.1000000000000351E-4</v>
      </c>
      <c r="J224" s="183">
        <f t="shared" si="31"/>
        <v>1.1280690112806979E-2</v>
      </c>
    </row>
    <row r="225" spans="1:10" x14ac:dyDescent="0.25">
      <c r="A225" s="133" t="s">
        <v>13</v>
      </c>
      <c r="B225" s="132">
        <v>4.4299999999999999E-2</v>
      </c>
      <c r="C225" s="173">
        <f t="shared" si="24"/>
        <v>4.5074999999999997E-2</v>
      </c>
      <c r="D225" s="131">
        <f t="shared" si="25"/>
        <v>4.4979999999999999E-2</v>
      </c>
      <c r="E225" s="182">
        <f t="shared" si="26"/>
        <v>6.0062499999999679E-7</v>
      </c>
      <c r="F225" s="182">
        <f t="shared" si="27"/>
        <v>7.7499999999999791E-4</v>
      </c>
      <c r="G225" s="182">
        <f t="shared" si="28"/>
        <v>1.7193566278424801E-2</v>
      </c>
      <c r="H225" s="182">
        <f t="shared" si="29"/>
        <v>4.6240000000000006E-7</v>
      </c>
      <c r="I225" s="182">
        <f t="shared" si="30"/>
        <v>6.8000000000000005E-4</v>
      </c>
      <c r="J225" s="183">
        <f t="shared" si="31"/>
        <v>1.5117830146731882E-2</v>
      </c>
    </row>
    <row r="226" spans="1:10" x14ac:dyDescent="0.25">
      <c r="A226" s="131" t="s">
        <v>12</v>
      </c>
      <c r="B226" s="132">
        <v>4.48E-2</v>
      </c>
      <c r="C226" s="173">
        <f t="shared" si="24"/>
        <v>4.48E-2</v>
      </c>
      <c r="D226" s="131">
        <f t="shared" si="25"/>
        <v>4.4669999999999994E-2</v>
      </c>
      <c r="E226" s="182">
        <f t="shared" si="26"/>
        <v>0</v>
      </c>
      <c r="F226" s="182">
        <f t="shared" si="27"/>
        <v>0</v>
      </c>
      <c r="G226" s="182">
        <f t="shared" si="28"/>
        <v>0</v>
      </c>
      <c r="H226" s="182">
        <f t="shared" si="29"/>
        <v>1.6900000000001329E-8</v>
      </c>
      <c r="I226" s="182">
        <f t="shared" si="30"/>
        <v>1.3000000000000511E-4</v>
      </c>
      <c r="J226" s="183">
        <f t="shared" si="31"/>
        <v>2.9102305798075919E-3</v>
      </c>
    </row>
    <row r="227" spans="1:10" x14ac:dyDescent="0.25">
      <c r="A227" s="133" t="s">
        <v>11</v>
      </c>
      <c r="B227" s="132">
        <v>4.41E-2</v>
      </c>
      <c r="C227" s="173">
        <f t="shared" si="24"/>
        <v>4.4749999999999998E-2</v>
      </c>
      <c r="D227" s="131">
        <f t="shared" si="25"/>
        <v>4.4670000000000001E-2</v>
      </c>
      <c r="E227" s="182">
        <f t="shared" si="26"/>
        <v>4.2249999999999712E-7</v>
      </c>
      <c r="F227" s="182">
        <f t="shared" si="27"/>
        <v>6.499999999999978E-4</v>
      </c>
      <c r="G227" s="182">
        <f t="shared" si="28"/>
        <v>1.4525139664804421E-2</v>
      </c>
      <c r="H227" s="182">
        <f t="shared" si="29"/>
        <v>3.2490000000000122E-7</v>
      </c>
      <c r="I227" s="182">
        <f t="shared" si="30"/>
        <v>5.7000000000000106E-4</v>
      </c>
      <c r="J227" s="183">
        <f t="shared" si="31"/>
        <v>1.2760241773002038E-2</v>
      </c>
    </row>
    <row r="228" spans="1:10" x14ac:dyDescent="0.25">
      <c r="A228" s="131" t="s">
        <v>10</v>
      </c>
      <c r="B228" s="132">
        <v>4.4299999999999999E-2</v>
      </c>
      <c r="C228" s="173">
        <f t="shared" si="24"/>
        <v>4.4475000000000001E-2</v>
      </c>
      <c r="D228" s="131">
        <f t="shared" si="25"/>
        <v>4.4409999999999998E-2</v>
      </c>
      <c r="E228" s="182">
        <f t="shared" si="26"/>
        <v>3.0625000000000541E-8</v>
      </c>
      <c r="F228" s="182">
        <f t="shared" si="27"/>
        <v>1.7500000000000154E-4</v>
      </c>
      <c r="G228" s="182">
        <f t="shared" si="28"/>
        <v>3.9347948285554032E-3</v>
      </c>
      <c r="H228" s="182">
        <f t="shared" si="29"/>
        <v>1.2099999999999777E-8</v>
      </c>
      <c r="I228" s="182">
        <f t="shared" si="30"/>
        <v>1.0999999999999899E-4</v>
      </c>
      <c r="J228" s="183">
        <f t="shared" si="31"/>
        <v>2.4769196126998199E-3</v>
      </c>
    </row>
    <row r="229" spans="1:10" x14ac:dyDescent="0.25">
      <c r="A229" s="133" t="s">
        <v>9</v>
      </c>
      <c r="B229" s="132">
        <v>4.5199999999999997E-2</v>
      </c>
      <c r="C229" s="173">
        <f t="shared" si="24"/>
        <v>4.4374999999999998E-2</v>
      </c>
      <c r="D229" s="131">
        <f t="shared" si="25"/>
        <v>4.4340000000000004E-2</v>
      </c>
      <c r="E229" s="182">
        <f t="shared" si="26"/>
        <v>6.8062499999999888E-7</v>
      </c>
      <c r="F229" s="182">
        <f t="shared" si="27"/>
        <v>8.2499999999999934E-4</v>
      </c>
      <c r="G229" s="182">
        <f t="shared" si="28"/>
        <v>1.8591549295774633E-2</v>
      </c>
      <c r="H229" s="182">
        <f t="shared" si="29"/>
        <v>7.3959999999998749E-7</v>
      </c>
      <c r="I229" s="182">
        <f t="shared" si="30"/>
        <v>8.5999999999999271E-4</v>
      </c>
      <c r="J229" s="183">
        <f t="shared" si="31"/>
        <v>1.9395579612088241E-2</v>
      </c>
    </row>
    <row r="230" spans="1:10" x14ac:dyDescent="0.25">
      <c r="A230" s="131" t="s">
        <v>8</v>
      </c>
      <c r="B230" s="132">
        <v>4.5400000000000003E-2</v>
      </c>
      <c r="C230" s="173">
        <f t="shared" si="24"/>
        <v>4.4600000000000001E-2</v>
      </c>
      <c r="D230" s="131">
        <f t="shared" si="25"/>
        <v>4.4669999999999994E-2</v>
      </c>
      <c r="E230" s="182">
        <f t="shared" si="26"/>
        <v>6.400000000000034E-7</v>
      </c>
      <c r="F230" s="182">
        <f t="shared" si="27"/>
        <v>8.000000000000021E-4</v>
      </c>
      <c r="G230" s="182">
        <f t="shared" si="28"/>
        <v>1.7937219730941752E-2</v>
      </c>
      <c r="H230" s="182">
        <f t="shared" si="29"/>
        <v>5.329000000000123E-7</v>
      </c>
      <c r="I230" s="182">
        <f t="shared" si="30"/>
        <v>7.3000000000000842E-4</v>
      </c>
      <c r="J230" s="183">
        <f t="shared" si="31"/>
        <v>1.6342064025072947E-2</v>
      </c>
    </row>
    <row r="231" spans="1:10" x14ac:dyDescent="0.25">
      <c r="A231" s="133" t="s">
        <v>7</v>
      </c>
      <c r="B231" s="132">
        <v>4.4600000000000001E-2</v>
      </c>
      <c r="C231" s="173">
        <f t="shared" si="24"/>
        <v>4.4749999999999998E-2</v>
      </c>
      <c r="D231" s="131">
        <f t="shared" si="25"/>
        <v>4.4989999999999995E-2</v>
      </c>
      <c r="E231" s="182">
        <f t="shared" si="26"/>
        <v>2.2499999999999209E-8</v>
      </c>
      <c r="F231" s="182">
        <f t="shared" si="27"/>
        <v>1.4999999999999736E-4</v>
      </c>
      <c r="G231" s="182">
        <f t="shared" si="28"/>
        <v>3.3519553072625108E-3</v>
      </c>
      <c r="H231" s="182">
        <f t="shared" si="29"/>
        <v>1.5209999999999573E-7</v>
      </c>
      <c r="I231" s="182">
        <f t="shared" si="30"/>
        <v>3.8999999999999452E-4</v>
      </c>
      <c r="J231" s="183">
        <f t="shared" si="31"/>
        <v>8.6685930206711389E-3</v>
      </c>
    </row>
    <row r="232" spans="1:10" x14ac:dyDescent="0.25">
      <c r="A232" s="131" t="s">
        <v>6</v>
      </c>
      <c r="B232" s="132">
        <v>4.4999999999999998E-2</v>
      </c>
      <c r="C232" s="173">
        <f t="shared" si="24"/>
        <v>4.4874999999999998E-2</v>
      </c>
      <c r="D232" s="131">
        <f t="shared" si="25"/>
        <v>4.4929999999999998E-2</v>
      </c>
      <c r="E232" s="182">
        <f t="shared" si="26"/>
        <v>1.5625000000000029E-8</v>
      </c>
      <c r="F232" s="182">
        <f t="shared" si="27"/>
        <v>1.2500000000000011E-4</v>
      </c>
      <c r="G232" s="182">
        <f t="shared" si="28"/>
        <v>2.7855153203342644E-3</v>
      </c>
      <c r="H232" s="182">
        <f t="shared" si="29"/>
        <v>4.9000000000000861E-9</v>
      </c>
      <c r="I232" s="182">
        <f t="shared" si="30"/>
        <v>7.0000000000000617E-5</v>
      </c>
      <c r="J232" s="183">
        <f t="shared" si="31"/>
        <v>1.5579790785666731E-3</v>
      </c>
    </row>
    <row r="233" spans="1:10" x14ac:dyDescent="0.25">
      <c r="A233" s="133" t="s">
        <v>5</v>
      </c>
      <c r="B233" s="132">
        <v>4.5499999999999999E-2</v>
      </c>
      <c r="C233" s="173">
        <f t="shared" si="24"/>
        <v>4.5049999999999993E-2</v>
      </c>
      <c r="D233" s="131">
        <f t="shared" si="25"/>
        <v>4.4979999999999992E-2</v>
      </c>
      <c r="E233" s="182">
        <f t="shared" si="26"/>
        <v>2.0250000000000537E-7</v>
      </c>
      <c r="F233" s="182">
        <f t="shared" si="27"/>
        <v>4.5000000000000595E-4</v>
      </c>
      <c r="G233" s="182">
        <f t="shared" si="28"/>
        <v>9.9889012208658392E-3</v>
      </c>
      <c r="H233" s="182">
        <f t="shared" si="29"/>
        <v>2.7040000000000682E-7</v>
      </c>
      <c r="I233" s="182">
        <f t="shared" si="30"/>
        <v>5.2000000000000657E-4</v>
      </c>
      <c r="J233" s="183">
        <f t="shared" si="31"/>
        <v>1.1560693641618646E-2</v>
      </c>
    </row>
    <row r="234" spans="1:10" x14ac:dyDescent="0.25">
      <c r="A234" s="131" t="s">
        <v>4</v>
      </c>
      <c r="B234" s="132">
        <v>4.2900000000000001E-2</v>
      </c>
      <c r="C234" s="173">
        <f t="shared" si="24"/>
        <v>4.5124999999999998E-2</v>
      </c>
      <c r="D234" s="131">
        <f t="shared" si="25"/>
        <v>4.5160000000000006E-2</v>
      </c>
      <c r="E234" s="182">
        <f t="shared" si="26"/>
        <v>4.9506249999999904E-6</v>
      </c>
      <c r="F234" s="182">
        <f t="shared" si="27"/>
        <v>2.2249999999999978E-3</v>
      </c>
      <c r="G234" s="182">
        <f t="shared" si="28"/>
        <v>4.9307479224376685E-2</v>
      </c>
      <c r="H234" s="182">
        <f t="shared" si="29"/>
        <v>5.1076000000000229E-6</v>
      </c>
      <c r="I234" s="182">
        <f t="shared" si="30"/>
        <v>2.2600000000000051E-3</v>
      </c>
      <c r="J234" s="183">
        <f t="shared" si="31"/>
        <v>5.0044286979628094E-2</v>
      </c>
    </row>
    <row r="235" spans="1:10" x14ac:dyDescent="0.25">
      <c r="A235" s="134" t="s">
        <v>3</v>
      </c>
      <c r="B235" s="135">
        <v>3.7600000000000001E-2</v>
      </c>
      <c r="C235" s="177">
        <f>AVERAGE(B231:B234)</f>
        <v>4.4499999999999998E-2</v>
      </c>
      <c r="D235" s="178">
        <f t="shared" si="25"/>
        <v>4.4269999999999997E-2</v>
      </c>
      <c r="E235" s="184">
        <f t="shared" si="26"/>
        <v>4.7609999999999952E-5</v>
      </c>
      <c r="F235" s="185">
        <f t="shared" si="27"/>
        <v>6.8999999999999964E-3</v>
      </c>
      <c r="G235" s="185">
        <f t="shared" si="28"/>
        <v>0.15505617977528083</v>
      </c>
      <c r="H235" s="185">
        <f t="shared" si="29"/>
        <v>4.4488899999999939E-5</v>
      </c>
      <c r="I235" s="185">
        <f t="shared" si="30"/>
        <v>6.6699999999999954E-3</v>
      </c>
      <c r="J235" s="186">
        <f t="shared" si="31"/>
        <v>0.15066636548452667</v>
      </c>
    </row>
    <row r="236" spans="1:10" x14ac:dyDescent="0.25">
      <c r="A236" s="174" t="s">
        <v>237</v>
      </c>
      <c r="B236" s="16"/>
      <c r="C236" s="175">
        <f>AVERAGE(B232:B235)</f>
        <v>4.2749999999999996E-2</v>
      </c>
      <c r="D236" s="176">
        <f t="shared" si="25"/>
        <v>4.1509999999999998E-2</v>
      </c>
      <c r="E236" s="188">
        <f>AVERAGE(E6:E235)</f>
        <v>2.3872410326086939E-5</v>
      </c>
      <c r="F236" s="188">
        <f>AVERAGE(F6:F235)</f>
        <v>3.1438043478260887E-3</v>
      </c>
      <c r="G236" s="188">
        <f t="shared" ref="F236:J236" si="32">AVERAGE(G6:G235)</f>
        <v>4.8806058451251647E-2</v>
      </c>
      <c r="H236" s="188">
        <f t="shared" si="32"/>
        <v>1.5977072608695647E-5</v>
      </c>
      <c r="I236" s="188">
        <f t="shared" si="32"/>
        <v>2.5531739130434795E-3</v>
      </c>
      <c r="J236" s="188">
        <f>AVERAGE(J6:J235)</f>
        <v>3.9997392802042175E-2</v>
      </c>
    </row>
    <row r="237" spans="1:10" x14ac:dyDescent="0.25">
      <c r="E237" s="187" t="s">
        <v>466</v>
      </c>
      <c r="F237" s="187" t="s">
        <v>467</v>
      </c>
      <c r="G237" s="187" t="s">
        <v>468</v>
      </c>
      <c r="H237" s="187" t="s">
        <v>469</v>
      </c>
      <c r="I237" s="187" t="s">
        <v>470</v>
      </c>
      <c r="J237" s="187" t="s">
        <v>471</v>
      </c>
    </row>
    <row r="238" spans="1:10" x14ac:dyDescent="0.25">
      <c r="E238" s="99">
        <f>SQRT(E236)</f>
        <v>4.885940065748549E-3</v>
      </c>
    </row>
    <row r="239" spans="1:10" x14ac:dyDescent="0.25">
      <c r="E239" s="187" t="s">
        <v>472</v>
      </c>
    </row>
  </sheetData>
  <mergeCells count="8">
    <mergeCell ref="I2:I5"/>
    <mergeCell ref="J2:J5"/>
    <mergeCell ref="C2:C5"/>
    <mergeCell ref="D2:D5"/>
    <mergeCell ref="E2:E5"/>
    <mergeCell ref="F2:F5"/>
    <mergeCell ref="G2:G5"/>
    <mergeCell ref="H2:H5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256"/>
  <sheetViews>
    <sheetView topLeftCell="E229" zoomScaleNormal="100" workbookViewId="0">
      <selection activeCell="I238" sqref="I238:N238"/>
    </sheetView>
  </sheetViews>
  <sheetFormatPr baseColWidth="10" defaultRowHeight="15" x14ac:dyDescent="0.25"/>
  <cols>
    <col min="1" max="1" width="38" customWidth="1"/>
    <col min="2" max="2" width="11.42578125" style="57"/>
    <col min="4" max="4" width="11.42578125" style="57"/>
    <col min="5" max="5" width="17.28515625" customWidth="1"/>
    <col min="6" max="6" width="20.140625" customWidth="1"/>
  </cols>
  <sheetData>
    <row r="1" spans="1:41" ht="15" customHeight="1" x14ac:dyDescent="0.25">
      <c r="A1" s="85" t="s">
        <v>392</v>
      </c>
      <c r="B1" s="86"/>
      <c r="C1" s="86"/>
      <c r="D1" s="86"/>
      <c r="E1" s="86"/>
      <c r="F1" s="113" t="s">
        <v>394</v>
      </c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</row>
    <row r="2" spans="1:41" ht="49.5" customHeight="1" x14ac:dyDescent="0.25">
      <c r="A2" s="1" t="s">
        <v>1</v>
      </c>
      <c r="B2" s="84" t="s">
        <v>394</v>
      </c>
      <c r="C2" s="2" t="s">
        <v>245</v>
      </c>
      <c r="D2" s="87" t="s">
        <v>395</v>
      </c>
      <c r="E2" s="2" t="s">
        <v>2</v>
      </c>
      <c r="F2" s="12" t="s">
        <v>242</v>
      </c>
      <c r="G2" s="12" t="s">
        <v>244</v>
      </c>
      <c r="H2" s="12" t="s">
        <v>243</v>
      </c>
      <c r="I2" s="12" t="s">
        <v>239</v>
      </c>
      <c r="J2" s="12" t="s">
        <v>240</v>
      </c>
      <c r="K2" s="12" t="s">
        <v>241</v>
      </c>
      <c r="L2" s="12" t="s">
        <v>239</v>
      </c>
      <c r="M2" s="12" t="s">
        <v>240</v>
      </c>
      <c r="N2" s="12" t="s">
        <v>241</v>
      </c>
      <c r="O2" s="12" t="s">
        <v>239</v>
      </c>
      <c r="P2" s="12" t="s">
        <v>240</v>
      </c>
      <c r="Q2" s="12" t="s">
        <v>241</v>
      </c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</row>
    <row r="3" spans="1:41" x14ac:dyDescent="0.25">
      <c r="A3" s="5" t="s">
        <v>236</v>
      </c>
      <c r="B3">
        <v>0.13500000000000001</v>
      </c>
      <c r="C3" s="10">
        <v>58.706661205847404</v>
      </c>
      <c r="D3" s="55">
        <v>5.37627002233587E-3</v>
      </c>
      <c r="E3" s="6">
        <v>53.008759880626997</v>
      </c>
      <c r="F3" t="e">
        <v>#N/A</v>
      </c>
      <c r="G3" t="e">
        <v>#N/A</v>
      </c>
      <c r="H3" t="e">
        <v>#N/A</v>
      </c>
      <c r="I3" s="13"/>
      <c r="J3" s="13"/>
      <c r="K3" s="13"/>
      <c r="L3" s="13"/>
      <c r="M3" s="13"/>
      <c r="N3" s="13"/>
      <c r="O3" s="13"/>
      <c r="P3" s="13"/>
      <c r="Q3" s="13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</row>
    <row r="4" spans="1:41" x14ac:dyDescent="0.25">
      <c r="A4" s="3" t="s">
        <v>235</v>
      </c>
      <c r="B4">
        <v>0.13339999999999999</v>
      </c>
      <c r="C4" s="11">
        <v>59.635778186702602</v>
      </c>
      <c r="D4" s="56">
        <f>((C4/C3)-1)</f>
        <v>1.5826431988652301E-2</v>
      </c>
      <c r="E4" s="4">
        <v>52.713679570107502</v>
      </c>
      <c r="F4" s="61">
        <f>B3</f>
        <v>0.13500000000000001</v>
      </c>
      <c r="G4" s="9">
        <f>B3</f>
        <v>0.13500000000000001</v>
      </c>
      <c r="H4" s="9">
        <f>B3</f>
        <v>0.13500000000000001</v>
      </c>
      <c r="I4">
        <f>(B4-F4)^2</f>
        <v>2.5600000000000577E-6</v>
      </c>
      <c r="J4">
        <f>ABS(B4-F4)</f>
        <v>1.6000000000000181E-3</v>
      </c>
      <c r="K4">
        <f>ABS((B4-F4)/F4)</f>
        <v>1.1851851851851985E-2</v>
      </c>
      <c r="L4">
        <f>(B4-G4)^2</f>
        <v>2.5600000000000577E-6</v>
      </c>
      <c r="M4">
        <f>ABS(B4-G4)</f>
        <v>1.6000000000000181E-3</v>
      </c>
      <c r="N4">
        <f>ABS((B4-G4)/G4)</f>
        <v>1.1851851851851985E-2</v>
      </c>
      <c r="O4">
        <f>(B4-H4)^2</f>
        <v>2.5600000000000577E-6</v>
      </c>
      <c r="P4">
        <f>ABS(B4-H4)</f>
        <v>1.6000000000000181E-3</v>
      </c>
      <c r="Q4">
        <f>ABS((B4-H4)/H4)</f>
        <v>1.1851851851851985E-2</v>
      </c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</row>
    <row r="5" spans="1:41" x14ac:dyDescent="0.25">
      <c r="A5" s="5" t="s">
        <v>234</v>
      </c>
      <c r="B5">
        <v>0.13020000000000001</v>
      </c>
      <c r="C5" s="10">
        <v>60.350284898119703</v>
      </c>
      <c r="D5" s="56">
        <f t="shared" ref="D5:D68" si="0">((C5/C4)-1)</f>
        <v>1.1981175280050493E-2</v>
      </c>
      <c r="E5" s="6">
        <v>53.0179193342885</v>
      </c>
      <c r="F5">
        <f>0.1*B4+0.9*F4</f>
        <v>0.13484000000000002</v>
      </c>
      <c r="G5">
        <f>0.5*B4+0.5*G4</f>
        <v>0.13419999999999999</v>
      </c>
      <c r="H5">
        <f t="shared" ref="H5:H68" si="1">0.8*B4+0.2*H4</f>
        <v>0.13372000000000001</v>
      </c>
      <c r="I5">
        <f t="shared" ref="I5:I68" si="2">(B5-F5)^2</f>
        <v>2.1529600000000049E-5</v>
      </c>
      <c r="J5">
        <f t="shared" ref="J5:J68" si="3">ABS(B5-F5)</f>
        <v>4.6400000000000052E-3</v>
      </c>
      <c r="K5">
        <f>ABS((B5-F5)/F5)</f>
        <v>3.441115396024922E-2</v>
      </c>
      <c r="L5">
        <f t="shared" ref="L5:L68" si="4">(B5-G5)^2</f>
        <v>1.5999999999999806E-5</v>
      </c>
      <c r="M5">
        <f t="shared" ref="M5:M68" si="5">ABS(B5-G5)</f>
        <v>3.9999999999999758E-3</v>
      </c>
      <c r="N5">
        <f t="shared" ref="N5:N68" si="6">ABS((B5-G5)/G5)</f>
        <v>2.9806259314455859E-2</v>
      </c>
      <c r="O5">
        <f t="shared" ref="O5:O68" si="7">(I5-L5)^2</f>
        <v>3.0576476160002684E-11</v>
      </c>
      <c r="P5">
        <f t="shared" ref="P5:P68" si="8">ABS(B5-H5)</f>
        <v>3.5199999999999954E-3</v>
      </c>
      <c r="Q5">
        <f t="shared" ref="Q5:Q68" si="9">ABS((B5-H5)/H5)</f>
        <v>2.6323661381992186E-2</v>
      </c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</row>
    <row r="6" spans="1:41" x14ac:dyDescent="0.25">
      <c r="A6" s="3" t="s">
        <v>233</v>
      </c>
      <c r="B6">
        <v>0.12740000000000001</v>
      </c>
      <c r="C6" s="11">
        <v>60.762676999663199</v>
      </c>
      <c r="D6" s="56">
        <f t="shared" si="0"/>
        <v>6.8333082808089696E-3</v>
      </c>
      <c r="E6" s="4">
        <v>51.454532095463399</v>
      </c>
      <c r="F6">
        <f t="shared" ref="F6:F68" si="10">0.1*B5+0.9*F5</f>
        <v>0.13437600000000002</v>
      </c>
      <c r="G6">
        <f t="shared" ref="G6:G68" si="11">0.5*B5+0.5*G5</f>
        <v>0.13219999999999998</v>
      </c>
      <c r="H6">
        <f t="shared" si="1"/>
        <v>0.13090400000000002</v>
      </c>
      <c r="I6">
        <f t="shared" si="2"/>
        <v>4.8664576000000138E-5</v>
      </c>
      <c r="J6">
        <f t="shared" si="3"/>
        <v>6.97600000000001E-3</v>
      </c>
      <c r="K6">
        <f t="shared" ref="K6:K68" si="12">ABS((B6-F6)/F6)</f>
        <v>5.1914032267666908E-2</v>
      </c>
      <c r="L6">
        <f t="shared" si="4"/>
        <v>2.3039999999999722E-5</v>
      </c>
      <c r="M6">
        <f t="shared" si="5"/>
        <v>4.799999999999971E-3</v>
      </c>
      <c r="N6">
        <f t="shared" si="6"/>
        <v>3.6308623298033069E-2</v>
      </c>
      <c r="O6">
        <f t="shared" si="7"/>
        <v>6.5661889517979731E-10</v>
      </c>
      <c r="P6">
        <f t="shared" si="8"/>
        <v>3.5040000000000071E-3</v>
      </c>
      <c r="Q6">
        <f t="shared" si="9"/>
        <v>2.6767707633074671E-2</v>
      </c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</row>
    <row r="7" spans="1:41" x14ac:dyDescent="0.25">
      <c r="A7" s="5" t="s">
        <v>232</v>
      </c>
      <c r="B7">
        <v>0.12720000000000001</v>
      </c>
      <c r="C7" s="10">
        <v>61.025203283416502</v>
      </c>
      <c r="D7" s="56">
        <f t="shared" si="0"/>
        <v>4.3205187249197863E-3</v>
      </c>
      <c r="E7" s="6">
        <v>51.232980759179704</v>
      </c>
      <c r="F7">
        <f t="shared" si="10"/>
        <v>0.13367840000000003</v>
      </c>
      <c r="G7">
        <f t="shared" si="11"/>
        <v>0.1298</v>
      </c>
      <c r="H7">
        <f t="shared" si="1"/>
        <v>0.12810080000000001</v>
      </c>
      <c r="I7">
        <f t="shared" si="2"/>
        <v>4.1969666560000301E-5</v>
      </c>
      <c r="J7">
        <f t="shared" si="3"/>
        <v>6.478400000000023E-3</v>
      </c>
      <c r="K7">
        <f t="shared" si="12"/>
        <v>4.8462578845946853E-2</v>
      </c>
      <c r="L7">
        <f t="shared" si="4"/>
        <v>6.7599999999999539E-6</v>
      </c>
      <c r="M7">
        <f t="shared" si="5"/>
        <v>2.5999999999999912E-3</v>
      </c>
      <c r="N7">
        <f t="shared" si="6"/>
        <v>2.0030816640986066E-2</v>
      </c>
      <c r="O7">
        <f t="shared" si="7"/>
        <v>1.2397206192664066E-9</v>
      </c>
      <c r="P7">
        <f t="shared" si="8"/>
        <v>9.0080000000000715E-4</v>
      </c>
      <c r="Q7">
        <f t="shared" si="9"/>
        <v>7.0319623296654435E-3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</row>
    <row r="8" spans="1:41" x14ac:dyDescent="0.25">
      <c r="A8" s="3" t="s">
        <v>231</v>
      </c>
      <c r="B8">
        <v>0.127</v>
      </c>
      <c r="C8" s="11">
        <v>61.3118821683628</v>
      </c>
      <c r="D8" s="56">
        <f t="shared" si="0"/>
        <v>4.6977129042060639E-3</v>
      </c>
      <c r="E8" s="4">
        <v>51.760687780325703</v>
      </c>
      <c r="F8">
        <f t="shared" si="10"/>
        <v>0.13303056000000002</v>
      </c>
      <c r="G8">
        <f>0.5*B7+0.5*G7</f>
        <v>0.1285</v>
      </c>
      <c r="H8">
        <f>0.8*B7+0.2*H7</f>
        <v>0.12738016000000002</v>
      </c>
      <c r="I8">
        <f t="shared" si="2"/>
        <v>3.6367653913600222E-5</v>
      </c>
      <c r="J8">
        <f t="shared" si="3"/>
        <v>6.0305600000000181E-3</v>
      </c>
      <c r="K8">
        <f t="shared" si="12"/>
        <v>4.5332140224020837E-2</v>
      </c>
      <c r="L8">
        <f t="shared" si="4"/>
        <v>2.2500000000000039E-6</v>
      </c>
      <c r="M8">
        <f t="shared" si="5"/>
        <v>1.5000000000000013E-3</v>
      </c>
      <c r="N8">
        <f t="shared" si="6"/>
        <v>1.1673151750972773E-2</v>
      </c>
      <c r="O8">
        <f t="shared" si="7"/>
        <v>1.1640143085682E-9</v>
      </c>
      <c r="P8">
        <f t="shared" si="8"/>
        <v>3.8016000000001826E-4</v>
      </c>
      <c r="Q8">
        <f t="shared" si="9"/>
        <v>2.9844522098262257E-3</v>
      </c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</row>
    <row r="9" spans="1:41" x14ac:dyDescent="0.25">
      <c r="A9" s="5" t="s">
        <v>230</v>
      </c>
      <c r="B9">
        <v>0.12659999999999999</v>
      </c>
      <c r="C9" s="10">
        <v>61.435391144829197</v>
      </c>
      <c r="D9" s="56">
        <f t="shared" si="0"/>
        <v>2.0144378560624787E-3</v>
      </c>
      <c r="E9" s="6">
        <v>52.0959255184382</v>
      </c>
      <c r="F9">
        <f t="shared" si="10"/>
        <v>0.13242750400000003</v>
      </c>
      <c r="G9">
        <f t="shared" si="11"/>
        <v>0.12775</v>
      </c>
      <c r="H9">
        <f>0.8*B8+0.2*H8</f>
        <v>0.12707603200000001</v>
      </c>
      <c r="I9">
        <f t="shared" si="2"/>
        <v>3.3959802870016453E-5</v>
      </c>
      <c r="J9">
        <f t="shared" si="3"/>
        <v>5.8275040000000389E-3</v>
      </c>
      <c r="K9">
        <f t="shared" si="12"/>
        <v>4.4005239274161945E-2</v>
      </c>
      <c r="L9">
        <f t="shared" si="4"/>
        <v>1.3225000000000278E-6</v>
      </c>
      <c r="M9">
        <f t="shared" si="5"/>
        <v>1.1500000000000121E-3</v>
      </c>
      <c r="N9">
        <f t="shared" si="6"/>
        <v>9.0019569471625205E-3</v>
      </c>
      <c r="O9">
        <f t="shared" si="7"/>
        <v>1.0651935386291824E-9</v>
      </c>
      <c r="P9">
        <f t="shared" si="8"/>
        <v>4.7603200000001511E-4</v>
      </c>
      <c r="Q9">
        <f t="shared" si="9"/>
        <v>3.7460407954823067E-3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</row>
    <row r="10" spans="1:41" x14ac:dyDescent="0.25">
      <c r="A10" s="3" t="s">
        <v>229</v>
      </c>
      <c r="B10">
        <v>0.1234</v>
      </c>
      <c r="C10" s="11">
        <v>61.599239957556598</v>
      </c>
      <c r="D10" s="56">
        <f t="shared" si="0"/>
        <v>2.6670101658690104E-3</v>
      </c>
      <c r="E10" s="4">
        <v>52.937852507884102</v>
      </c>
      <c r="F10">
        <f t="shared" si="10"/>
        <v>0.13184475360000003</v>
      </c>
      <c r="G10">
        <f t="shared" si="11"/>
        <v>0.12717499999999998</v>
      </c>
      <c r="H10">
        <f t="shared" si="1"/>
        <v>0.12669520639999998</v>
      </c>
      <c r="I10">
        <f t="shared" si="2"/>
        <v>7.1313863364713556E-5</v>
      </c>
      <c r="J10">
        <f t="shared" si="3"/>
        <v>8.4447536000000351E-3</v>
      </c>
      <c r="K10">
        <f t="shared" si="12"/>
        <v>6.4050736714335463E-2</v>
      </c>
      <c r="L10">
        <f t="shared" si="4"/>
        <v>1.4250624999999899E-5</v>
      </c>
      <c r="M10">
        <f t="shared" si="5"/>
        <v>3.7749999999999867E-3</v>
      </c>
      <c r="N10">
        <f t="shared" si="6"/>
        <v>2.9683506978572732E-2</v>
      </c>
      <c r="O10">
        <f t="shared" si="7"/>
        <v>3.2562131726681291E-9</v>
      </c>
      <c r="P10">
        <f t="shared" si="8"/>
        <v>3.2952063999999864E-3</v>
      </c>
      <c r="Q10">
        <f t="shared" si="9"/>
        <v>2.6008927201210882E-2</v>
      </c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</row>
    <row r="11" spans="1:41" x14ac:dyDescent="0.25">
      <c r="A11" s="5" t="s">
        <v>228</v>
      </c>
      <c r="B11">
        <v>0.1186</v>
      </c>
      <c r="C11" s="10">
        <v>61.776545915962203</v>
      </c>
      <c r="D11" s="56">
        <f t="shared" si="0"/>
        <v>2.8783789950619365E-3</v>
      </c>
      <c r="E11" s="6">
        <v>53.877607372288502</v>
      </c>
      <c r="F11">
        <f t="shared" si="10"/>
        <v>0.13100027824000002</v>
      </c>
      <c r="G11">
        <f t="shared" si="11"/>
        <v>0.1252875</v>
      </c>
      <c r="H11">
        <f t="shared" si="1"/>
        <v>0.12405904128</v>
      </c>
      <c r="I11">
        <f t="shared" si="2"/>
        <v>1.5376690042941802E-4</v>
      </c>
      <c r="J11">
        <f t="shared" si="3"/>
        <v>1.2400278240000021E-2</v>
      </c>
      <c r="K11">
        <f t="shared" si="12"/>
        <v>9.4658411467508488E-2</v>
      </c>
      <c r="L11">
        <f t="shared" si="4"/>
        <v>4.472265624999999E-5</v>
      </c>
      <c r="M11">
        <f t="shared" si="5"/>
        <v>6.687499999999999E-3</v>
      </c>
      <c r="N11">
        <f t="shared" si="6"/>
        <v>5.3377232365559205E-2</v>
      </c>
      <c r="O11">
        <f t="shared" si="7"/>
        <v>1.1890647188660542E-8</v>
      </c>
      <c r="P11">
        <f t="shared" si="8"/>
        <v>5.4590412800000071E-3</v>
      </c>
      <c r="Q11">
        <f t="shared" si="9"/>
        <v>4.4003574617983758E-2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</row>
    <row r="12" spans="1:41" x14ac:dyDescent="0.25">
      <c r="A12" s="3" t="s">
        <v>227</v>
      </c>
      <c r="B12">
        <v>0.11459999999999999</v>
      </c>
      <c r="C12" s="11">
        <v>61.985696218257502</v>
      </c>
      <c r="D12" s="56">
        <f t="shared" si="0"/>
        <v>3.3855939854554595E-3</v>
      </c>
      <c r="E12" s="4">
        <v>53.812826204034202</v>
      </c>
      <c r="F12">
        <f t="shared" si="10"/>
        <v>0.12976025041600003</v>
      </c>
      <c r="G12">
        <f t="shared" si="11"/>
        <v>0.12194374999999999</v>
      </c>
      <c r="H12">
        <f t="shared" si="1"/>
        <v>0.11969180825600001</v>
      </c>
      <c r="I12">
        <f t="shared" si="2"/>
        <v>2.298331926758294E-4</v>
      </c>
      <c r="J12">
        <f t="shared" si="3"/>
        <v>1.516025041600004E-2</v>
      </c>
      <c r="K12">
        <f t="shared" si="12"/>
        <v>0.11683277712086407</v>
      </c>
      <c r="L12">
        <f t="shared" si="4"/>
        <v>5.3930664062499942E-5</v>
      </c>
      <c r="M12">
        <f t="shared" si="5"/>
        <v>7.3437499999999961E-3</v>
      </c>
      <c r="N12">
        <f t="shared" si="6"/>
        <v>6.0222438624365715E-2</v>
      </c>
      <c r="O12">
        <f t="shared" si="7"/>
        <v>3.094169957256319E-8</v>
      </c>
      <c r="P12">
        <f t="shared" si="8"/>
        <v>5.0918082560000161E-3</v>
      </c>
      <c r="Q12">
        <f t="shared" si="9"/>
        <v>4.2540991987601369E-2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</row>
    <row r="13" spans="1:41" x14ac:dyDescent="0.25">
      <c r="A13" s="5" t="s">
        <v>226</v>
      </c>
      <c r="B13">
        <v>0.1148</v>
      </c>
      <c r="C13" s="10">
        <v>62.191593351627503</v>
      </c>
      <c r="D13" s="56">
        <f t="shared" si="0"/>
        <v>3.3216878398045768E-3</v>
      </c>
      <c r="E13" s="6">
        <v>55.926154094629901</v>
      </c>
      <c r="F13">
        <f t="shared" si="10"/>
        <v>0.12824422537440003</v>
      </c>
      <c r="G13">
        <f t="shared" si="11"/>
        <v>0.118271875</v>
      </c>
      <c r="H13">
        <f t="shared" si="1"/>
        <v>0.1156183616512</v>
      </c>
      <c r="I13">
        <f t="shared" si="2"/>
        <v>1.8074719591766161E-4</v>
      </c>
      <c r="J13">
        <f t="shared" si="3"/>
        <v>1.3444225374400029E-2</v>
      </c>
      <c r="K13">
        <f t="shared" si="12"/>
        <v>0.10483298827023638</v>
      </c>
      <c r="L13">
        <f t="shared" si="4"/>
        <v>1.2053916015624995E-5</v>
      </c>
      <c r="M13">
        <f t="shared" si="5"/>
        <v>3.4718749999999993E-3</v>
      </c>
      <c r="N13">
        <f t="shared" si="6"/>
        <v>2.9355034745158132E-2</v>
      </c>
      <c r="O13">
        <f t="shared" si="7"/>
        <v>2.8457422684106871E-8</v>
      </c>
      <c r="P13">
        <f t="shared" si="8"/>
        <v>8.1836165120000026E-4</v>
      </c>
      <c r="Q13">
        <f t="shared" si="9"/>
        <v>7.0781287635682949E-3</v>
      </c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</row>
    <row r="14" spans="1:41" x14ac:dyDescent="0.25">
      <c r="A14" s="3" t="s">
        <v>225</v>
      </c>
      <c r="B14">
        <v>0.114</v>
      </c>
      <c r="C14" s="11">
        <v>62.258077784545399</v>
      </c>
      <c r="D14" s="56">
        <f t="shared" si="0"/>
        <v>1.0690260425070264E-3</v>
      </c>
      <c r="E14" s="4">
        <v>55.233152784844798</v>
      </c>
      <c r="F14">
        <f t="shared" si="10"/>
        <v>0.12689980283696004</v>
      </c>
      <c r="G14">
        <f t="shared" si="11"/>
        <v>0.11653593749999999</v>
      </c>
      <c r="H14">
        <f t="shared" si="1"/>
        <v>0.11496367233024</v>
      </c>
      <c r="I14">
        <f t="shared" si="2"/>
        <v>1.6640491323244208E-4</v>
      </c>
      <c r="J14">
        <f t="shared" si="3"/>
        <v>1.2899802836960031E-2</v>
      </c>
      <c r="K14">
        <f t="shared" si="12"/>
        <v>0.10165345058521175</v>
      </c>
      <c r="L14">
        <f t="shared" si="4"/>
        <v>6.4309790039061881E-6</v>
      </c>
      <c r="M14">
        <f t="shared" si="5"/>
        <v>2.5359374999999879E-3</v>
      </c>
      <c r="N14">
        <f t="shared" si="6"/>
        <v>2.1760991110574692E-2</v>
      </c>
      <c r="O14">
        <f t="shared" si="7"/>
        <v>2.5591659632555926E-8</v>
      </c>
      <c r="P14">
        <f t="shared" si="8"/>
        <v>9.6367233024000076E-4</v>
      </c>
      <c r="Q14">
        <f t="shared" si="9"/>
        <v>8.3824073353519404E-3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</row>
    <row r="15" spans="1:41" x14ac:dyDescent="0.25">
      <c r="A15" s="5" t="s">
        <v>224</v>
      </c>
      <c r="B15">
        <v>0.11210000000000001</v>
      </c>
      <c r="C15" s="10">
        <v>62.472363394299997</v>
      </c>
      <c r="D15" s="56">
        <f t="shared" si="0"/>
        <v>3.4418924801400408E-3</v>
      </c>
      <c r="E15" s="6">
        <v>52.1922832429617</v>
      </c>
      <c r="F15">
        <f t="shared" si="10"/>
        <v>0.12560982255326403</v>
      </c>
      <c r="G15">
        <f t="shared" si="11"/>
        <v>0.11526796875</v>
      </c>
      <c r="H15">
        <f t="shared" si="1"/>
        <v>0.11419273446604801</v>
      </c>
      <c r="I15">
        <f t="shared" si="2"/>
        <v>1.8251530542068124E-4</v>
      </c>
      <c r="J15">
        <f t="shared" si="3"/>
        <v>1.3509822553264023E-2</v>
      </c>
      <c r="K15">
        <f t="shared" si="12"/>
        <v>0.10755387022010376</v>
      </c>
      <c r="L15">
        <f t="shared" si="4"/>
        <v>1.0036026000976561E-5</v>
      </c>
      <c r="M15">
        <f t="shared" si="5"/>
        <v>3.1679687499999998E-3</v>
      </c>
      <c r="N15">
        <f t="shared" si="6"/>
        <v>2.7483513280874047E-2</v>
      </c>
      <c r="O15">
        <f t="shared" si="7"/>
        <v>2.974910182914056E-8</v>
      </c>
      <c r="P15">
        <f t="shared" si="8"/>
        <v>2.0927344660480046E-3</v>
      </c>
      <c r="Q15">
        <f t="shared" si="9"/>
        <v>1.832633639813766E-2</v>
      </c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</row>
    <row r="16" spans="1:41" x14ac:dyDescent="0.25">
      <c r="A16" s="3" t="s">
        <v>223</v>
      </c>
      <c r="B16">
        <v>0.1075</v>
      </c>
      <c r="C16" s="11">
        <v>62.940142212723003</v>
      </c>
      <c r="D16" s="56">
        <f t="shared" si="0"/>
        <v>7.4877720804409353E-3</v>
      </c>
      <c r="E16" s="4">
        <v>52.721781321120403</v>
      </c>
      <c r="F16">
        <f t="shared" si="10"/>
        <v>0.12425884029793763</v>
      </c>
      <c r="G16">
        <f t="shared" si="11"/>
        <v>0.11368398437500001</v>
      </c>
      <c r="H16">
        <f t="shared" si="1"/>
        <v>0.11251854689320961</v>
      </c>
      <c r="I16">
        <f t="shared" si="2"/>
        <v>2.8085872813177822E-4</v>
      </c>
      <c r="J16">
        <f t="shared" si="3"/>
        <v>1.675884029793763E-2</v>
      </c>
      <c r="K16">
        <f t="shared" si="12"/>
        <v>0.13487040646568615</v>
      </c>
      <c r="L16">
        <f t="shared" si="4"/>
        <v>3.8241662750244227E-5</v>
      </c>
      <c r="M16">
        <f t="shared" si="5"/>
        <v>6.1839843750000068E-3</v>
      </c>
      <c r="N16">
        <f t="shared" si="6"/>
        <v>5.4396267064333412E-2</v>
      </c>
      <c r="O16">
        <f t="shared" si="7"/>
        <v>5.8863040414347542E-8</v>
      </c>
      <c r="P16">
        <f t="shared" si="8"/>
        <v>5.0185468932096161E-3</v>
      </c>
      <c r="Q16">
        <f t="shared" si="9"/>
        <v>4.4601952582738878E-2</v>
      </c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</row>
    <row r="17" spans="1:41" x14ac:dyDescent="0.25">
      <c r="A17" s="5" t="s">
        <v>222</v>
      </c>
      <c r="B17">
        <v>0.106</v>
      </c>
      <c r="C17" s="10">
        <v>63.4563139852605</v>
      </c>
      <c r="D17" s="56">
        <f t="shared" si="0"/>
        <v>8.2009946973580217E-3</v>
      </c>
      <c r="E17" s="6">
        <v>52.549987639490098</v>
      </c>
      <c r="F17">
        <f t="shared" si="10"/>
        <v>0.12258295626814386</v>
      </c>
      <c r="G17">
        <f t="shared" si="11"/>
        <v>0.1105919921875</v>
      </c>
      <c r="H17">
        <f t="shared" si="1"/>
        <v>0.10850370937864193</v>
      </c>
      <c r="I17">
        <f t="shared" si="2"/>
        <v>2.7499443859117187E-4</v>
      </c>
      <c r="J17">
        <f t="shared" si="3"/>
        <v>1.6582956268143864E-2</v>
      </c>
      <c r="K17">
        <f t="shared" si="12"/>
        <v>0.13527946113380973</v>
      </c>
      <c r="L17">
        <f t="shared" si="4"/>
        <v>2.1086392250061077E-5</v>
      </c>
      <c r="M17">
        <f t="shared" si="5"/>
        <v>4.5919921875000047E-3</v>
      </c>
      <c r="N17">
        <f t="shared" si="6"/>
        <v>4.1521923031413013E-2</v>
      </c>
      <c r="O17">
        <f t="shared" si="7"/>
        <v>6.446929599675967E-8</v>
      </c>
      <c r="P17">
        <f t="shared" si="8"/>
        <v>2.5037093786419301E-3</v>
      </c>
      <c r="Q17">
        <f t="shared" si="9"/>
        <v>2.3074873596300893E-2</v>
      </c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</row>
    <row r="18" spans="1:41" x14ac:dyDescent="0.25">
      <c r="A18" s="3" t="s">
        <v>221</v>
      </c>
      <c r="B18">
        <v>0.10009999999999999</v>
      </c>
      <c r="C18" s="11">
        <v>63.9680950408315</v>
      </c>
      <c r="D18" s="56">
        <f t="shared" si="0"/>
        <v>8.0650927138610218E-3</v>
      </c>
      <c r="E18" s="4">
        <v>52.601180728076798</v>
      </c>
      <c r="F18">
        <f t="shared" si="10"/>
        <v>0.12092466064132948</v>
      </c>
      <c r="G18">
        <f t="shared" si="11"/>
        <v>0.10829599609375</v>
      </c>
      <c r="H18">
        <f t="shared" si="1"/>
        <v>0.10650074187572839</v>
      </c>
      <c r="I18">
        <f t="shared" si="2"/>
        <v>4.3366649082653732E-4</v>
      </c>
      <c r="J18">
        <f t="shared" si="3"/>
        <v>2.0824660641329484E-2</v>
      </c>
      <c r="K18">
        <f t="shared" si="12"/>
        <v>0.17221185927572541</v>
      </c>
      <c r="L18">
        <f t="shared" si="4"/>
        <v>6.7174351968765335E-5</v>
      </c>
      <c r="M18">
        <f t="shared" si="5"/>
        <v>8.1959960937500048E-3</v>
      </c>
      <c r="N18">
        <f t="shared" si="6"/>
        <v>7.5681432272480975E-2</v>
      </c>
      <c r="O18">
        <f t="shared" si="7"/>
        <v>1.3431648784454443E-7</v>
      </c>
      <c r="P18">
        <f t="shared" si="8"/>
        <v>6.400741875728394E-3</v>
      </c>
      <c r="Q18">
        <f t="shared" si="9"/>
        <v>6.0100444025048889E-2</v>
      </c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x14ac:dyDescent="0.25">
      <c r="A19" s="5" t="s">
        <v>220</v>
      </c>
      <c r="B19">
        <v>9.0700000000000003E-2</v>
      </c>
      <c r="C19" s="10">
        <v>64.173180522220406</v>
      </c>
      <c r="D19" s="56">
        <f t="shared" si="0"/>
        <v>3.2060589151201579E-3</v>
      </c>
      <c r="E19" s="6">
        <v>53.0179942612247</v>
      </c>
      <c r="F19">
        <f t="shared" si="10"/>
        <v>0.11884219457719654</v>
      </c>
      <c r="G19">
        <f t="shared" si="11"/>
        <v>0.10419799804687499</v>
      </c>
      <c r="H19">
        <f t="shared" si="1"/>
        <v>0.10138014837514568</v>
      </c>
      <c r="I19">
        <f t="shared" si="2"/>
        <v>7.9198311562079008E-4</v>
      </c>
      <c r="J19">
        <f t="shared" si="3"/>
        <v>2.8142194577196536E-2</v>
      </c>
      <c r="K19">
        <f t="shared" si="12"/>
        <v>0.23680305364031426</v>
      </c>
      <c r="L19">
        <f t="shared" si="4"/>
        <v>1.8219595127344097E-4</v>
      </c>
      <c r="M19">
        <f t="shared" si="5"/>
        <v>1.3497998046874987E-2</v>
      </c>
      <c r="N19">
        <f t="shared" si="6"/>
        <v>0.12954181750020491</v>
      </c>
      <c r="O19">
        <f t="shared" si="7"/>
        <v>3.7184038580278092E-7</v>
      </c>
      <c r="P19">
        <f t="shared" si="8"/>
        <v>1.0680148375145679E-2</v>
      </c>
      <c r="Q19">
        <f t="shared" si="9"/>
        <v>0.10534753150710539</v>
      </c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</row>
    <row r="20" spans="1:41" x14ac:dyDescent="0.25">
      <c r="A20" s="3" t="s">
        <v>219</v>
      </c>
      <c r="B20">
        <v>8.4099999999999994E-2</v>
      </c>
      <c r="C20" s="11">
        <v>64.2680392036402</v>
      </c>
      <c r="D20" s="56">
        <f t="shared" si="0"/>
        <v>1.4781670574508521E-3</v>
      </c>
      <c r="E20" s="4">
        <v>51.325258187784797</v>
      </c>
      <c r="F20">
        <f t="shared" si="10"/>
        <v>0.11602797511947688</v>
      </c>
      <c r="G20">
        <f t="shared" si="11"/>
        <v>9.7448999023437496E-2</v>
      </c>
      <c r="H20">
        <f t="shared" si="1"/>
        <v>9.283602967502913E-2</v>
      </c>
      <c r="I20">
        <f t="shared" si="2"/>
        <v>1.019395595229935E-3</v>
      </c>
      <c r="J20">
        <f t="shared" si="3"/>
        <v>3.1927975119476884E-2</v>
      </c>
      <c r="K20">
        <f t="shared" si="12"/>
        <v>0.27517480234055502</v>
      </c>
      <c r="L20">
        <f t="shared" si="4"/>
        <v>1.7819577492773539E-4</v>
      </c>
      <c r="M20">
        <f t="shared" si="5"/>
        <v>1.3348999023437502E-2</v>
      </c>
      <c r="N20">
        <f t="shared" si="6"/>
        <v>0.13698446528144356</v>
      </c>
      <c r="O20">
        <f t="shared" si="7"/>
        <v>7.0761713767645292E-7</v>
      </c>
      <c r="P20">
        <f t="shared" si="8"/>
        <v>8.7360296750291361E-3</v>
      </c>
      <c r="Q20">
        <f t="shared" si="9"/>
        <v>9.4101715741285494E-2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</row>
    <row r="21" spans="1:41" x14ac:dyDescent="0.25">
      <c r="A21" s="5" t="s">
        <v>218</v>
      </c>
      <c r="B21">
        <v>7.8600000000000003E-2</v>
      </c>
      <c r="C21" s="10">
        <v>64.495734519074801</v>
      </c>
      <c r="D21" s="56">
        <f t="shared" si="0"/>
        <v>3.5429012345176147E-3</v>
      </c>
      <c r="E21" s="6">
        <v>52.792645106871099</v>
      </c>
      <c r="F21">
        <f t="shared" si="10"/>
        <v>0.11283517760752919</v>
      </c>
      <c r="G21">
        <f t="shared" si="11"/>
        <v>9.0774499511718745E-2</v>
      </c>
      <c r="H21">
        <f t="shared" si="1"/>
        <v>8.5847205935005819E-2</v>
      </c>
      <c r="I21">
        <f t="shared" si="2"/>
        <v>1.1720473858190677E-3</v>
      </c>
      <c r="J21">
        <f t="shared" si="3"/>
        <v>3.4235177607529185E-2</v>
      </c>
      <c r="K21">
        <f t="shared" si="12"/>
        <v>0.30340872707807715</v>
      </c>
      <c r="L21">
        <f t="shared" si="4"/>
        <v>1.4821843836083988E-4</v>
      </c>
      <c r="M21">
        <f t="shared" si="5"/>
        <v>1.2174499511718742E-2</v>
      </c>
      <c r="N21">
        <f t="shared" si="6"/>
        <v>0.13411805713285202</v>
      </c>
      <c r="O21">
        <f t="shared" si="7"/>
        <v>1.0482257136534226E-6</v>
      </c>
      <c r="P21">
        <f t="shared" si="8"/>
        <v>7.2472059350058154E-3</v>
      </c>
      <c r="Q21">
        <f t="shared" si="9"/>
        <v>8.4419823057405183E-2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</row>
    <row r="22" spans="1:41" x14ac:dyDescent="0.25">
      <c r="A22" s="3" t="s">
        <v>217</v>
      </c>
      <c r="B22">
        <v>7.9000000000000001E-2</v>
      </c>
      <c r="C22" s="11">
        <v>64.638565821127699</v>
      </c>
      <c r="D22" s="56">
        <f t="shared" si="0"/>
        <v>2.2145852453336889E-3</v>
      </c>
      <c r="E22" s="4">
        <v>51.601089539779103</v>
      </c>
      <c r="F22">
        <f t="shared" si="10"/>
        <v>0.10941165984677628</v>
      </c>
      <c r="G22">
        <f t="shared" si="11"/>
        <v>8.4687249755859367E-2</v>
      </c>
      <c r="H22">
        <f t="shared" si="1"/>
        <v>8.0049441187001164E-2</v>
      </c>
      <c r="I22">
        <f t="shared" si="2"/>
        <v>9.248690546360248E-4</v>
      </c>
      <c r="J22">
        <f t="shared" si="3"/>
        <v>3.0411659846776282E-2</v>
      </c>
      <c r="K22">
        <f t="shared" si="12"/>
        <v>0.27795629724807924</v>
      </c>
      <c r="L22">
        <f t="shared" si="4"/>
        <v>3.2344809785522425E-5</v>
      </c>
      <c r="M22">
        <f t="shared" si="5"/>
        <v>5.6872497558593665E-3</v>
      </c>
      <c r="N22">
        <f t="shared" si="6"/>
        <v>6.715591511419787E-2</v>
      </c>
      <c r="O22">
        <f t="shared" si="7"/>
        <v>7.9659952764595961E-7</v>
      </c>
      <c r="P22">
        <f t="shared" si="8"/>
        <v>1.0494411870011627E-3</v>
      </c>
      <c r="Q22">
        <f t="shared" si="9"/>
        <v>1.3109912716936947E-2</v>
      </c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</row>
    <row r="23" spans="1:41" x14ac:dyDescent="0.25">
      <c r="A23" s="5" t="s">
        <v>216</v>
      </c>
      <c r="B23">
        <v>7.9299999999999995E-2</v>
      </c>
      <c r="C23" s="10">
        <v>64.777477020583902</v>
      </c>
      <c r="D23" s="56">
        <f t="shared" si="0"/>
        <v>2.149045197577637E-3</v>
      </c>
      <c r="E23" s="6">
        <v>52.1849773909506</v>
      </c>
      <c r="F23">
        <f t="shared" si="10"/>
        <v>0.10637049386209867</v>
      </c>
      <c r="G23">
        <f t="shared" si="11"/>
        <v>8.1843624877929677E-2</v>
      </c>
      <c r="H23">
        <f t="shared" si="1"/>
        <v>7.9209888237400244E-2</v>
      </c>
      <c r="I23">
        <f t="shared" si="2"/>
        <v>7.3281163793792188E-4</v>
      </c>
      <c r="J23">
        <f t="shared" si="3"/>
        <v>2.7070493862098671E-2</v>
      </c>
      <c r="K23">
        <f t="shared" si="12"/>
        <v>0.25449250895829745</v>
      </c>
      <c r="L23">
        <f t="shared" si="4"/>
        <v>6.470027519622788E-6</v>
      </c>
      <c r="M23">
        <f t="shared" si="5"/>
        <v>2.5436248779296816E-3</v>
      </c>
      <c r="N23">
        <f t="shared" si="6"/>
        <v>3.1079083822637566E-2</v>
      </c>
      <c r="O23">
        <f t="shared" si="7"/>
        <v>5.2757213502504811E-7</v>
      </c>
      <c r="P23">
        <f t="shared" si="8"/>
        <v>9.0111762599751066E-5</v>
      </c>
      <c r="Q23">
        <f t="shared" si="9"/>
        <v>1.1376327451653103E-3</v>
      </c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</row>
    <row r="24" spans="1:41" x14ac:dyDescent="0.25">
      <c r="A24" s="3" t="s">
        <v>215</v>
      </c>
      <c r="B24">
        <v>7.9000000000000001E-2</v>
      </c>
      <c r="C24" s="11">
        <v>65.1747598382089</v>
      </c>
      <c r="D24" s="56">
        <f t="shared" si="0"/>
        <v>6.1330393818634921E-3</v>
      </c>
      <c r="E24" s="4">
        <v>53.865774835335699</v>
      </c>
      <c r="F24">
        <f t="shared" si="10"/>
        <v>0.10366344447588879</v>
      </c>
      <c r="G24">
        <f t="shared" si="11"/>
        <v>8.0571812438964829E-2</v>
      </c>
      <c r="H24">
        <f t="shared" si="1"/>
        <v>7.9281977647480045E-2</v>
      </c>
      <c r="I24">
        <f t="shared" si="2"/>
        <v>6.0828549341524938E-4</v>
      </c>
      <c r="J24">
        <f t="shared" si="3"/>
        <v>2.4663444475888793E-2</v>
      </c>
      <c r="K24">
        <f t="shared" si="12"/>
        <v>0.23791843499494456</v>
      </c>
      <c r="L24">
        <f t="shared" si="4"/>
        <v>2.4705943432845629E-6</v>
      </c>
      <c r="M24">
        <f t="shared" si="5"/>
        <v>1.5718124389648286E-3</v>
      </c>
      <c r="N24">
        <f t="shared" si="6"/>
        <v>1.9508217469422273E-2</v>
      </c>
      <c r="O24">
        <f t="shared" si="7"/>
        <v>3.6701169193757499E-7</v>
      </c>
      <c r="P24">
        <f t="shared" si="8"/>
        <v>2.819776474800445E-4</v>
      </c>
      <c r="Q24">
        <f t="shared" si="9"/>
        <v>3.5566424532676509E-3</v>
      </c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</row>
    <row r="25" spans="1:41" x14ac:dyDescent="0.25">
      <c r="A25" s="5" t="s">
        <v>214</v>
      </c>
      <c r="B25">
        <v>7.8899999999999998E-2</v>
      </c>
      <c r="C25" s="10">
        <v>65.727700772930206</v>
      </c>
      <c r="D25" s="56">
        <f t="shared" si="0"/>
        <v>8.4839734905650666E-3</v>
      </c>
      <c r="E25" s="6">
        <v>53.669361375131999</v>
      </c>
      <c r="F25">
        <f t="shared" si="10"/>
        <v>0.10119710002829992</v>
      </c>
      <c r="G25">
        <f t="shared" si="11"/>
        <v>7.9785906219482422E-2</v>
      </c>
      <c r="H25">
        <f t="shared" si="1"/>
        <v>7.9056395529496018E-2</v>
      </c>
      <c r="I25">
        <f t="shared" si="2"/>
        <v>4.9716066967201225E-4</v>
      </c>
      <c r="J25">
        <f t="shared" si="3"/>
        <v>2.2297100028299918E-2</v>
      </c>
      <c r="K25">
        <f t="shared" si="12"/>
        <v>0.22033338921831261</v>
      </c>
      <c r="L25">
        <f t="shared" si="4"/>
        <v>7.8482982971764102E-7</v>
      </c>
      <c r="M25">
        <f t="shared" si="5"/>
        <v>8.859062194824241E-4</v>
      </c>
      <c r="N25">
        <f t="shared" si="6"/>
        <v>1.1103542736550382E-2</v>
      </c>
      <c r="O25">
        <f t="shared" si="7"/>
        <v>2.4638897437914334E-7</v>
      </c>
      <c r="P25">
        <f t="shared" si="8"/>
        <v>1.5639552949602009E-4</v>
      </c>
      <c r="Q25">
        <f t="shared" si="9"/>
        <v>1.9782780184769335E-3</v>
      </c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</row>
    <row r="26" spans="1:41" x14ac:dyDescent="0.25">
      <c r="A26" s="3" t="s">
        <v>213</v>
      </c>
      <c r="B26">
        <v>7.7299999999999994E-2</v>
      </c>
      <c r="C26" s="11">
        <v>65.963222235641794</v>
      </c>
      <c r="D26" s="56">
        <f t="shared" si="0"/>
        <v>3.5832907578077222E-3</v>
      </c>
      <c r="E26" s="4">
        <v>52.239621141392497</v>
      </c>
      <c r="F26">
        <f t="shared" si="10"/>
        <v>9.896739002546992E-2</v>
      </c>
      <c r="G26">
        <f t="shared" si="11"/>
        <v>7.934295310974121E-2</v>
      </c>
      <c r="H26">
        <f t="shared" si="1"/>
        <v>7.8931279105899199E-2</v>
      </c>
      <c r="I26">
        <f t="shared" si="2"/>
        <v>4.6947579051583363E-4</v>
      </c>
      <c r="J26">
        <f t="shared" si="3"/>
        <v>2.1667390025469926E-2</v>
      </c>
      <c r="K26">
        <f t="shared" si="12"/>
        <v>0.2189346411974053</v>
      </c>
      <c r="L26">
        <f t="shared" si="4"/>
        <v>4.1736574086013062E-6</v>
      </c>
      <c r="M26">
        <f t="shared" si="5"/>
        <v>2.0429531097412162E-3</v>
      </c>
      <c r="N26">
        <f t="shared" si="6"/>
        <v>2.5748387596760573E-2</v>
      </c>
      <c r="O26">
        <f t="shared" si="7"/>
        <v>2.1650607507414056E-7</v>
      </c>
      <c r="P26">
        <f t="shared" si="8"/>
        <v>1.6312791058992054E-3</v>
      </c>
      <c r="Q26">
        <f t="shared" si="9"/>
        <v>2.0667080584245674E-2</v>
      </c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</row>
    <row r="27" spans="1:41" x14ac:dyDescent="0.25">
      <c r="A27" s="5" t="s">
        <v>212</v>
      </c>
      <c r="B27">
        <v>7.6799999999999993E-2</v>
      </c>
      <c r="C27" s="10">
        <v>66.710293280197504</v>
      </c>
      <c r="D27" s="56">
        <f t="shared" si="0"/>
        <v>1.132556929809958E-2</v>
      </c>
      <c r="E27" s="6">
        <v>51.9537460676232</v>
      </c>
      <c r="F27">
        <f t="shared" si="10"/>
        <v>9.6800651022922929E-2</v>
      </c>
      <c r="G27">
        <f t="shared" si="11"/>
        <v>7.8321476554870595E-2</v>
      </c>
      <c r="H27">
        <f t="shared" si="1"/>
        <v>7.7626255821179838E-2</v>
      </c>
      <c r="I27">
        <f t="shared" si="2"/>
        <v>4.0002604134074826E-4</v>
      </c>
      <c r="J27">
        <f t="shared" si="3"/>
        <v>2.0000651022922936E-2</v>
      </c>
      <c r="K27">
        <f t="shared" si="12"/>
        <v>0.2066169061010413</v>
      </c>
      <c r="L27">
        <f t="shared" si="4"/>
        <v>2.3148909070209147E-6</v>
      </c>
      <c r="M27">
        <f t="shared" si="5"/>
        <v>1.5214765548706016E-3</v>
      </c>
      <c r="N27">
        <f t="shared" si="6"/>
        <v>1.9426045342808149E-2</v>
      </c>
      <c r="O27">
        <f t="shared" si="7"/>
        <v>1.581741591793189E-7</v>
      </c>
      <c r="P27">
        <f t="shared" si="8"/>
        <v>8.2625582117984431E-4</v>
      </c>
      <c r="Q27">
        <f t="shared" si="9"/>
        <v>1.0644025174719371E-2</v>
      </c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</row>
    <row r="28" spans="1:41" x14ac:dyDescent="0.25">
      <c r="A28" s="3" t="s">
        <v>211</v>
      </c>
      <c r="B28">
        <v>7.7700000000000005E-2</v>
      </c>
      <c r="C28" s="11">
        <v>67.543802441073396</v>
      </c>
      <c r="D28" s="56">
        <f t="shared" si="0"/>
        <v>1.2494461047787286E-2</v>
      </c>
      <c r="E28" s="4">
        <v>52.568698842464897</v>
      </c>
      <c r="F28">
        <f t="shared" si="10"/>
        <v>9.4800585920630648E-2</v>
      </c>
      <c r="G28">
        <f t="shared" si="11"/>
        <v>7.7560738277435287E-2</v>
      </c>
      <c r="H28">
        <f t="shared" si="1"/>
        <v>7.696525116423597E-2</v>
      </c>
      <c r="I28">
        <f t="shared" si="2"/>
        <v>2.9243003882887099E-4</v>
      </c>
      <c r="J28">
        <f t="shared" si="3"/>
        <v>1.7100585920630643E-2</v>
      </c>
      <c r="K28">
        <f t="shared" si="12"/>
        <v>0.18038481254691471</v>
      </c>
      <c r="L28">
        <f t="shared" si="4"/>
        <v>1.9393827371692492E-8</v>
      </c>
      <c r="M28">
        <f t="shared" si="5"/>
        <v>1.3926172256471803E-4</v>
      </c>
      <c r="N28">
        <f t="shared" si="6"/>
        <v>1.7955182693926649E-3</v>
      </c>
      <c r="O28">
        <f t="shared" si="7"/>
        <v>8.5503985310192856E-8</v>
      </c>
      <c r="P28">
        <f t="shared" si="8"/>
        <v>7.3474883576403471E-4</v>
      </c>
      <c r="Q28">
        <f t="shared" si="9"/>
        <v>9.5465008513537612E-3</v>
      </c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</row>
    <row r="29" spans="1:41" x14ac:dyDescent="0.25">
      <c r="A29" s="5" t="s">
        <v>210</v>
      </c>
      <c r="B29">
        <v>7.7600000000000002E-2</v>
      </c>
      <c r="C29" s="10">
        <v>68.380326750029795</v>
      </c>
      <c r="D29" s="56">
        <f t="shared" si="0"/>
        <v>1.2384915843110855E-2</v>
      </c>
      <c r="E29" s="6">
        <v>54.465923926553302</v>
      </c>
      <c r="F29">
        <f t="shared" si="10"/>
        <v>9.3090527328567582E-2</v>
      </c>
      <c r="G29">
        <f t="shared" si="11"/>
        <v>7.7630369138717653E-2</v>
      </c>
      <c r="H29">
        <f t="shared" si="1"/>
        <v>7.7553050232847198E-2</v>
      </c>
      <c r="I29">
        <f t="shared" si="2"/>
        <v>2.3995643691709904E-4</v>
      </c>
      <c r="J29">
        <f t="shared" si="3"/>
        <v>1.549052732856758E-2</v>
      </c>
      <c r="K29">
        <f t="shared" si="12"/>
        <v>0.16640283144914417</v>
      </c>
      <c r="L29">
        <f t="shared" si="4"/>
        <v>9.2228458645191621E-10</v>
      </c>
      <c r="M29">
        <f t="shared" si="5"/>
        <v>3.036913871765079E-5</v>
      </c>
      <c r="N29">
        <f t="shared" si="6"/>
        <v>3.9120178165563267E-4</v>
      </c>
      <c r="O29">
        <f t="shared" si="7"/>
        <v>5.7578649002553956E-8</v>
      </c>
      <c r="P29">
        <f t="shared" si="8"/>
        <v>4.6949767152804078E-5</v>
      </c>
      <c r="Q29">
        <f t="shared" si="9"/>
        <v>6.0538904674723858E-4</v>
      </c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</row>
    <row r="30" spans="1:41" x14ac:dyDescent="0.25">
      <c r="A30" s="3" t="s">
        <v>209</v>
      </c>
      <c r="B30">
        <v>7.7200000000000005E-2</v>
      </c>
      <c r="C30" s="11">
        <v>68.956328439003798</v>
      </c>
      <c r="D30" s="56">
        <f t="shared" si="0"/>
        <v>8.4235000964476558E-3</v>
      </c>
      <c r="E30" s="4">
        <v>53.347827950679303</v>
      </c>
      <c r="F30">
        <f t="shared" si="10"/>
        <v>9.1541474595710826E-2</v>
      </c>
      <c r="G30">
        <f t="shared" si="11"/>
        <v>7.7615184569358828E-2</v>
      </c>
      <c r="H30">
        <f t="shared" si="1"/>
        <v>7.7590610046569447E-2</v>
      </c>
      <c r="I30">
        <f t="shared" si="2"/>
        <v>2.0567789357941885E-4</v>
      </c>
      <c r="J30">
        <f t="shared" si="3"/>
        <v>1.4341474595710821E-2</v>
      </c>
      <c r="K30">
        <f t="shared" si="12"/>
        <v>0.15666641442088797</v>
      </c>
      <c r="L30">
        <f t="shared" si="4"/>
        <v>1.7237822663367129E-7</v>
      </c>
      <c r="M30">
        <f t="shared" si="5"/>
        <v>4.1518456935882297E-4</v>
      </c>
      <c r="N30">
        <f t="shared" si="6"/>
        <v>5.349269884010955E-3</v>
      </c>
      <c r="O30">
        <f t="shared" si="7"/>
        <v>4.2232516840413831E-8</v>
      </c>
      <c r="P30">
        <f t="shared" si="8"/>
        <v>3.9061004656944232E-4</v>
      </c>
      <c r="Q30">
        <f t="shared" si="9"/>
        <v>5.0342437871670346E-3</v>
      </c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</row>
    <row r="31" spans="1:41" x14ac:dyDescent="0.25">
      <c r="A31" s="5" t="s">
        <v>208</v>
      </c>
      <c r="B31">
        <v>7.7899999999999997E-2</v>
      </c>
      <c r="C31" s="10">
        <v>69.343111424665096</v>
      </c>
      <c r="D31" s="56">
        <f t="shared" si="0"/>
        <v>5.6091006353888861E-3</v>
      </c>
      <c r="E31" s="6">
        <v>54.894538205282501</v>
      </c>
      <c r="F31">
        <f t="shared" si="10"/>
        <v>9.0107327136139753E-2</v>
      </c>
      <c r="G31">
        <f t="shared" si="11"/>
        <v>7.7407592284679416E-2</v>
      </c>
      <c r="H31">
        <f t="shared" si="1"/>
        <v>7.7278122009313902E-2</v>
      </c>
      <c r="I31">
        <f t="shared" si="2"/>
        <v>1.4901883580873407E-4</v>
      </c>
      <c r="J31">
        <f t="shared" si="3"/>
        <v>1.2207327136139756E-2</v>
      </c>
      <c r="K31">
        <f t="shared" si="12"/>
        <v>0.13547541053677209</v>
      </c>
      <c r="L31">
        <f t="shared" si="4"/>
        <v>2.4246535810723413E-7</v>
      </c>
      <c r="M31">
        <f t="shared" si="5"/>
        <v>4.9240771532058081E-4</v>
      </c>
      <c r="N31">
        <f t="shared" si="6"/>
        <v>6.3612328040080195E-3</v>
      </c>
      <c r="O31">
        <f t="shared" si="7"/>
        <v>2.2134408404462152E-8</v>
      </c>
      <c r="P31">
        <f t="shared" si="8"/>
        <v>6.2187799068609551E-4</v>
      </c>
      <c r="Q31">
        <f t="shared" si="9"/>
        <v>8.0472710065488395E-3</v>
      </c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</row>
    <row r="32" spans="1:41" x14ac:dyDescent="0.25">
      <c r="A32" s="3" t="s">
        <v>207</v>
      </c>
      <c r="B32">
        <v>7.7700000000000005E-2</v>
      </c>
      <c r="C32" s="11">
        <v>69.709250824419797</v>
      </c>
      <c r="D32" s="56">
        <f t="shared" si="0"/>
        <v>5.2801120721628347E-3</v>
      </c>
      <c r="E32" s="4">
        <v>52.534857501519298</v>
      </c>
      <c r="F32">
        <f t="shared" si="10"/>
        <v>8.8886594422525791E-2</v>
      </c>
      <c r="G32">
        <f t="shared" si="11"/>
        <v>7.7653796142339707E-2</v>
      </c>
      <c r="H32">
        <f t="shared" si="1"/>
        <v>7.7775624401862781E-2</v>
      </c>
      <c r="I32">
        <f t="shared" si="2"/>
        <v>1.2513989477408503E-4</v>
      </c>
      <c r="J32">
        <f t="shared" si="3"/>
        <v>1.1186594422525786E-2</v>
      </c>
      <c r="K32">
        <f t="shared" si="12"/>
        <v>0.12585243585044878</v>
      </c>
      <c r="L32">
        <f t="shared" si="4"/>
        <v>2.1347964626931293E-9</v>
      </c>
      <c r="M32">
        <f t="shared" si="5"/>
        <v>4.6203857660298553E-5</v>
      </c>
      <c r="N32">
        <f t="shared" si="6"/>
        <v>5.9499805490006834E-4</v>
      </c>
      <c r="O32">
        <f t="shared" si="7"/>
        <v>1.5659458972217017E-8</v>
      </c>
      <c r="P32">
        <f t="shared" si="8"/>
        <v>7.5624401862775525E-5</v>
      </c>
      <c r="Q32">
        <f t="shared" si="9"/>
        <v>9.7234065871368649E-4</v>
      </c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</row>
    <row r="33" spans="1:41" x14ac:dyDescent="0.25">
      <c r="A33" s="5" t="s">
        <v>206</v>
      </c>
      <c r="B33">
        <v>7.8200000000000006E-2</v>
      </c>
      <c r="C33" s="10">
        <v>69.9607048628217</v>
      </c>
      <c r="D33" s="56">
        <f t="shared" si="0"/>
        <v>3.6071831991890679E-3</v>
      </c>
      <c r="E33" s="6">
        <v>52.967897516823498</v>
      </c>
      <c r="F33">
        <f t="shared" si="10"/>
        <v>8.7767934980273216E-2</v>
      </c>
      <c r="G33">
        <f t="shared" si="11"/>
        <v>7.7676898071169856E-2</v>
      </c>
      <c r="H33">
        <f t="shared" si="1"/>
        <v>7.7715124880372563E-2</v>
      </c>
      <c r="I33">
        <f t="shared" si="2"/>
        <v>9.1545379786735716E-5</v>
      </c>
      <c r="J33">
        <f t="shared" si="3"/>
        <v>9.56793498027321E-3</v>
      </c>
      <c r="K33">
        <f t="shared" si="12"/>
        <v>0.10901401499788853</v>
      </c>
      <c r="L33">
        <f t="shared" si="4"/>
        <v>2.7363562794582301E-7</v>
      </c>
      <c r="M33">
        <f t="shared" si="5"/>
        <v>5.2310192883014972E-4</v>
      </c>
      <c r="N33">
        <f t="shared" si="6"/>
        <v>6.7343308218985312E-3</v>
      </c>
      <c r="O33">
        <f t="shared" si="7"/>
        <v>8.3305312817875953E-9</v>
      </c>
      <c r="P33">
        <f t="shared" si="8"/>
        <v>4.8487511962744256E-4</v>
      </c>
      <c r="Q33">
        <f t="shared" si="9"/>
        <v>6.2391345362156235E-3</v>
      </c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</row>
    <row r="34" spans="1:41" x14ac:dyDescent="0.25">
      <c r="A34" s="3" t="s">
        <v>205</v>
      </c>
      <c r="B34">
        <v>7.8299999999999995E-2</v>
      </c>
      <c r="C34" s="11">
        <v>70.1058784513624</v>
      </c>
      <c r="D34" s="56">
        <f t="shared" si="0"/>
        <v>2.0750732689922557E-3</v>
      </c>
      <c r="E34" s="4">
        <v>54.143220744342102</v>
      </c>
      <c r="F34">
        <f t="shared" si="10"/>
        <v>8.681114148224589E-2</v>
      </c>
      <c r="G34">
        <f t="shared" si="11"/>
        <v>7.7938449035584931E-2</v>
      </c>
      <c r="H34">
        <f t="shared" si="1"/>
        <v>7.810302497607452E-2</v>
      </c>
      <c r="I34">
        <f t="shared" si="2"/>
        <v>7.2439529330806863E-5</v>
      </c>
      <c r="J34">
        <f t="shared" si="3"/>
        <v>8.5111414822458958E-3</v>
      </c>
      <c r="K34">
        <f t="shared" si="12"/>
        <v>9.8042040882350856E-2</v>
      </c>
      <c r="L34">
        <f t="shared" si="4"/>
        <v>1.3071909986946276E-7</v>
      </c>
      <c r="M34">
        <f t="shared" si="5"/>
        <v>3.6155096441506385E-4</v>
      </c>
      <c r="N34">
        <f t="shared" si="6"/>
        <v>4.6389294230115849E-3</v>
      </c>
      <c r="O34">
        <f t="shared" si="7"/>
        <v>5.2285640370137169E-9</v>
      </c>
      <c r="P34">
        <f t="shared" si="8"/>
        <v>1.9697502392547472E-4</v>
      </c>
      <c r="Q34">
        <f t="shared" si="9"/>
        <v>2.5219896922790705E-3</v>
      </c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</row>
    <row r="35" spans="1:41" x14ac:dyDescent="0.25">
      <c r="A35" s="5" t="s">
        <v>204</v>
      </c>
      <c r="B35">
        <v>7.8E-2</v>
      </c>
      <c r="C35" s="10">
        <v>70.330470995876695</v>
      </c>
      <c r="D35" s="56">
        <f t="shared" si="0"/>
        <v>3.2036192895024129E-3</v>
      </c>
      <c r="E35" s="6">
        <v>54.284636958791801</v>
      </c>
      <c r="F35">
        <f t="shared" si="10"/>
        <v>8.5960027334021305E-2</v>
      </c>
      <c r="G35">
        <f t="shared" si="11"/>
        <v>7.8119224517792463E-2</v>
      </c>
      <c r="H35">
        <f t="shared" si="1"/>
        <v>7.8260604995214908E-2</v>
      </c>
      <c r="I35">
        <f t="shared" si="2"/>
        <v>6.3362035158366325E-5</v>
      </c>
      <c r="J35">
        <f t="shared" si="3"/>
        <v>7.9600273340213051E-3</v>
      </c>
      <c r="K35">
        <f t="shared" si="12"/>
        <v>9.2601498404490168E-2</v>
      </c>
      <c r="L35">
        <f t="shared" si="4"/>
        <v>1.4214485642845277E-8</v>
      </c>
      <c r="M35">
        <f t="shared" si="5"/>
        <v>1.1922451779246279E-4</v>
      </c>
      <c r="N35">
        <f t="shared" si="6"/>
        <v>1.5261866528809202E-3</v>
      </c>
      <c r="O35">
        <f t="shared" si="7"/>
        <v>4.0129463839835321E-9</v>
      </c>
      <c r="P35">
        <f t="shared" si="8"/>
        <v>2.606049952149081E-4</v>
      </c>
      <c r="Q35">
        <f t="shared" si="9"/>
        <v>3.3299639739667523E-3</v>
      </c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</row>
    <row r="36" spans="1:41" x14ac:dyDescent="0.25">
      <c r="A36" s="3" t="s">
        <v>203</v>
      </c>
      <c r="B36">
        <v>7.8200000000000006E-2</v>
      </c>
      <c r="C36" s="11">
        <v>70.265709581483506</v>
      </c>
      <c r="D36" s="56">
        <f t="shared" si="0"/>
        <v>-9.2081587790004971E-4</v>
      </c>
      <c r="E36" s="4">
        <v>55.497458501347097</v>
      </c>
      <c r="F36">
        <f t="shared" si="10"/>
        <v>8.5164024600619184E-2</v>
      </c>
      <c r="G36">
        <f t="shared" si="11"/>
        <v>7.8059612258896238E-2</v>
      </c>
      <c r="H36">
        <f t="shared" si="1"/>
        <v>7.805212099904299E-2</v>
      </c>
      <c r="I36">
        <f t="shared" si="2"/>
        <v>4.8497638638029111E-5</v>
      </c>
      <c r="J36">
        <f t="shared" si="3"/>
        <v>6.9640246006191786E-3</v>
      </c>
      <c r="K36">
        <f t="shared" si="12"/>
        <v>8.1771905840257189E-2</v>
      </c>
      <c r="L36">
        <f t="shared" si="4"/>
        <v>1.9708717852218421E-8</v>
      </c>
      <c r="M36">
        <f t="shared" si="5"/>
        <v>1.4038774110376739E-4</v>
      </c>
      <c r="N36">
        <f t="shared" si="6"/>
        <v>1.7984683377384801E-3</v>
      </c>
      <c r="O36">
        <f t="shared" si="7"/>
        <v>2.3501096893455818E-9</v>
      </c>
      <c r="P36">
        <f t="shared" si="8"/>
        <v>1.4787900095701578E-4</v>
      </c>
      <c r="Q36">
        <f t="shared" si="9"/>
        <v>1.8946186095164404E-3</v>
      </c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</row>
    <row r="37" spans="1:41" x14ac:dyDescent="0.25">
      <c r="A37" s="5" t="s">
        <v>202</v>
      </c>
      <c r="B37">
        <v>7.9299999999999995E-2</v>
      </c>
      <c r="C37" s="10">
        <v>70.351755989269805</v>
      </c>
      <c r="D37" s="56">
        <f t="shared" si="0"/>
        <v>1.2245860505615269E-3</v>
      </c>
      <c r="E37" s="6">
        <v>55.576348205223901</v>
      </c>
      <c r="F37">
        <f t="shared" si="10"/>
        <v>8.446762214055728E-2</v>
      </c>
      <c r="G37">
        <f t="shared" si="11"/>
        <v>7.8129806129448115E-2</v>
      </c>
      <c r="H37">
        <f t="shared" si="1"/>
        <v>7.8170424199808602E-2</v>
      </c>
      <c r="I37">
        <f t="shared" si="2"/>
        <v>2.6704318587577855E-5</v>
      </c>
      <c r="J37">
        <f t="shared" si="3"/>
        <v>5.1676221405572847E-3</v>
      </c>
      <c r="K37">
        <f t="shared" si="12"/>
        <v>6.117873345550285E-2</v>
      </c>
      <c r="L37">
        <f t="shared" si="4"/>
        <v>1.3693536946771913E-6</v>
      </c>
      <c r="M37">
        <f t="shared" si="5"/>
        <v>1.1701938705518805E-3</v>
      </c>
      <c r="N37">
        <f t="shared" si="6"/>
        <v>1.4977560146675183E-2</v>
      </c>
      <c r="O37">
        <f t="shared" si="7"/>
        <v>6.4186044612450914E-10</v>
      </c>
      <c r="P37">
        <f t="shared" si="8"/>
        <v>1.129575800191393E-3</v>
      </c>
      <c r="Q37">
        <f t="shared" si="9"/>
        <v>1.4450168484491335E-2</v>
      </c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</row>
    <row r="38" spans="1:41" x14ac:dyDescent="0.25">
      <c r="A38" s="3" t="s">
        <v>201</v>
      </c>
      <c r="B38">
        <v>7.9500000000000001E-2</v>
      </c>
      <c r="C38" s="11">
        <v>70.609301978845494</v>
      </c>
      <c r="D38" s="56">
        <f t="shared" si="0"/>
        <v>3.6608324263429637E-3</v>
      </c>
      <c r="E38" s="4">
        <v>55.225549140120897</v>
      </c>
      <c r="F38">
        <f t="shared" si="10"/>
        <v>8.3950859926501559E-2</v>
      </c>
      <c r="G38">
        <f t="shared" si="11"/>
        <v>7.8714903064724062E-2</v>
      </c>
      <c r="H38">
        <f t="shared" si="1"/>
        <v>7.9074084839961714E-2</v>
      </c>
      <c r="I38">
        <f t="shared" si="2"/>
        <v>1.9810154085337451E-5</v>
      </c>
      <c r="J38">
        <f t="shared" si="3"/>
        <v>4.4508599265015575E-3</v>
      </c>
      <c r="K38">
        <f t="shared" si="12"/>
        <v>5.3017442946960362E-2</v>
      </c>
      <c r="L38">
        <f t="shared" si="4"/>
        <v>6.1637719777967203E-7</v>
      </c>
      <c r="M38">
        <f t="shared" si="5"/>
        <v>7.8509693527593905E-4</v>
      </c>
      <c r="N38">
        <f t="shared" si="6"/>
        <v>9.9739300273340332E-3</v>
      </c>
      <c r="O38">
        <f t="shared" si="7"/>
        <v>3.6840107120934715E-10</v>
      </c>
      <c r="P38">
        <f t="shared" si="8"/>
        <v>4.2591516003828711E-4</v>
      </c>
      <c r="Q38">
        <f t="shared" si="9"/>
        <v>5.3862799790892063E-3</v>
      </c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</row>
    <row r="39" spans="1:41" x14ac:dyDescent="0.25">
      <c r="A39" s="5" t="s">
        <v>200</v>
      </c>
      <c r="B39">
        <v>7.9799999999999996E-2</v>
      </c>
      <c r="C39" s="10">
        <v>70.816881998381007</v>
      </c>
      <c r="D39" s="56">
        <f t="shared" si="0"/>
        <v>2.9398395638822183E-3</v>
      </c>
      <c r="E39" s="6">
        <v>52.130038942339098</v>
      </c>
      <c r="F39">
        <f t="shared" si="10"/>
        <v>8.3505773933851404E-2</v>
      </c>
      <c r="G39">
        <f t="shared" si="11"/>
        <v>7.9107451532362039E-2</v>
      </c>
      <c r="H39">
        <f t="shared" si="1"/>
        <v>7.9414816967992352E-2</v>
      </c>
      <c r="I39">
        <f t="shared" si="2"/>
        <v>1.3732760448812542E-5</v>
      </c>
      <c r="J39">
        <f t="shared" si="3"/>
        <v>3.7057739338514084E-3</v>
      </c>
      <c r="K39">
        <f t="shared" si="12"/>
        <v>4.4377457501165306E-2</v>
      </c>
      <c r="L39">
        <f t="shared" si="4"/>
        <v>4.7962338002768277E-7</v>
      </c>
      <c r="M39">
        <f t="shared" si="5"/>
        <v>6.925484676379573E-4</v>
      </c>
      <c r="N39">
        <f t="shared" si="6"/>
        <v>8.7545288619826529E-3</v>
      </c>
      <c r="O39">
        <f t="shared" si="7"/>
        <v>1.7564564216399935E-10</v>
      </c>
      <c r="P39">
        <f t="shared" si="8"/>
        <v>3.8518303200764381E-4</v>
      </c>
      <c r="Q39">
        <f t="shared" si="9"/>
        <v>4.8502665713237043E-3</v>
      </c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</row>
    <row r="40" spans="1:41" x14ac:dyDescent="0.25">
      <c r="A40" s="3" t="s">
        <v>199</v>
      </c>
      <c r="B40">
        <v>7.85E-2</v>
      </c>
      <c r="C40" s="11">
        <v>71.3944234189415</v>
      </c>
      <c r="D40" s="56">
        <f t="shared" si="0"/>
        <v>8.1554200674027744E-3</v>
      </c>
      <c r="E40" s="4">
        <v>52.529568887655401</v>
      </c>
      <c r="F40">
        <f t="shared" si="10"/>
        <v>8.3135196540466264E-2</v>
      </c>
      <c r="G40">
        <f t="shared" si="11"/>
        <v>7.945372576618101E-2</v>
      </c>
      <c r="H40">
        <f t="shared" si="1"/>
        <v>7.9722963393598467E-2</v>
      </c>
      <c r="I40">
        <f t="shared" si="2"/>
        <v>2.1485046968750414E-5</v>
      </c>
      <c r="J40">
        <f t="shared" si="3"/>
        <v>4.6351965404662632E-3</v>
      </c>
      <c r="K40">
        <f t="shared" si="12"/>
        <v>5.5754923706833E-2</v>
      </c>
      <c r="L40">
        <f t="shared" si="4"/>
        <v>9.0959283707755455E-7</v>
      </c>
      <c r="M40">
        <f t="shared" si="5"/>
        <v>9.5372576618101002E-4</v>
      </c>
      <c r="N40">
        <f t="shared" si="6"/>
        <v>1.2003537366991009E-2</v>
      </c>
      <c r="O40">
        <f t="shared" si="7"/>
        <v>4.2334931272457367E-10</v>
      </c>
      <c r="P40">
        <f t="shared" si="8"/>
        <v>1.2229633935984668E-3</v>
      </c>
      <c r="Q40">
        <f t="shared" si="9"/>
        <v>1.5340164759814577E-2</v>
      </c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</row>
    <row r="41" spans="1:41" x14ac:dyDescent="0.25">
      <c r="A41" s="5" t="s">
        <v>198</v>
      </c>
      <c r="B41">
        <v>7.8E-2</v>
      </c>
      <c r="C41" s="10">
        <v>72.029491412924301</v>
      </c>
      <c r="D41" s="56">
        <f t="shared" si="0"/>
        <v>8.895204465147577E-3</v>
      </c>
      <c r="E41" s="6">
        <v>53.705275422389001</v>
      </c>
      <c r="F41">
        <f t="shared" si="10"/>
        <v>8.2671676886419632E-2</v>
      </c>
      <c r="G41">
        <f t="shared" si="11"/>
        <v>7.8976862883090498E-2</v>
      </c>
      <c r="H41">
        <f t="shared" si="1"/>
        <v>7.8744592678719708E-2</v>
      </c>
      <c r="I41">
        <f t="shared" si="2"/>
        <v>2.1824564931107424E-5</v>
      </c>
      <c r="J41">
        <f t="shared" si="3"/>
        <v>4.6716768864196317E-3</v>
      </c>
      <c r="K41">
        <f t="shared" si="12"/>
        <v>5.6508795543580438E-2</v>
      </c>
      <c r="L41">
        <f t="shared" si="4"/>
        <v>9.5426109235988102E-7</v>
      </c>
      <c r="M41">
        <f t="shared" si="5"/>
        <v>9.7686288309049851E-4</v>
      </c>
      <c r="N41">
        <f t="shared" si="6"/>
        <v>1.2368975512949271E-2</v>
      </c>
      <c r="O41">
        <f t="shared" si="7"/>
        <v>4.355695823216404E-10</v>
      </c>
      <c r="P41">
        <f t="shared" si="8"/>
        <v>7.4459267871970769E-4</v>
      </c>
      <c r="Q41">
        <f t="shared" si="9"/>
        <v>9.4557944030222892E-3</v>
      </c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</row>
    <row r="42" spans="1:41" x14ac:dyDescent="0.25">
      <c r="A42" s="3" t="s">
        <v>197</v>
      </c>
      <c r="B42">
        <v>7.8399999999999997E-2</v>
      </c>
      <c r="C42" s="11">
        <v>72.308013304339298</v>
      </c>
      <c r="D42" s="56">
        <f t="shared" si="0"/>
        <v>3.8667757601995589E-3</v>
      </c>
      <c r="E42" s="4">
        <v>52.694460275583801</v>
      </c>
      <c r="F42">
        <f t="shared" si="10"/>
        <v>8.2204509197777678E-2</v>
      </c>
      <c r="G42">
        <f t="shared" si="11"/>
        <v>7.8488431441545242E-2</v>
      </c>
      <c r="H42">
        <f t="shared" si="1"/>
        <v>7.8148918535743947E-2</v>
      </c>
      <c r="I42">
        <f t="shared" si="2"/>
        <v>1.4474290235974972E-5</v>
      </c>
      <c r="J42">
        <f t="shared" si="3"/>
        <v>3.8045091977776807E-3</v>
      </c>
      <c r="K42">
        <f t="shared" si="12"/>
        <v>4.6281028071396016E-2</v>
      </c>
      <c r="L42">
        <f t="shared" si="4"/>
        <v>7.820119853770037E-9</v>
      </c>
      <c r="M42">
        <f t="shared" si="5"/>
        <v>8.8431441545244738E-5</v>
      </c>
      <c r="N42">
        <f t="shared" si="6"/>
        <v>1.1266812181245413E-3</v>
      </c>
      <c r="O42">
        <f t="shared" si="7"/>
        <v>2.092787576206278E-10</v>
      </c>
      <c r="P42">
        <f t="shared" si="8"/>
        <v>2.5108146425605049E-4</v>
      </c>
      <c r="Q42">
        <f t="shared" si="9"/>
        <v>3.2128591023458659E-3</v>
      </c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</row>
    <row r="43" spans="1:41" x14ac:dyDescent="0.25">
      <c r="A43" s="5" t="s">
        <v>196</v>
      </c>
      <c r="B43">
        <v>7.8100000000000003E-2</v>
      </c>
      <c r="C43" s="10">
        <v>72.514694922118593</v>
      </c>
      <c r="D43" s="56">
        <f t="shared" si="0"/>
        <v>2.8583501099579411E-3</v>
      </c>
      <c r="E43" s="6">
        <v>53.1164704158262</v>
      </c>
      <c r="F43">
        <f t="shared" si="10"/>
        <v>8.1824058277999906E-2</v>
      </c>
      <c r="G43">
        <f t="shared" si="11"/>
        <v>7.844421572077262E-2</v>
      </c>
      <c r="H43">
        <f t="shared" si="1"/>
        <v>7.834978370714879E-2</v>
      </c>
      <c r="I43">
        <f t="shared" si="2"/>
        <v>1.3868610057939604E-5</v>
      </c>
      <c r="J43">
        <f t="shared" si="3"/>
        <v>3.7240582779999032E-3</v>
      </c>
      <c r="K43">
        <f t="shared" si="12"/>
        <v>4.5512998943993875E-2</v>
      </c>
      <c r="L43">
        <f t="shared" si="4"/>
        <v>1.184844624270123E-7</v>
      </c>
      <c r="M43">
        <f t="shared" si="5"/>
        <v>3.4421572077261708E-4</v>
      </c>
      <c r="N43">
        <f t="shared" si="6"/>
        <v>4.3880318976975401E-3</v>
      </c>
      <c r="O43">
        <f t="shared" si="7"/>
        <v>1.8906595389237049E-10</v>
      </c>
      <c r="P43">
        <f t="shared" si="8"/>
        <v>2.4978370714878739E-4</v>
      </c>
      <c r="Q43">
        <f t="shared" si="9"/>
        <v>3.1880586688332701E-3</v>
      </c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</row>
    <row r="44" spans="1:41" x14ac:dyDescent="0.25">
      <c r="A44" s="3" t="s">
        <v>195</v>
      </c>
      <c r="B44">
        <v>7.8600000000000003E-2</v>
      </c>
      <c r="C44" s="11">
        <v>72.696779524077201</v>
      </c>
      <c r="D44" s="56">
        <f t="shared" si="0"/>
        <v>2.511002799558959E-3</v>
      </c>
      <c r="E44" s="4">
        <v>51.593690137150801</v>
      </c>
      <c r="F44">
        <f t="shared" si="10"/>
        <v>8.1451652450199918E-2</v>
      </c>
      <c r="G44">
        <f t="shared" si="11"/>
        <v>7.8272107860386311E-2</v>
      </c>
      <c r="H44">
        <f t="shared" si="1"/>
        <v>7.8149956741429771E-2</v>
      </c>
      <c r="I44">
        <f t="shared" si="2"/>
        <v>8.1319216967311791E-6</v>
      </c>
      <c r="J44">
        <f t="shared" si="3"/>
        <v>2.8516524501999152E-3</v>
      </c>
      <c r="K44">
        <f t="shared" si="12"/>
        <v>3.5010369518818966E-2</v>
      </c>
      <c r="L44">
        <f t="shared" si="4"/>
        <v>1.0751325522044483E-7</v>
      </c>
      <c r="M44">
        <f t="shared" si="5"/>
        <v>3.278921396136919E-4</v>
      </c>
      <c r="N44">
        <f t="shared" si="6"/>
        <v>4.1891313339683144E-3</v>
      </c>
      <c r="O44">
        <f t="shared" si="7"/>
        <v>6.4391130836188729E-11</v>
      </c>
      <c r="P44">
        <f t="shared" si="8"/>
        <v>4.5004325857023186E-4</v>
      </c>
      <c r="Q44">
        <f t="shared" si="9"/>
        <v>5.7587141098396754E-3</v>
      </c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</row>
    <row r="45" spans="1:41" x14ac:dyDescent="0.25">
      <c r="A45" s="5" t="s">
        <v>194</v>
      </c>
      <c r="B45">
        <v>7.8299999999999995E-2</v>
      </c>
      <c r="C45" s="10">
        <v>72.760198377956002</v>
      </c>
      <c r="D45" s="56">
        <f t="shared" si="0"/>
        <v>8.7237501157533259E-4</v>
      </c>
      <c r="E45" s="6">
        <v>53.520997042487103</v>
      </c>
      <c r="F45">
        <f t="shared" si="10"/>
        <v>8.1166487205179938E-2</v>
      </c>
      <c r="G45">
        <f t="shared" si="11"/>
        <v>7.843605393019315E-2</v>
      </c>
      <c r="H45">
        <f t="shared" si="1"/>
        <v>7.8509991348285957E-2</v>
      </c>
      <c r="I45">
        <f t="shared" si="2"/>
        <v>8.216748897460322E-6</v>
      </c>
      <c r="J45">
        <f t="shared" si="3"/>
        <v>2.8664872051799434E-3</v>
      </c>
      <c r="K45">
        <f t="shared" si="12"/>
        <v>3.5316142214381896E-2</v>
      </c>
      <c r="L45">
        <f t="shared" si="4"/>
        <v>1.8510671921004084E-8</v>
      </c>
      <c r="M45">
        <f t="shared" si="5"/>
        <v>1.360539301931557E-4</v>
      </c>
      <c r="N45">
        <f t="shared" si="6"/>
        <v>1.7345840767849126E-3</v>
      </c>
      <c r="O45">
        <f t="shared" si="7"/>
        <v>6.7211110002694076E-11</v>
      </c>
      <c r="P45">
        <f t="shared" si="8"/>
        <v>2.0999134828596222E-4</v>
      </c>
      <c r="Q45">
        <f t="shared" si="9"/>
        <v>2.6747085903295899E-3</v>
      </c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</row>
    <row r="46" spans="1:41" x14ac:dyDescent="0.25">
      <c r="A46" s="3" t="s">
        <v>193</v>
      </c>
      <c r="B46">
        <v>7.7600000000000002E-2</v>
      </c>
      <c r="C46" s="11">
        <v>72.848306850647205</v>
      </c>
      <c r="D46" s="56">
        <f t="shared" si="0"/>
        <v>1.210943271945375E-3</v>
      </c>
      <c r="E46" s="4">
        <v>52.767282845854503</v>
      </c>
      <c r="F46">
        <f t="shared" si="10"/>
        <v>8.0879838484661945E-2</v>
      </c>
      <c r="G46">
        <f t="shared" si="11"/>
        <v>7.8368026965096566E-2</v>
      </c>
      <c r="H46">
        <f t="shared" si="1"/>
        <v>7.8341998269657195E-2</v>
      </c>
      <c r="I46">
        <f t="shared" si="2"/>
        <v>1.0757340485469548E-5</v>
      </c>
      <c r="J46">
        <f t="shared" si="3"/>
        <v>3.2798384846619427E-3</v>
      </c>
      <c r="K46">
        <f t="shared" si="12"/>
        <v>4.055199102906136E-2</v>
      </c>
      <c r="L46">
        <f t="shared" si="4"/>
        <v>5.8986541911543755E-7</v>
      </c>
      <c r="M46">
        <f t="shared" si="5"/>
        <v>7.6802696509656321E-4</v>
      </c>
      <c r="N46">
        <f t="shared" si="6"/>
        <v>9.8002590449115922E-3</v>
      </c>
      <c r="O46">
        <f t="shared" si="7"/>
        <v>1.0337754922493252E-10</v>
      </c>
      <c r="P46">
        <f t="shared" si="8"/>
        <v>7.4199826965719307E-4</v>
      </c>
      <c r="Q46">
        <f t="shared" si="9"/>
        <v>9.4712706600002319E-3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</row>
    <row r="47" spans="1:41" x14ac:dyDescent="0.25">
      <c r="A47" s="5" t="s">
        <v>192</v>
      </c>
      <c r="B47">
        <v>7.7399999999999997E-2</v>
      </c>
      <c r="C47" s="10">
        <v>72.974178798102699</v>
      </c>
      <c r="D47" s="56">
        <f t="shared" si="0"/>
        <v>1.7278637335189639E-3</v>
      </c>
      <c r="E47" s="6">
        <v>53.0643998711001</v>
      </c>
      <c r="F47">
        <f t="shared" si="10"/>
        <v>8.0551854636195755E-2</v>
      </c>
      <c r="G47">
        <f t="shared" si="11"/>
        <v>7.7984013482548284E-2</v>
      </c>
      <c r="H47">
        <f t="shared" si="1"/>
        <v>7.7748399653931446E-2</v>
      </c>
      <c r="I47">
        <f t="shared" si="2"/>
        <v>9.9341876477086967E-6</v>
      </c>
      <c r="J47">
        <f t="shared" si="3"/>
        <v>3.1518546361957583E-3</v>
      </c>
      <c r="K47">
        <f t="shared" si="12"/>
        <v>3.9128268994311662E-2</v>
      </c>
      <c r="L47">
        <f t="shared" si="4"/>
        <v>3.4107174779817869E-7</v>
      </c>
      <c r="M47">
        <f t="shared" si="5"/>
        <v>5.8401348254828733E-4</v>
      </c>
      <c r="N47">
        <f t="shared" si="6"/>
        <v>7.488887227880125E-3</v>
      </c>
      <c r="O47">
        <f t="shared" si="7"/>
        <v>9.2027872669115991E-11</v>
      </c>
      <c r="P47">
        <f t="shared" si="8"/>
        <v>3.4839965393144989E-4</v>
      </c>
      <c r="Q47">
        <f t="shared" si="9"/>
        <v>4.4811167237168029E-3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</row>
    <row r="48" spans="1:41" x14ac:dyDescent="0.25">
      <c r="A48" s="3" t="s">
        <v>191</v>
      </c>
      <c r="B48">
        <v>7.6799999999999993E-2</v>
      </c>
      <c r="C48" s="11">
        <v>72.812054536561206</v>
      </c>
      <c r="D48" s="56">
        <f t="shared" si="0"/>
        <v>-2.2216661319347519E-3</v>
      </c>
      <c r="E48" s="4">
        <v>53.798314751586098</v>
      </c>
      <c r="F48">
        <f t="shared" si="10"/>
        <v>8.0236669172576172E-2</v>
      </c>
      <c r="G48">
        <f t="shared" si="11"/>
        <v>7.7692006741274133E-2</v>
      </c>
      <c r="H48">
        <f t="shared" si="1"/>
        <v>7.7469679930786295E-2</v>
      </c>
      <c r="I48">
        <f t="shared" si="2"/>
        <v>1.1810695001735438E-5</v>
      </c>
      <c r="J48">
        <f t="shared" si="3"/>
        <v>3.4366691725761789E-3</v>
      </c>
      <c r="K48">
        <f t="shared" si="12"/>
        <v>4.2831653008731659E-2</v>
      </c>
      <c r="L48">
        <f t="shared" si="4"/>
        <v>7.9567602647851064E-7</v>
      </c>
      <c r="M48">
        <f t="shared" si="5"/>
        <v>8.9200674127414004E-4</v>
      </c>
      <c r="N48">
        <f t="shared" si="6"/>
        <v>1.1481319362037518E-2</v>
      </c>
      <c r="O48">
        <f t="shared" si="7"/>
        <v>1.2133064302527019E-10</v>
      </c>
      <c r="P48">
        <f t="shared" si="8"/>
        <v>6.6967993078630161E-4</v>
      </c>
      <c r="Q48">
        <f t="shared" si="9"/>
        <v>8.6444132902654749E-3</v>
      </c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</row>
    <row r="49" spans="1:41" x14ac:dyDescent="0.25">
      <c r="A49" s="5" t="s">
        <v>190</v>
      </c>
      <c r="B49">
        <v>7.6700000000000004E-2</v>
      </c>
      <c r="C49" s="10">
        <v>72.982043264898195</v>
      </c>
      <c r="D49" s="56">
        <f t="shared" si="0"/>
        <v>2.3346234276582223E-3</v>
      </c>
      <c r="E49" s="6">
        <v>54.396158686396497</v>
      </c>
      <c r="F49">
        <f t="shared" si="10"/>
        <v>7.9893002255318563E-2</v>
      </c>
      <c r="G49">
        <f t="shared" si="11"/>
        <v>7.7246003370637056E-2</v>
      </c>
      <c r="H49">
        <f t="shared" si="1"/>
        <v>7.6933935986157248E-2</v>
      </c>
      <c r="I49">
        <f t="shared" si="2"/>
        <v>1.01952634024694E-5</v>
      </c>
      <c r="J49">
        <f t="shared" si="3"/>
        <v>3.1930022553185583E-3</v>
      </c>
      <c r="K49">
        <f t="shared" si="12"/>
        <v>3.9965981565125083E-2</v>
      </c>
      <c r="L49">
        <f t="shared" si="4"/>
        <v>2.9811968074702205E-7</v>
      </c>
      <c r="M49">
        <f t="shared" si="5"/>
        <v>5.4600337063705207E-4</v>
      </c>
      <c r="N49">
        <f t="shared" si="6"/>
        <v>7.0683704892439813E-3</v>
      </c>
      <c r="O49">
        <f t="shared" si="7"/>
        <v>9.7953453848428677E-11</v>
      </c>
      <c r="P49">
        <f t="shared" si="8"/>
        <v>2.3393598615724376E-4</v>
      </c>
      <c r="Q49">
        <f t="shared" si="9"/>
        <v>3.0407385656095374E-3</v>
      </c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</row>
    <row r="50" spans="1:41" x14ac:dyDescent="0.25">
      <c r="A50" s="3" t="s">
        <v>189</v>
      </c>
      <c r="B50">
        <v>7.7600000000000002E-2</v>
      </c>
      <c r="C50" s="11">
        <v>73.099659708519496</v>
      </c>
      <c r="D50" s="56">
        <f t="shared" si="0"/>
        <v>1.6115805800942518E-3</v>
      </c>
      <c r="E50" s="4">
        <v>53.5557014794664</v>
      </c>
      <c r="F50">
        <f t="shared" si="10"/>
        <v>7.9573702029786711E-2</v>
      </c>
      <c r="G50">
        <f t="shared" si="11"/>
        <v>7.6973001685318537E-2</v>
      </c>
      <c r="H50">
        <f t="shared" si="1"/>
        <v>7.674678719723145E-2</v>
      </c>
      <c r="I50">
        <f t="shared" si="2"/>
        <v>3.8954997023841737E-6</v>
      </c>
      <c r="J50">
        <f t="shared" si="3"/>
        <v>1.9737020297867086E-3</v>
      </c>
      <c r="K50">
        <f t="shared" si="12"/>
        <v>2.4803446106452298E-2</v>
      </c>
      <c r="L50">
        <f t="shared" si="4"/>
        <v>3.931268866133975E-7</v>
      </c>
      <c r="M50">
        <f t="shared" si="5"/>
        <v>6.2699831468146505E-4</v>
      </c>
      <c r="N50">
        <f t="shared" si="6"/>
        <v>8.1456913587021479E-3</v>
      </c>
      <c r="O50">
        <f t="shared" si="7"/>
        <v>1.2266615340650115E-11</v>
      </c>
      <c r="P50">
        <f t="shared" si="8"/>
        <v>8.5321280276855205E-4</v>
      </c>
      <c r="Q50">
        <f t="shared" si="9"/>
        <v>1.1117244563943527E-2</v>
      </c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</row>
    <row r="51" spans="1:41" x14ac:dyDescent="0.25">
      <c r="A51" s="5" t="s">
        <v>188</v>
      </c>
      <c r="B51">
        <v>7.6700000000000004E-2</v>
      </c>
      <c r="C51" s="10">
        <v>73.191085078594597</v>
      </c>
      <c r="D51" s="56">
        <f t="shared" si="0"/>
        <v>1.2506948792874173E-3</v>
      </c>
      <c r="E51" s="6">
        <v>52.386731847432799</v>
      </c>
      <c r="F51">
        <f t="shared" si="10"/>
        <v>7.9376331826808047E-2</v>
      </c>
      <c r="G51">
        <f t="shared" si="11"/>
        <v>7.728650084265927E-2</v>
      </c>
      <c r="H51">
        <f t="shared" si="1"/>
        <v>7.7429357439446289E-2</v>
      </c>
      <c r="I51">
        <f t="shared" si="2"/>
        <v>7.1627520471856752E-6</v>
      </c>
      <c r="J51">
        <f t="shared" si="3"/>
        <v>2.6763318268080427E-3</v>
      </c>
      <c r="K51">
        <f t="shared" si="12"/>
        <v>3.3717000587121564E-2</v>
      </c>
      <c r="L51">
        <f t="shared" si="4"/>
        <v>3.4398323844002851E-7</v>
      </c>
      <c r="M51">
        <f t="shared" si="5"/>
        <v>5.865008426592655E-4</v>
      </c>
      <c r="N51">
        <f t="shared" si="6"/>
        <v>7.5886582555117939E-3</v>
      </c>
      <c r="O51">
        <f t="shared" si="7"/>
        <v>4.6495608067122526E-11</v>
      </c>
      <c r="P51">
        <f t="shared" si="8"/>
        <v>7.2935743944628484E-4</v>
      </c>
      <c r="Q51">
        <f t="shared" si="9"/>
        <v>9.4196499049689214E-3</v>
      </c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</row>
    <row r="52" spans="1:41" x14ac:dyDescent="0.25">
      <c r="A52" s="3" t="s">
        <v>187</v>
      </c>
      <c r="B52">
        <v>7.4099999999999999E-2</v>
      </c>
      <c r="C52" s="11">
        <v>73.537167207238497</v>
      </c>
      <c r="D52" s="56">
        <f t="shared" si="0"/>
        <v>4.7284738062329801E-3</v>
      </c>
      <c r="E52" s="4">
        <v>51.688717854696897</v>
      </c>
      <c r="F52">
        <f t="shared" si="10"/>
        <v>7.9108698644127243E-2</v>
      </c>
      <c r="G52">
        <f t="shared" si="11"/>
        <v>7.6993250421329637E-2</v>
      </c>
      <c r="H52">
        <f t="shared" si="1"/>
        <v>7.6845871487889267E-2</v>
      </c>
      <c r="I52">
        <f t="shared" si="2"/>
        <v>2.5087062107682087E-5</v>
      </c>
      <c r="J52">
        <f t="shared" si="3"/>
        <v>5.0086986441272435E-3</v>
      </c>
      <c r="K52">
        <f t="shared" si="12"/>
        <v>6.3314132705671447E-2</v>
      </c>
      <c r="L52">
        <f t="shared" si="4"/>
        <v>8.3708980005241263E-6</v>
      </c>
      <c r="M52">
        <f t="shared" si="5"/>
        <v>2.8932504213296378E-3</v>
      </c>
      <c r="N52">
        <f t="shared" si="6"/>
        <v>3.7577974763981559E-2</v>
      </c>
      <c r="O52">
        <f t="shared" si="7"/>
        <v>2.7943014245743613E-10</v>
      </c>
      <c r="P52">
        <f t="shared" si="8"/>
        <v>2.7458714878892676E-3</v>
      </c>
      <c r="Q52">
        <f t="shared" si="9"/>
        <v>3.5732192695895323E-2</v>
      </c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</row>
    <row r="53" spans="1:41" x14ac:dyDescent="0.25">
      <c r="A53" s="5" t="s">
        <v>186</v>
      </c>
      <c r="B53">
        <v>7.3400000000000007E-2</v>
      </c>
      <c r="C53" s="10">
        <v>73.858719773595297</v>
      </c>
      <c r="D53" s="56">
        <f t="shared" si="0"/>
        <v>4.3726537010952971E-3</v>
      </c>
      <c r="E53" s="6">
        <v>52.196145064163503</v>
      </c>
      <c r="F53">
        <f t="shared" si="10"/>
        <v>7.860782877971452E-2</v>
      </c>
      <c r="G53">
        <f t="shared" si="11"/>
        <v>7.5546625210664825E-2</v>
      </c>
      <c r="H53">
        <f t="shared" si="1"/>
        <v>7.464917429757785E-2</v>
      </c>
      <c r="I53">
        <f t="shared" si="2"/>
        <v>2.7121480598822752E-5</v>
      </c>
      <c r="J53">
        <f t="shared" si="3"/>
        <v>5.2078287797145129E-3</v>
      </c>
      <c r="K53">
        <f t="shared" si="12"/>
        <v>6.6250764848226437E-2</v>
      </c>
      <c r="L53">
        <f t="shared" si="4"/>
        <v>4.6079997950617749E-6</v>
      </c>
      <c r="M53">
        <f t="shared" si="5"/>
        <v>2.1466252106648182E-3</v>
      </c>
      <c r="N53">
        <f t="shared" si="6"/>
        <v>2.8414574505199495E-2</v>
      </c>
      <c r="O53">
        <f t="shared" si="7"/>
        <v>5.06856817901314E-10</v>
      </c>
      <c r="P53">
        <f t="shared" si="8"/>
        <v>1.249174297577843E-3</v>
      </c>
      <c r="Q53">
        <f t="shared" si="9"/>
        <v>1.6733933219384253E-2</v>
      </c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</row>
    <row r="54" spans="1:41" x14ac:dyDescent="0.25">
      <c r="A54" s="3" t="s">
        <v>185</v>
      </c>
      <c r="B54">
        <v>7.2900000000000006E-2</v>
      </c>
      <c r="C54" s="11">
        <v>73.998835373819702</v>
      </c>
      <c r="D54" s="56">
        <f t="shared" si="0"/>
        <v>1.8970759397660686E-3</v>
      </c>
      <c r="E54" s="4">
        <v>52.837265535532197</v>
      </c>
      <c r="F54">
        <f t="shared" si="10"/>
        <v>7.8087045901743063E-2</v>
      </c>
      <c r="G54">
        <f t="shared" si="11"/>
        <v>7.4473312605332409E-2</v>
      </c>
      <c r="H54">
        <f t="shared" si="1"/>
        <v>7.3649834859515581E-2</v>
      </c>
      <c r="I54">
        <f t="shared" si="2"/>
        <v>2.6905445186789438E-5</v>
      </c>
      <c r="J54">
        <f t="shared" si="3"/>
        <v>5.1870459017430565E-3</v>
      </c>
      <c r="K54">
        <f t="shared" si="12"/>
        <v>6.6426458343294442E-2</v>
      </c>
      <c r="L54">
        <f t="shared" si="4"/>
        <v>2.4753125540978326E-6</v>
      </c>
      <c r="M54">
        <f t="shared" si="5"/>
        <v>1.5733126053324026E-3</v>
      </c>
      <c r="N54">
        <f t="shared" si="6"/>
        <v>2.1125857710534428E-2</v>
      </c>
      <c r="O54">
        <f t="shared" si="7"/>
        <v>5.9683138045090323E-10</v>
      </c>
      <c r="P54">
        <f t="shared" si="8"/>
        <v>7.498348595155746E-4</v>
      </c>
      <c r="Q54">
        <f t="shared" si="9"/>
        <v>1.0181079984033335E-2</v>
      </c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</row>
    <row r="55" spans="1:41" x14ac:dyDescent="0.25">
      <c r="A55" s="5" t="s">
        <v>184</v>
      </c>
      <c r="B55">
        <v>7.1800000000000003E-2</v>
      </c>
      <c r="C55" s="10">
        <v>74.162922829122905</v>
      </c>
      <c r="D55" s="56">
        <f t="shared" si="0"/>
        <v>2.2174329430224571E-3</v>
      </c>
      <c r="E55" s="6">
        <v>52.846809931015301</v>
      </c>
      <c r="F55">
        <f t="shared" si="10"/>
        <v>7.756834131156877E-2</v>
      </c>
      <c r="G55">
        <f t="shared" si="11"/>
        <v>7.3686656302666215E-2</v>
      </c>
      <c r="H55">
        <f t="shared" si="1"/>
        <v>7.3049966971903135E-2</v>
      </c>
      <c r="I55">
        <f t="shared" si="2"/>
        <v>3.3273761486750885E-5</v>
      </c>
      <c r="J55">
        <f t="shared" si="3"/>
        <v>5.7683413115687671E-3</v>
      </c>
      <c r="K55">
        <f t="shared" si="12"/>
        <v>7.436463399931513E-2</v>
      </c>
      <c r="L55">
        <f t="shared" si="4"/>
        <v>3.5594720043901413E-6</v>
      </c>
      <c r="M55">
        <f t="shared" si="5"/>
        <v>1.886656302666212E-3</v>
      </c>
      <c r="N55">
        <f t="shared" si="6"/>
        <v>2.5603771392703929E-2</v>
      </c>
      <c r="O55">
        <f t="shared" si="7"/>
        <v>8.8293899944153433E-10</v>
      </c>
      <c r="P55">
        <f t="shared" si="8"/>
        <v>1.2499669719031326E-3</v>
      </c>
      <c r="Q55">
        <f t="shared" si="9"/>
        <v>1.7111123026022742E-2</v>
      </c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</row>
    <row r="56" spans="1:41" x14ac:dyDescent="0.25">
      <c r="A56" s="3" t="s">
        <v>183</v>
      </c>
      <c r="B56">
        <v>7.1800000000000003E-2</v>
      </c>
      <c r="C56" s="11">
        <v>74.245537296801103</v>
      </c>
      <c r="D56" s="56">
        <f t="shared" si="0"/>
        <v>1.1139591662068238E-3</v>
      </c>
      <c r="E56" s="4">
        <v>52.521528552953903</v>
      </c>
      <c r="F56">
        <f t="shared" si="10"/>
        <v>7.6991507180411894E-2</v>
      </c>
      <c r="G56">
        <f t="shared" si="11"/>
        <v>7.2743328151333109E-2</v>
      </c>
      <c r="H56">
        <f t="shared" si="1"/>
        <v>7.2049993394380632E-2</v>
      </c>
      <c r="I56">
        <f t="shared" si="2"/>
        <v>2.695174680426823E-5</v>
      </c>
      <c r="J56">
        <f t="shared" si="3"/>
        <v>5.1915071804118917E-3</v>
      </c>
      <c r="K56">
        <f t="shared" si="12"/>
        <v>6.7429608414429243E-2</v>
      </c>
      <c r="L56">
        <f t="shared" si="4"/>
        <v>8.8986800109753533E-7</v>
      </c>
      <c r="M56">
        <f t="shared" si="5"/>
        <v>9.4332815133310599E-4</v>
      </c>
      <c r="N56">
        <f t="shared" si="6"/>
        <v>1.2967899260405483E-2</v>
      </c>
      <c r="O56">
        <f t="shared" si="7"/>
        <v>6.7922152675115783E-10</v>
      </c>
      <c r="P56">
        <f t="shared" si="8"/>
        <v>2.4999339438062929E-4</v>
      </c>
      <c r="Q56">
        <f t="shared" si="9"/>
        <v>3.46972126717956E-3</v>
      </c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</row>
    <row r="57" spans="1:41" x14ac:dyDescent="0.25">
      <c r="A57" s="5" t="s">
        <v>182</v>
      </c>
      <c r="B57">
        <v>7.0999999999999994E-2</v>
      </c>
      <c r="C57" s="10">
        <v>74.297588142050998</v>
      </c>
      <c r="D57" s="56">
        <f t="shared" si="0"/>
        <v>7.010636213975463E-4</v>
      </c>
      <c r="E57" s="6">
        <v>54.053757399711898</v>
      </c>
      <c r="F57">
        <f t="shared" si="10"/>
        <v>7.6472356462370716E-2</v>
      </c>
      <c r="G57">
        <f t="shared" si="11"/>
        <v>7.2271664075666556E-2</v>
      </c>
      <c r="H57">
        <f t="shared" si="1"/>
        <v>7.1849998678876134E-2</v>
      </c>
      <c r="I57">
        <f t="shared" si="2"/>
        <v>2.9946685251250611E-5</v>
      </c>
      <c r="J57">
        <f t="shared" si="3"/>
        <v>5.4723564623707227E-3</v>
      </c>
      <c r="K57">
        <f t="shared" si="12"/>
        <v>7.1559929829852584E-2</v>
      </c>
      <c r="L57">
        <f t="shared" si="4"/>
        <v>1.6171295213408916E-6</v>
      </c>
      <c r="M57">
        <f t="shared" si="5"/>
        <v>1.271664075666562E-3</v>
      </c>
      <c r="N57">
        <f t="shared" si="6"/>
        <v>1.75956108376744E-2</v>
      </c>
      <c r="O57">
        <f t="shared" si="7"/>
        <v>8.0256372785406058E-10</v>
      </c>
      <c r="P57">
        <f t="shared" si="8"/>
        <v>8.4999867887614045E-4</v>
      </c>
      <c r="Q57">
        <f t="shared" si="9"/>
        <v>1.1830183639600256E-2</v>
      </c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</row>
    <row r="58" spans="1:41" x14ac:dyDescent="0.25">
      <c r="A58" s="3" t="s">
        <v>181</v>
      </c>
      <c r="B58">
        <v>6.9900000000000004E-2</v>
      </c>
      <c r="C58" s="11">
        <v>74.285831495214595</v>
      </c>
      <c r="D58" s="56">
        <f t="shared" si="0"/>
        <v>-1.5823726086405809E-4</v>
      </c>
      <c r="E58" s="4">
        <v>53.055625759842698</v>
      </c>
      <c r="F58">
        <f t="shared" si="10"/>
        <v>7.5925120816133645E-2</v>
      </c>
      <c r="G58">
        <f t="shared" si="11"/>
        <v>7.1635832037833275E-2</v>
      </c>
      <c r="H58">
        <f t="shared" si="1"/>
        <v>7.116999973577523E-2</v>
      </c>
      <c r="I58">
        <f t="shared" si="2"/>
        <v>3.6302080849006918E-5</v>
      </c>
      <c r="J58">
        <f t="shared" si="3"/>
        <v>6.0251208161336417E-3</v>
      </c>
      <c r="K58">
        <f t="shared" si="12"/>
        <v>7.935609125633869E-2</v>
      </c>
      <c r="L58">
        <f t="shared" si="4"/>
        <v>3.0131128635684059E-6</v>
      </c>
      <c r="M58">
        <f t="shared" si="5"/>
        <v>1.7358320378332709E-3</v>
      </c>
      <c r="N58">
        <f t="shared" si="6"/>
        <v>2.4231337704244436E-2</v>
      </c>
      <c r="O58">
        <f t="shared" si="7"/>
        <v>1.1081553895355503E-9</v>
      </c>
      <c r="P58">
        <f t="shared" si="8"/>
        <v>1.2699997357752263E-3</v>
      </c>
      <c r="Q58">
        <f t="shared" si="9"/>
        <v>1.784459379640593E-2</v>
      </c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</row>
    <row r="59" spans="1:41" x14ac:dyDescent="0.25">
      <c r="A59" s="5" t="s">
        <v>180</v>
      </c>
      <c r="B59">
        <v>6.8400000000000002E-2</v>
      </c>
      <c r="C59" s="10">
        <v>74.4199177517945</v>
      </c>
      <c r="D59" s="56">
        <f t="shared" si="0"/>
        <v>1.8050044521416009E-3</v>
      </c>
      <c r="E59" s="6">
        <v>53.679823468862097</v>
      </c>
      <c r="F59">
        <f t="shared" si="10"/>
        <v>7.5322608734520277E-2</v>
      </c>
      <c r="G59">
        <f t="shared" si="11"/>
        <v>7.0767916018916632E-2</v>
      </c>
      <c r="H59">
        <f t="shared" si="1"/>
        <v>7.0153999947155044E-2</v>
      </c>
      <c r="I59">
        <f t="shared" si="2"/>
        <v>4.7922511691256396E-5</v>
      </c>
      <c r="J59">
        <f t="shared" si="3"/>
        <v>6.9226087345202747E-3</v>
      </c>
      <c r="K59">
        <f t="shared" si="12"/>
        <v>9.1906120231702096E-2</v>
      </c>
      <c r="L59">
        <f t="shared" si="4"/>
        <v>5.607026272641981E-6</v>
      </c>
      <c r="M59">
        <f t="shared" si="5"/>
        <v>2.3679160189166298E-3</v>
      </c>
      <c r="N59">
        <f t="shared" si="6"/>
        <v>3.3460304501317713E-2</v>
      </c>
      <c r="O59">
        <f t="shared" si="7"/>
        <v>1.790600306212969E-9</v>
      </c>
      <c r="P59">
        <f t="shared" si="8"/>
        <v>1.753999947155041E-3</v>
      </c>
      <c r="Q59">
        <f t="shared" si="9"/>
        <v>2.5002137418768392E-2</v>
      </c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</row>
    <row r="60" spans="1:41" x14ac:dyDescent="0.25">
      <c r="A60" s="3" t="s">
        <v>179</v>
      </c>
      <c r="B60">
        <v>6.4600000000000005E-2</v>
      </c>
      <c r="C60" s="11">
        <v>74.538021462881105</v>
      </c>
      <c r="D60" s="56">
        <f t="shared" si="0"/>
        <v>1.5869906156105174E-3</v>
      </c>
      <c r="E60" s="4">
        <v>55.421974767618799</v>
      </c>
      <c r="F60">
        <f t="shared" si="10"/>
        <v>7.4630347861068244E-2</v>
      </c>
      <c r="G60">
        <f t="shared" si="11"/>
        <v>6.9583958009458324E-2</v>
      </c>
      <c r="H60">
        <f t="shared" si="1"/>
        <v>6.8750799989431011E-2</v>
      </c>
      <c r="I60">
        <f t="shared" si="2"/>
        <v>1.0060787821403621E-4</v>
      </c>
      <c r="J60">
        <f t="shared" si="3"/>
        <v>1.003034786106824E-2</v>
      </c>
      <c r="K60">
        <f t="shared" si="12"/>
        <v>0.13440039003624532</v>
      </c>
      <c r="L60">
        <f t="shared" si="4"/>
        <v>2.4839837440043737E-5</v>
      </c>
      <c r="M60">
        <f t="shared" si="5"/>
        <v>4.9839580094583197E-3</v>
      </c>
      <c r="N60">
        <f t="shared" si="6"/>
        <v>7.162510084265207E-2</v>
      </c>
      <c r="O60">
        <f t="shared" si="7"/>
        <v>5.7407960027293852E-9</v>
      </c>
      <c r="P60">
        <f t="shared" si="8"/>
        <v>4.150799989431006E-3</v>
      </c>
      <c r="Q60">
        <f t="shared" si="9"/>
        <v>6.0374570042371935E-2</v>
      </c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</row>
    <row r="61" spans="1:41" x14ac:dyDescent="0.25">
      <c r="A61" s="5" t="s">
        <v>178</v>
      </c>
      <c r="B61">
        <v>6.4100000000000004E-2</v>
      </c>
      <c r="C61" s="10">
        <v>74.712428893300498</v>
      </c>
      <c r="D61" s="56">
        <f t="shared" si="0"/>
        <v>2.339845182317335E-3</v>
      </c>
      <c r="E61" s="6">
        <v>54.6923619604569</v>
      </c>
      <c r="F61">
        <f t="shared" si="10"/>
        <v>7.3627313074961426E-2</v>
      </c>
      <c r="G61">
        <f t="shared" si="11"/>
        <v>6.7091979004729158E-2</v>
      </c>
      <c r="H61">
        <f t="shared" si="1"/>
        <v>6.5430159997886206E-2</v>
      </c>
      <c r="I61">
        <f t="shared" si="2"/>
        <v>9.0769694428330863E-5</v>
      </c>
      <c r="J61">
        <f t="shared" si="3"/>
        <v>9.5273130749614215E-3</v>
      </c>
      <c r="K61">
        <f t="shared" si="12"/>
        <v>0.12939916828502862</v>
      </c>
      <c r="L61">
        <f t="shared" si="4"/>
        <v>8.9519383647400548E-6</v>
      </c>
      <c r="M61">
        <f t="shared" si="5"/>
        <v>2.9919790047291533E-3</v>
      </c>
      <c r="N61">
        <f t="shared" si="6"/>
        <v>4.4595181855021086E-2</v>
      </c>
      <c r="O61">
        <f t="shared" si="7"/>
        <v>6.6941452072812509E-9</v>
      </c>
      <c r="P61">
        <f t="shared" si="8"/>
        <v>1.3301599978862017E-3</v>
      </c>
      <c r="Q61">
        <f t="shared" si="9"/>
        <v>2.0329462711525907E-2</v>
      </c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</row>
    <row r="62" spans="1:41" x14ac:dyDescent="0.25">
      <c r="A62" s="3" t="s">
        <v>177</v>
      </c>
      <c r="B62">
        <v>6.3E-2</v>
      </c>
      <c r="C62" s="11">
        <v>74.724058429920206</v>
      </c>
      <c r="D62" s="56">
        <f t="shared" si="0"/>
        <v>1.5565732224165352E-4</v>
      </c>
      <c r="E62" s="4">
        <v>55.161383565897097</v>
      </c>
      <c r="F62">
        <f t="shared" si="10"/>
        <v>7.2674581767465288E-2</v>
      </c>
      <c r="G62">
        <f t="shared" si="11"/>
        <v>6.5595989502364588E-2</v>
      </c>
      <c r="H62">
        <f t="shared" si="1"/>
        <v>6.4366031999577245E-2</v>
      </c>
      <c r="I62">
        <f t="shared" si="2"/>
        <v>9.3597532375371765E-5</v>
      </c>
      <c r="J62">
        <f t="shared" si="3"/>
        <v>9.6745817674652873E-3</v>
      </c>
      <c r="K62">
        <f t="shared" si="12"/>
        <v>0.13312194624553547</v>
      </c>
      <c r="L62">
        <f t="shared" si="4"/>
        <v>6.739161496387138E-6</v>
      </c>
      <c r="M62">
        <f t="shared" si="5"/>
        <v>2.5959895023645874E-3</v>
      </c>
      <c r="N62">
        <f t="shared" si="6"/>
        <v>3.9575430175819021E-2</v>
      </c>
      <c r="O62">
        <f t="shared" si="7"/>
        <v>7.5443765917512446E-9</v>
      </c>
      <c r="P62">
        <f t="shared" si="8"/>
        <v>1.3660319995772441E-3</v>
      </c>
      <c r="Q62">
        <f t="shared" si="9"/>
        <v>2.1222871088064216E-2</v>
      </c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</row>
    <row r="63" spans="1:41" x14ac:dyDescent="0.25">
      <c r="A63" s="5" t="s">
        <v>176</v>
      </c>
      <c r="B63">
        <v>6.1400000000000003E-2</v>
      </c>
      <c r="C63" s="10">
        <v>74.812508038020596</v>
      </c>
      <c r="D63" s="56">
        <f t="shared" si="0"/>
        <v>1.1836831397928904E-3</v>
      </c>
      <c r="E63" s="6">
        <v>52.054783513384002</v>
      </c>
      <c r="F63">
        <f t="shared" si="10"/>
        <v>7.1707123590718763E-2</v>
      </c>
      <c r="G63">
        <f t="shared" si="11"/>
        <v>6.4297994751182294E-2</v>
      </c>
      <c r="H63">
        <f t="shared" si="1"/>
        <v>6.3273206399915446E-2</v>
      </c>
      <c r="I63">
        <f t="shared" si="2"/>
        <v>1.0623679671435118E-4</v>
      </c>
      <c r="J63">
        <f t="shared" si="3"/>
        <v>1.030712359071876E-2</v>
      </c>
      <c r="K63">
        <f t="shared" si="12"/>
        <v>0.14373918621458745</v>
      </c>
      <c r="L63">
        <f t="shared" si="4"/>
        <v>8.3983735778801088E-6</v>
      </c>
      <c r="M63">
        <f t="shared" si="5"/>
        <v>2.8979947511822909E-3</v>
      </c>
      <c r="N63">
        <f t="shared" si="6"/>
        <v>4.5071308403890828E-2</v>
      </c>
      <c r="O63">
        <f t="shared" si="7"/>
        <v>9.5723570418311581E-9</v>
      </c>
      <c r="P63">
        <f t="shared" si="8"/>
        <v>1.8732063999154433E-3</v>
      </c>
      <c r="Q63">
        <f t="shared" si="9"/>
        <v>2.9605049380237294E-2</v>
      </c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</row>
    <row r="64" spans="1:41" x14ac:dyDescent="0.25">
      <c r="A64" s="3" t="s">
        <v>175</v>
      </c>
      <c r="B64">
        <v>6.0100000000000001E-2</v>
      </c>
      <c r="C64" s="11">
        <v>75.127703736083504</v>
      </c>
      <c r="D64" s="56">
        <f t="shared" si="0"/>
        <v>4.213141710243562E-3</v>
      </c>
      <c r="E64" s="4">
        <v>52.5582801429711</v>
      </c>
      <c r="F64">
        <f t="shared" si="10"/>
        <v>7.0676411231646891E-2</v>
      </c>
      <c r="G64">
        <f t="shared" si="11"/>
        <v>6.2848997375591145E-2</v>
      </c>
      <c r="H64">
        <f t="shared" si="1"/>
        <v>6.1774641279983097E-2</v>
      </c>
      <c r="I64">
        <f t="shared" si="2"/>
        <v>1.1186047454090649E-4</v>
      </c>
      <c r="J64">
        <f t="shared" si="3"/>
        <v>1.057641123164689E-2</v>
      </c>
      <c r="K64">
        <f t="shared" si="12"/>
        <v>0.14964556133137491</v>
      </c>
      <c r="L64">
        <f t="shared" si="4"/>
        <v>7.5569865710070002E-6</v>
      </c>
      <c r="M64">
        <f t="shared" si="5"/>
        <v>2.7489973755911445E-3</v>
      </c>
      <c r="N64">
        <f t="shared" si="6"/>
        <v>4.3739717264905498E-2</v>
      </c>
      <c r="O64">
        <f t="shared" si="7"/>
        <v>1.0879217602686968E-8</v>
      </c>
      <c r="P64">
        <f t="shared" si="8"/>
        <v>1.6746412799830968E-3</v>
      </c>
      <c r="Q64">
        <f t="shared" si="9"/>
        <v>2.7108879068889591E-2</v>
      </c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</row>
    <row r="65" spans="1:41" x14ac:dyDescent="0.25">
      <c r="A65" s="5" t="s">
        <v>174</v>
      </c>
      <c r="B65">
        <v>5.9700000000000003E-2</v>
      </c>
      <c r="C65" s="10">
        <v>75.360245637102096</v>
      </c>
      <c r="D65" s="56">
        <f t="shared" si="0"/>
        <v>3.0952882818766625E-3</v>
      </c>
      <c r="E65" s="6">
        <v>53.957040475034297</v>
      </c>
      <c r="F65">
        <f t="shared" si="10"/>
        <v>6.9618770108482206E-2</v>
      </c>
      <c r="G65">
        <f t="shared" si="11"/>
        <v>6.1474498687795573E-2</v>
      </c>
      <c r="H65">
        <f t="shared" si="1"/>
        <v>6.0434928255996626E-2</v>
      </c>
      <c r="I65">
        <f t="shared" si="2"/>
        <v>9.8382000464920048E-5</v>
      </c>
      <c r="J65">
        <f t="shared" si="3"/>
        <v>9.9187701084822028E-3</v>
      </c>
      <c r="K65">
        <f t="shared" si="12"/>
        <v>0.14247264197610007</v>
      </c>
      <c r="L65">
        <f t="shared" si="4"/>
        <v>3.1488455929881995E-6</v>
      </c>
      <c r="M65">
        <f t="shared" si="5"/>
        <v>1.7744986877955699E-3</v>
      </c>
      <c r="N65">
        <f t="shared" si="6"/>
        <v>2.8865606481925783E-2</v>
      </c>
      <c r="O65">
        <f t="shared" si="7"/>
        <v>9.0693537868613563E-9</v>
      </c>
      <c r="P65">
        <f t="shared" si="8"/>
        <v>7.3492825599662248E-4</v>
      </c>
      <c r="Q65">
        <f t="shared" si="9"/>
        <v>1.2160654065535348E-2</v>
      </c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</row>
    <row r="66" spans="1:41" x14ac:dyDescent="0.25">
      <c r="A66" s="3" t="s">
        <v>173</v>
      </c>
      <c r="B66">
        <v>5.9299999999999999E-2</v>
      </c>
      <c r="C66" s="11">
        <v>75.412219296380201</v>
      </c>
      <c r="D66" s="56">
        <f t="shared" si="0"/>
        <v>6.8966945156190285E-4</v>
      </c>
      <c r="E66" s="4">
        <v>52.062034168420197</v>
      </c>
      <c r="F66">
        <f t="shared" si="10"/>
        <v>6.8626893097633992E-2</v>
      </c>
      <c r="G66">
        <f t="shared" si="11"/>
        <v>6.0587249343897788E-2</v>
      </c>
      <c r="H66">
        <f t="shared" si="1"/>
        <v>5.9846985651199329E-2</v>
      </c>
      <c r="I66">
        <f t="shared" si="2"/>
        <v>8.6990934854692633E-5</v>
      </c>
      <c r="J66">
        <f t="shared" si="3"/>
        <v>9.3268930976339939E-3</v>
      </c>
      <c r="K66">
        <f t="shared" si="12"/>
        <v>0.13590726137586945</v>
      </c>
      <c r="L66">
        <f t="shared" si="4"/>
        <v>1.6570108733652894E-6</v>
      </c>
      <c r="M66">
        <f t="shared" si="5"/>
        <v>1.2872493438977894E-3</v>
      </c>
      <c r="N66">
        <f t="shared" si="6"/>
        <v>2.1246208696342448E-2</v>
      </c>
      <c r="O66">
        <f t="shared" si="7"/>
        <v>7.2818785820509529E-9</v>
      </c>
      <c r="P66">
        <f t="shared" si="8"/>
        <v>5.469856511993304E-4</v>
      </c>
      <c r="Q66">
        <f t="shared" si="9"/>
        <v>9.1397360326095026E-3</v>
      </c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</row>
    <row r="67" spans="1:41" x14ac:dyDescent="0.25">
      <c r="A67" s="5" t="s">
        <v>172</v>
      </c>
      <c r="B67">
        <v>5.9700000000000003E-2</v>
      </c>
      <c r="C67" s="10">
        <v>75.672748468485096</v>
      </c>
      <c r="D67" s="56">
        <f t="shared" si="0"/>
        <v>3.4547341867898762E-3</v>
      </c>
      <c r="E67" s="6">
        <v>52.671721813437202</v>
      </c>
      <c r="F67">
        <f t="shared" si="10"/>
        <v>6.7694203787870597E-2</v>
      </c>
      <c r="G67">
        <f t="shared" si="11"/>
        <v>5.9943624671948893E-2</v>
      </c>
      <c r="H67">
        <f t="shared" si="1"/>
        <v>5.940939713023987E-2</v>
      </c>
      <c r="I67">
        <f t="shared" si="2"/>
        <v>6.3907294202004552E-5</v>
      </c>
      <c r="J67">
        <f t="shared" si="3"/>
        <v>7.9942037878705935E-3</v>
      </c>
      <c r="K67">
        <f t="shared" si="12"/>
        <v>0.11809288447976383</v>
      </c>
      <c r="L67">
        <f t="shared" si="4"/>
        <v>5.935298078220437E-8</v>
      </c>
      <c r="M67">
        <f t="shared" si="5"/>
        <v>2.436246719488902E-4</v>
      </c>
      <c r="N67">
        <f t="shared" si="6"/>
        <v>4.0642299040501021E-3</v>
      </c>
      <c r="O67">
        <f t="shared" si="7"/>
        <v>4.0765595981886632E-9</v>
      </c>
      <c r="P67">
        <f t="shared" si="8"/>
        <v>2.9060286976013289E-4</v>
      </c>
      <c r="Q67">
        <f t="shared" si="9"/>
        <v>4.8915303604758114E-3</v>
      </c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</row>
    <row r="68" spans="1:41" x14ac:dyDescent="0.25">
      <c r="A68" s="3" t="s">
        <v>171</v>
      </c>
      <c r="B68">
        <v>6.1199999999999997E-2</v>
      </c>
      <c r="C68" s="11">
        <v>75.889444648678904</v>
      </c>
      <c r="D68" s="56">
        <f t="shared" si="0"/>
        <v>2.8635960048952747E-3</v>
      </c>
      <c r="E68" s="4">
        <v>54.2348904667938</v>
      </c>
      <c r="F68">
        <f t="shared" si="10"/>
        <v>6.6894783409083544E-2</v>
      </c>
      <c r="G68">
        <f t="shared" si="11"/>
        <v>5.9821812335974445E-2</v>
      </c>
      <c r="H68">
        <f t="shared" si="1"/>
        <v>5.9641879426047976E-2</v>
      </c>
      <c r="I68">
        <f t="shared" si="2"/>
        <v>3.243055807637322E-5</v>
      </c>
      <c r="J68">
        <f t="shared" si="3"/>
        <v>5.6947834090835467E-3</v>
      </c>
      <c r="K68">
        <f t="shared" si="12"/>
        <v>8.5130455902040644E-2</v>
      </c>
      <c r="L68">
        <f t="shared" si="4"/>
        <v>1.8994012372722098E-6</v>
      </c>
      <c r="M68">
        <f t="shared" si="5"/>
        <v>1.3781876640255528E-3</v>
      </c>
      <c r="N68">
        <f t="shared" si="6"/>
        <v>2.3038213156854927E-2</v>
      </c>
      <c r="O68">
        <f t="shared" si="7"/>
        <v>9.3215153793378427E-10</v>
      </c>
      <c r="P68">
        <f t="shared" si="8"/>
        <v>1.558120573952021E-3</v>
      </c>
      <c r="Q68">
        <f t="shared" si="9"/>
        <v>2.6124605544732848E-2</v>
      </c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</row>
    <row r="69" spans="1:41" x14ac:dyDescent="0.25">
      <c r="A69" s="5" t="s">
        <v>170</v>
      </c>
      <c r="B69">
        <v>6.5100000000000005E-2</v>
      </c>
      <c r="C69" s="10">
        <v>76.065589034084596</v>
      </c>
      <c r="D69" s="56">
        <f t="shared" ref="D69:D132" si="13">((C69/C68)-1)</f>
        <v>2.32106567943835E-3</v>
      </c>
      <c r="E69" s="6">
        <v>52.857065640441299</v>
      </c>
      <c r="F69">
        <f t="shared" ref="F69:F132" si="14">0.1*B68+0.9*F68</f>
        <v>6.6325305068175189E-2</v>
      </c>
      <c r="G69">
        <f t="shared" ref="G69:G132" si="15">0.5*B68+0.5*G68</f>
        <v>6.0510906167987225E-2</v>
      </c>
      <c r="H69">
        <f t="shared" ref="H69:H132" si="16">0.8*B68+0.2*H68</f>
        <v>6.0888375885209602E-2</v>
      </c>
      <c r="I69">
        <f t="shared" ref="I69:I132" si="17">(B69-F69)^2</f>
        <v>1.5013725100957915E-6</v>
      </c>
      <c r="J69">
        <f t="shared" ref="J69:J132" si="18">ABS(B69-F69)</f>
        <v>1.2253050681751837E-3</v>
      </c>
      <c r="K69">
        <f t="shared" ref="K69:K132" si="19">ABS((B69-F69)/F69)</f>
        <v>1.8474171613921769E-2</v>
      </c>
      <c r="L69">
        <f t="shared" ref="L69:L132" si="20">(B69-G69)^2</f>
        <v>2.1059782199017745E-5</v>
      </c>
      <c r="M69">
        <f t="shared" ref="M69:M132" si="21">ABS(B69-G69)</f>
        <v>4.5890938320127805E-3</v>
      </c>
      <c r="N69">
        <f t="shared" ref="N69:N132" si="22">ABS((B69-G69)/G69)</f>
        <v>7.5839119303101776E-2</v>
      </c>
      <c r="O69">
        <f t="shared" ref="O69:O132" si="23">(I69-L69)^2</f>
        <v>3.8253138955971612E-10</v>
      </c>
      <c r="P69">
        <f t="shared" ref="P69:P132" si="24">ABS(B69-H69)</f>
        <v>4.2116241147904035E-3</v>
      </c>
      <c r="Q69">
        <f t="shared" ref="Q69:Q132" si="25">ABS((B69-H69)/H69)</f>
        <v>6.9169591955127993E-2</v>
      </c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</row>
    <row r="70" spans="1:41" x14ac:dyDescent="0.25">
      <c r="A70" s="3" t="s">
        <v>169</v>
      </c>
      <c r="B70">
        <v>6.3700000000000007E-2</v>
      </c>
      <c r="C70" s="11">
        <v>76.174954992079293</v>
      </c>
      <c r="D70" s="56">
        <f t="shared" si="13"/>
        <v>1.4377849351261407E-3</v>
      </c>
      <c r="E70" s="4">
        <v>50.872056069638703</v>
      </c>
      <c r="F70">
        <f t="shared" si="14"/>
        <v>6.6202774561357675E-2</v>
      </c>
      <c r="G70">
        <f t="shared" si="15"/>
        <v>6.2805453083993615E-2</v>
      </c>
      <c r="H70">
        <f t="shared" si="16"/>
        <v>6.4257675177041923E-2</v>
      </c>
      <c r="I70">
        <f t="shared" si="17"/>
        <v>6.2638805049790675E-6</v>
      </c>
      <c r="J70">
        <f t="shared" si="18"/>
        <v>2.502774561357668E-3</v>
      </c>
      <c r="K70">
        <f t="shared" si="19"/>
        <v>3.7804677793950477E-2</v>
      </c>
      <c r="L70">
        <f t="shared" si="20"/>
        <v>8.0021418493654662E-7</v>
      </c>
      <c r="M70">
        <f t="shared" si="21"/>
        <v>8.945469160063918E-4</v>
      </c>
      <c r="N70">
        <f t="shared" si="22"/>
        <v>1.4243140875204879E-2</v>
      </c>
      <c r="O70">
        <f t="shared" si="23"/>
        <v>2.9851649656766983E-11</v>
      </c>
      <c r="P70">
        <f t="shared" si="24"/>
        <v>5.5767517704191638E-4</v>
      </c>
      <c r="Q70">
        <f t="shared" si="25"/>
        <v>8.6787325483752235E-3</v>
      </c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</row>
    <row r="71" spans="1:41" x14ac:dyDescent="0.25">
      <c r="A71" s="5" t="s">
        <v>168</v>
      </c>
      <c r="B71">
        <v>6.4199999999999993E-2</v>
      </c>
      <c r="C71" s="10">
        <v>76.303264176073</v>
      </c>
      <c r="D71" s="56">
        <f t="shared" si="13"/>
        <v>1.6844011789314273E-3</v>
      </c>
      <c r="E71" s="6">
        <v>49.985471419312297</v>
      </c>
      <c r="F71">
        <f t="shared" si="14"/>
        <v>6.5952497105221913E-2</v>
      </c>
      <c r="G71">
        <f t="shared" si="15"/>
        <v>6.3252726541996818E-2</v>
      </c>
      <c r="H71">
        <f t="shared" si="16"/>
        <v>6.3811535035408387E-2</v>
      </c>
      <c r="I71">
        <f t="shared" si="17"/>
        <v>3.0712461038112098E-6</v>
      </c>
      <c r="J71">
        <f t="shared" si="18"/>
        <v>1.7524971052219201E-3</v>
      </c>
      <c r="K71">
        <f t="shared" si="19"/>
        <v>2.6572111476324416E-2</v>
      </c>
      <c r="L71">
        <f t="shared" si="20"/>
        <v>8.9732700423729394E-7</v>
      </c>
      <c r="M71">
        <f t="shared" si="21"/>
        <v>9.4727345800317553E-4</v>
      </c>
      <c r="N71">
        <f t="shared" si="22"/>
        <v>1.4976009885901611E-2</v>
      </c>
      <c r="O71">
        <f t="shared" si="23"/>
        <v>4.7259242514922659E-12</v>
      </c>
      <c r="P71">
        <f t="shared" si="24"/>
        <v>3.8846496459160607E-4</v>
      </c>
      <c r="Q71">
        <f t="shared" si="25"/>
        <v>6.0876918942014283E-3</v>
      </c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</row>
    <row r="72" spans="1:41" x14ac:dyDescent="0.25">
      <c r="A72" s="3" t="s">
        <v>167</v>
      </c>
      <c r="B72">
        <v>6.4199999999999993E-2</v>
      </c>
      <c r="C72" s="11">
        <v>75.885345918260299</v>
      </c>
      <c r="D72" s="56">
        <f t="shared" si="13"/>
        <v>-5.4770691965200236E-3</v>
      </c>
      <c r="E72" s="4">
        <v>51.204105681247903</v>
      </c>
      <c r="F72">
        <f t="shared" si="14"/>
        <v>6.5777247394699728E-2</v>
      </c>
      <c r="G72">
        <f t="shared" si="15"/>
        <v>6.3726363270998398E-2</v>
      </c>
      <c r="H72">
        <f t="shared" si="16"/>
        <v>6.4122307007081672E-2</v>
      </c>
      <c r="I72">
        <f t="shared" si="17"/>
        <v>2.487709344087102E-6</v>
      </c>
      <c r="J72">
        <f t="shared" si="18"/>
        <v>1.5772473946997351E-3</v>
      </c>
      <c r="K72">
        <f t="shared" si="19"/>
        <v>2.3978616575962529E-2</v>
      </c>
      <c r="L72">
        <f t="shared" si="20"/>
        <v>2.2433175105933005E-7</v>
      </c>
      <c r="M72">
        <f t="shared" si="21"/>
        <v>4.736367290015947E-4</v>
      </c>
      <c r="N72">
        <f t="shared" si="22"/>
        <v>7.4323514584919799E-3</v>
      </c>
      <c r="O72">
        <f t="shared" si="23"/>
        <v>5.1228781286201897E-12</v>
      </c>
      <c r="P72">
        <f t="shared" si="24"/>
        <v>7.7692992918321213E-5</v>
      </c>
      <c r="Q72">
        <f t="shared" si="25"/>
        <v>1.21163751812206E-3</v>
      </c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</row>
    <row r="73" spans="1:41" x14ac:dyDescent="0.25">
      <c r="A73" s="5" t="s">
        <v>166</v>
      </c>
      <c r="B73">
        <v>6.6799999999999998E-2</v>
      </c>
      <c r="C73" s="10">
        <v>75.996827913470497</v>
      </c>
      <c r="D73" s="56">
        <f t="shared" si="13"/>
        <v>1.4690846284113324E-3</v>
      </c>
      <c r="E73" s="6">
        <v>50.822794440239001</v>
      </c>
      <c r="F73">
        <f t="shared" si="14"/>
        <v>6.5619522655229759E-2</v>
      </c>
      <c r="G73">
        <f t="shared" si="15"/>
        <v>6.3963181635499189E-2</v>
      </c>
      <c r="H73">
        <f t="shared" si="16"/>
        <v>6.4184461401416329E-2</v>
      </c>
      <c r="I73">
        <f t="shared" si="17"/>
        <v>1.3935267615157946E-6</v>
      </c>
      <c r="J73">
        <f t="shared" si="18"/>
        <v>1.1804773447702394E-3</v>
      </c>
      <c r="K73">
        <f t="shared" si="19"/>
        <v>1.7989727706075556E-2</v>
      </c>
      <c r="L73">
        <f t="shared" si="20"/>
        <v>8.047538433169047E-6</v>
      </c>
      <c r="M73">
        <f t="shared" si="21"/>
        <v>2.8368183645008094E-3</v>
      </c>
      <c r="N73">
        <f t="shared" si="22"/>
        <v>4.4350801382375134E-2</v>
      </c>
      <c r="O73">
        <f t="shared" si="23"/>
        <v>4.4275871326497703E-11</v>
      </c>
      <c r="P73">
        <f t="shared" si="24"/>
        <v>2.6155385985836693E-3</v>
      </c>
      <c r="Q73">
        <f t="shared" si="25"/>
        <v>4.0750339591163934E-2</v>
      </c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</row>
    <row r="74" spans="1:41" x14ac:dyDescent="0.25">
      <c r="A74" s="3" t="s">
        <v>165</v>
      </c>
      <c r="B74">
        <v>6.7500000000000004E-2</v>
      </c>
      <c r="C74" s="11">
        <v>76.005427537482106</v>
      </c>
      <c r="D74" s="56">
        <f t="shared" si="13"/>
        <v>1.1315767049380199E-4</v>
      </c>
      <c r="E74" s="4">
        <v>50.880836375299701</v>
      </c>
      <c r="F74">
        <f t="shared" si="14"/>
        <v>6.573757038970679E-2</v>
      </c>
      <c r="G74">
        <f t="shared" si="15"/>
        <v>6.5381590817749594E-2</v>
      </c>
      <c r="H74">
        <f t="shared" si="16"/>
        <v>6.6276892280283273E-2</v>
      </c>
      <c r="I74">
        <f t="shared" si="17"/>
        <v>3.1061581312382927E-6</v>
      </c>
      <c r="J74">
        <f t="shared" si="18"/>
        <v>1.7624296102932147E-3</v>
      </c>
      <c r="K74">
        <f t="shared" si="19"/>
        <v>2.6810081355990858E-2</v>
      </c>
      <c r="L74">
        <f t="shared" si="20"/>
        <v>4.4876574634428549E-6</v>
      </c>
      <c r="M74">
        <f t="shared" si="21"/>
        <v>2.1184091822504109E-3</v>
      </c>
      <c r="N74">
        <f t="shared" si="22"/>
        <v>3.2400698052077861E-2</v>
      </c>
      <c r="O74">
        <f t="shared" si="23"/>
        <v>1.9085404048816513E-12</v>
      </c>
      <c r="P74">
        <f t="shared" si="24"/>
        <v>1.2231077197167317E-3</v>
      </c>
      <c r="Q74">
        <f t="shared" si="25"/>
        <v>1.8454512238507512E-2</v>
      </c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</row>
    <row r="75" spans="1:41" x14ac:dyDescent="0.25">
      <c r="A75" s="5" t="s">
        <v>164</v>
      </c>
      <c r="B75">
        <v>6.8099999999999994E-2</v>
      </c>
      <c r="C75" s="10">
        <v>76.295835644351897</v>
      </c>
      <c r="D75" s="56">
        <f t="shared" si="13"/>
        <v>3.8208864324402736E-3</v>
      </c>
      <c r="E75" s="6">
        <v>48.966305258815503</v>
      </c>
      <c r="F75">
        <f t="shared" si="14"/>
        <v>6.5913813350736108E-2</v>
      </c>
      <c r="G75">
        <f t="shared" si="15"/>
        <v>6.6440795408874792E-2</v>
      </c>
      <c r="H75">
        <f t="shared" si="16"/>
        <v>6.7255378456056669E-2</v>
      </c>
      <c r="I75">
        <f t="shared" si="17"/>
        <v>4.7794120654196544E-6</v>
      </c>
      <c r="J75">
        <f t="shared" si="18"/>
        <v>2.1861866492638854E-3</v>
      </c>
      <c r="K75">
        <f t="shared" si="19"/>
        <v>3.3167352002999695E-2</v>
      </c>
      <c r="L75">
        <f t="shared" si="20"/>
        <v>2.752959875210948E-6</v>
      </c>
      <c r="M75">
        <f t="shared" si="21"/>
        <v>1.6592045911252018E-3</v>
      </c>
      <c r="N75">
        <f t="shared" si="22"/>
        <v>2.497267801979948E-2</v>
      </c>
      <c r="O75">
        <f t="shared" si="23"/>
        <v>4.1065084792016631E-12</v>
      </c>
      <c r="P75">
        <f t="shared" si="24"/>
        <v>8.4462154394332467E-4</v>
      </c>
      <c r="Q75">
        <f t="shared" si="25"/>
        <v>1.2558423777143468E-2</v>
      </c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</row>
    <row r="76" spans="1:41" x14ac:dyDescent="0.25">
      <c r="A76" s="3" t="s">
        <v>163</v>
      </c>
      <c r="B76">
        <v>6.8000000000000005E-2</v>
      </c>
      <c r="C76" s="11">
        <v>76.573057044731101</v>
      </c>
      <c r="D76" s="56">
        <f t="shared" si="13"/>
        <v>3.6335063118182465E-3</v>
      </c>
      <c r="E76" s="4">
        <v>51.213443340442602</v>
      </c>
      <c r="F76">
        <f t="shared" si="14"/>
        <v>6.6132432015662504E-2</v>
      </c>
      <c r="G76">
        <f t="shared" si="15"/>
        <v>6.7270397704437393E-2</v>
      </c>
      <c r="H76">
        <f t="shared" si="16"/>
        <v>6.7931075691211332E-2</v>
      </c>
      <c r="I76">
        <f t="shared" si="17"/>
        <v>3.487810176122436E-6</v>
      </c>
      <c r="J76">
        <f t="shared" si="18"/>
        <v>1.8675679843375009E-3</v>
      </c>
      <c r="K76">
        <f t="shared" si="19"/>
        <v>2.8239820121770128E-2</v>
      </c>
      <c r="L76">
        <f t="shared" si="20"/>
        <v>5.3231950969023287E-7</v>
      </c>
      <c r="M76">
        <f t="shared" si="21"/>
        <v>7.2960229556261191E-4</v>
      </c>
      <c r="N76">
        <f t="shared" si="22"/>
        <v>1.0845815105304257E-2</v>
      </c>
      <c r="O76">
        <f t="shared" si="23"/>
        <v>8.7349250793678697E-12</v>
      </c>
      <c r="P76">
        <f t="shared" si="24"/>
        <v>6.8924308788673172E-5</v>
      </c>
      <c r="Q76">
        <f t="shared" si="25"/>
        <v>1.0146211890118845E-3</v>
      </c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</row>
    <row r="77" spans="1:41" x14ac:dyDescent="0.25">
      <c r="A77" s="5" t="s">
        <v>162</v>
      </c>
      <c r="B77">
        <v>7.5200000000000003E-2</v>
      </c>
      <c r="C77" s="10">
        <v>76.848429315799905</v>
      </c>
      <c r="D77" s="56">
        <f t="shared" si="13"/>
        <v>3.596203177678392E-3</v>
      </c>
      <c r="E77" s="6">
        <v>50.425606177826999</v>
      </c>
      <c r="F77">
        <f t="shared" si="14"/>
        <v>6.6319188814096264E-2</v>
      </c>
      <c r="G77">
        <f t="shared" si="15"/>
        <v>6.7635198852218692E-2</v>
      </c>
      <c r="H77">
        <f t="shared" si="16"/>
        <v>6.7986215138242267E-2</v>
      </c>
      <c r="I77">
        <f t="shared" si="17"/>
        <v>7.8868807319672977E-5</v>
      </c>
      <c r="J77">
        <f t="shared" si="18"/>
        <v>8.8808111859037392E-3</v>
      </c>
      <c r="K77">
        <f t="shared" si="19"/>
        <v>0.13391012985394216</v>
      </c>
      <c r="L77">
        <f t="shared" si="20"/>
        <v>5.722621640547344E-5</v>
      </c>
      <c r="M77">
        <f t="shared" si="21"/>
        <v>7.564801147781311E-3</v>
      </c>
      <c r="N77">
        <f t="shared" si="22"/>
        <v>0.1118471044094987</v>
      </c>
      <c r="O77">
        <f t="shared" si="23"/>
        <v>4.6840174147939231E-10</v>
      </c>
      <c r="P77">
        <f t="shared" si="24"/>
        <v>7.2137848617577355E-3</v>
      </c>
      <c r="Q77">
        <f t="shared" si="25"/>
        <v>0.10610658126929585</v>
      </c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</row>
    <row r="78" spans="1:41" x14ac:dyDescent="0.25">
      <c r="A78" s="3" t="s">
        <v>161</v>
      </c>
      <c r="B78">
        <v>7.4499999999999997E-2</v>
      </c>
      <c r="C78" s="11">
        <v>76.999690397705905</v>
      </c>
      <c r="D78" s="56">
        <f t="shared" si="13"/>
        <v>1.9683041443099292E-3</v>
      </c>
      <c r="E78" s="4">
        <v>52.297346815196597</v>
      </c>
      <c r="F78">
        <f t="shared" si="14"/>
        <v>6.7207269932686636E-2</v>
      </c>
      <c r="G78">
        <f t="shared" si="15"/>
        <v>7.1417599426109341E-2</v>
      </c>
      <c r="H78">
        <f t="shared" si="16"/>
        <v>7.3757243027648467E-2</v>
      </c>
      <c r="I78">
        <f t="shared" si="17"/>
        <v>5.3183911834696333E-5</v>
      </c>
      <c r="J78">
        <f t="shared" si="18"/>
        <v>7.2927300673133605E-3</v>
      </c>
      <c r="K78">
        <f t="shared" si="19"/>
        <v>0.1085110297534419</v>
      </c>
      <c r="L78">
        <f t="shared" si="20"/>
        <v>9.5011932979214477E-6</v>
      </c>
      <c r="M78">
        <f t="shared" si="21"/>
        <v>3.0824005738906562E-3</v>
      </c>
      <c r="N78">
        <f t="shared" si="22"/>
        <v>4.3160237793763913E-2</v>
      </c>
      <c r="O78">
        <f t="shared" si="23"/>
        <v>1.908179898763096E-9</v>
      </c>
      <c r="P78">
        <f t="shared" si="24"/>
        <v>7.4275697235152982E-4</v>
      </c>
      <c r="Q78">
        <f t="shared" si="25"/>
        <v>1.0070291972180978E-2</v>
      </c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</row>
    <row r="79" spans="1:41" x14ac:dyDescent="0.25">
      <c r="A79" s="5" t="s">
        <v>160</v>
      </c>
      <c r="B79">
        <v>7.6100000000000001E-2</v>
      </c>
      <c r="C79" s="10">
        <v>77.102960139316295</v>
      </c>
      <c r="D79" s="56">
        <f t="shared" si="13"/>
        <v>1.3411708680515222E-3</v>
      </c>
      <c r="E79" s="6">
        <v>51.075594338993099</v>
      </c>
      <c r="F79">
        <f t="shared" si="14"/>
        <v>6.7936542939417977E-2</v>
      </c>
      <c r="G79">
        <f t="shared" si="15"/>
        <v>7.2958799713054662E-2</v>
      </c>
      <c r="H79">
        <f t="shared" si="16"/>
        <v>7.4351448605529696E-2</v>
      </c>
      <c r="I79">
        <f t="shared" si="17"/>
        <v>6.6642031179966503E-5</v>
      </c>
      <c r="J79">
        <f t="shared" si="18"/>
        <v>8.1634570605820245E-3</v>
      </c>
      <c r="K79">
        <f t="shared" si="19"/>
        <v>0.12016297426057933</v>
      </c>
      <c r="L79">
        <f t="shared" si="20"/>
        <v>9.8671392427054825E-6</v>
      </c>
      <c r="M79">
        <f t="shared" si="21"/>
        <v>3.1412002869453393E-3</v>
      </c>
      <c r="N79">
        <f t="shared" si="22"/>
        <v>4.3054440304659755E-2</v>
      </c>
      <c r="O79">
        <f t="shared" si="23"/>
        <v>3.2233883544876669E-9</v>
      </c>
      <c r="P79">
        <f t="shared" si="24"/>
        <v>1.7485513944703046E-3</v>
      </c>
      <c r="Q79">
        <f t="shared" si="25"/>
        <v>2.3517381668610296E-2</v>
      </c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</row>
    <row r="80" spans="1:41" x14ac:dyDescent="0.25">
      <c r="A80" s="3" t="s">
        <v>159</v>
      </c>
      <c r="B80">
        <v>8.0199999999999994E-2</v>
      </c>
      <c r="C80" s="11">
        <v>77.224620981014198</v>
      </c>
      <c r="D80" s="56">
        <f t="shared" si="13"/>
        <v>1.577901049169439E-3</v>
      </c>
      <c r="E80" s="4">
        <v>51.534466130308203</v>
      </c>
      <c r="F80">
        <f t="shared" si="14"/>
        <v>6.8752888645476185E-2</v>
      </c>
      <c r="G80">
        <f t="shared" si="15"/>
        <v>7.4529399856527331E-2</v>
      </c>
      <c r="H80">
        <f t="shared" si="16"/>
        <v>7.5750289721105951E-2</v>
      </c>
      <c r="I80">
        <f t="shared" si="17"/>
        <v>1.310363583628679E-4</v>
      </c>
      <c r="J80">
        <f t="shared" si="18"/>
        <v>1.1447111354523809E-2</v>
      </c>
      <c r="K80">
        <f t="shared" si="19"/>
        <v>0.16649644225933202</v>
      </c>
      <c r="L80">
        <f t="shared" si="20"/>
        <v>3.2155705987152175E-5</v>
      </c>
      <c r="M80">
        <f t="shared" si="21"/>
        <v>5.6706001434726622E-3</v>
      </c>
      <c r="N80">
        <f t="shared" si="22"/>
        <v>7.6085412661162435E-2</v>
      </c>
      <c r="O80">
        <f t="shared" si="23"/>
        <v>9.7773834142471374E-9</v>
      </c>
      <c r="P80">
        <f t="shared" si="24"/>
        <v>4.4497102788940424E-3</v>
      </c>
      <c r="Q80">
        <f t="shared" si="25"/>
        <v>5.874182521646832E-2</v>
      </c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</row>
    <row r="81" spans="1:41" x14ac:dyDescent="0.25">
      <c r="A81" s="5" t="s">
        <v>158</v>
      </c>
      <c r="B81">
        <v>8.2900000000000001E-2</v>
      </c>
      <c r="C81" s="10">
        <v>77.300296778404203</v>
      </c>
      <c r="D81" s="56">
        <f t="shared" si="13"/>
        <v>9.7994391463074315E-4</v>
      </c>
      <c r="E81" s="6">
        <v>51.339788495327603</v>
      </c>
      <c r="F81">
        <f t="shared" si="14"/>
        <v>6.9897599780928577E-2</v>
      </c>
      <c r="G81">
        <f t="shared" si="15"/>
        <v>7.7364699928263669E-2</v>
      </c>
      <c r="H81">
        <f t="shared" si="16"/>
        <v>7.9310057944221191E-2</v>
      </c>
      <c r="I81">
        <f t="shared" si="17"/>
        <v>1.6906241145690865E-4</v>
      </c>
      <c r="J81">
        <f t="shared" si="18"/>
        <v>1.3002400219071425E-2</v>
      </c>
      <c r="K81">
        <f t="shared" si="19"/>
        <v>0.18602069684543165</v>
      </c>
      <c r="L81">
        <f t="shared" si="20"/>
        <v>3.0639546884164245E-5</v>
      </c>
      <c r="M81">
        <f t="shared" si="21"/>
        <v>5.5353000717363321E-3</v>
      </c>
      <c r="N81">
        <f t="shared" si="22"/>
        <v>7.1548135995731038E-2</v>
      </c>
      <c r="O81">
        <f t="shared" si="23"/>
        <v>1.9160889436524342E-8</v>
      </c>
      <c r="P81">
        <f t="shared" si="24"/>
        <v>3.5899420557788109E-3</v>
      </c>
      <c r="Q81">
        <f t="shared" si="25"/>
        <v>4.5264650522681742E-2</v>
      </c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</row>
    <row r="82" spans="1:41" x14ac:dyDescent="0.25">
      <c r="A82" s="3" t="s">
        <v>157</v>
      </c>
      <c r="B82">
        <v>8.5400000000000004E-2</v>
      </c>
      <c r="C82" s="11">
        <v>77.220518095082696</v>
      </c>
      <c r="D82" s="56">
        <f t="shared" si="13"/>
        <v>-1.0320617985491998E-3</v>
      </c>
      <c r="E82" s="4">
        <v>51.262215377240203</v>
      </c>
      <c r="F82">
        <f t="shared" si="14"/>
        <v>7.1197839802835727E-2</v>
      </c>
      <c r="G82">
        <f t="shared" si="15"/>
        <v>8.0132349964131835E-2</v>
      </c>
      <c r="H82">
        <f t="shared" si="16"/>
        <v>8.218201158884425E-2</v>
      </c>
      <c r="I82">
        <f t="shared" si="17"/>
        <v>2.0170135426591723E-4</v>
      </c>
      <c r="J82">
        <f t="shared" si="18"/>
        <v>1.4202160197164276E-2</v>
      </c>
      <c r="K82">
        <f t="shared" si="19"/>
        <v>0.19947459412383212</v>
      </c>
      <c r="L82">
        <f t="shared" si="20"/>
        <v>2.7748136900381916E-5</v>
      </c>
      <c r="M82">
        <f t="shared" si="21"/>
        <v>5.2676500358681683E-3</v>
      </c>
      <c r="N82">
        <f t="shared" si="22"/>
        <v>6.5736872040143945E-2</v>
      </c>
      <c r="O82">
        <f t="shared" si="23"/>
        <v>3.0259721831821177E-8</v>
      </c>
      <c r="P82">
        <f t="shared" si="24"/>
        <v>3.2179884111557533E-3</v>
      </c>
      <c r="Q82">
        <f t="shared" si="25"/>
        <v>3.9156846479437811E-2</v>
      </c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</row>
    <row r="83" spans="1:41" x14ac:dyDescent="0.25">
      <c r="A83" s="5" t="s">
        <v>156</v>
      </c>
      <c r="B83">
        <v>8.8900000000000007E-2</v>
      </c>
      <c r="C83" s="10">
        <v>77.212352873432806</v>
      </c>
      <c r="D83" s="56">
        <f t="shared" si="13"/>
        <v>-1.057390166669947E-4</v>
      </c>
      <c r="E83" s="6">
        <v>52.067644131541698</v>
      </c>
      <c r="F83">
        <f t="shared" si="14"/>
        <v>7.2618055822552166E-2</v>
      </c>
      <c r="G83">
        <f t="shared" si="15"/>
        <v>8.2766174982065926E-2</v>
      </c>
      <c r="H83">
        <f t="shared" si="16"/>
        <v>8.4756402317768861E-2</v>
      </c>
      <c r="I83">
        <f t="shared" si="17"/>
        <v>2.6510170619752766E-4</v>
      </c>
      <c r="J83">
        <f t="shared" si="18"/>
        <v>1.6281944177447841E-2</v>
      </c>
      <c r="K83">
        <f t="shared" si="19"/>
        <v>0.22421344103777757</v>
      </c>
      <c r="L83">
        <f t="shared" si="20"/>
        <v>3.762380935063402E-5</v>
      </c>
      <c r="M83">
        <f t="shared" si="21"/>
        <v>6.1338250179340803E-3</v>
      </c>
      <c r="N83">
        <f t="shared" si="22"/>
        <v>7.4110287436421701E-2</v>
      </c>
      <c r="O83">
        <f t="shared" si="23"/>
        <v>5.1746193553885986E-8</v>
      </c>
      <c r="P83">
        <f t="shared" si="24"/>
        <v>4.1435976822311454E-3</v>
      </c>
      <c r="Q83">
        <f t="shared" si="25"/>
        <v>4.8888314851967894E-2</v>
      </c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</row>
    <row r="84" spans="1:41" x14ac:dyDescent="0.25">
      <c r="A84" s="3" t="s">
        <v>155</v>
      </c>
      <c r="B84">
        <v>8.5900000000000004E-2</v>
      </c>
      <c r="C84" s="11">
        <v>77.403964580750795</v>
      </c>
      <c r="D84" s="56">
        <f t="shared" si="13"/>
        <v>2.4816198469186368E-3</v>
      </c>
      <c r="E84" s="4">
        <v>54.557082487994101</v>
      </c>
      <c r="F84">
        <f t="shared" si="14"/>
        <v>7.4246250240296949E-2</v>
      </c>
      <c r="G84">
        <f t="shared" si="15"/>
        <v>8.5833087491032967E-2</v>
      </c>
      <c r="H84">
        <f t="shared" si="16"/>
        <v>8.807128046355378E-2</v>
      </c>
      <c r="I84">
        <f t="shared" si="17"/>
        <v>1.3580988346177902E-4</v>
      </c>
      <c r="J84">
        <f t="shared" si="18"/>
        <v>1.1653749759703055E-2</v>
      </c>
      <c r="K84">
        <f t="shared" si="19"/>
        <v>0.15696078552096379</v>
      </c>
      <c r="L84">
        <f t="shared" si="20"/>
        <v>4.477283856263872E-9</v>
      </c>
      <c r="M84">
        <f t="shared" si="21"/>
        <v>6.6912508967037487E-5</v>
      </c>
      <c r="N84">
        <f t="shared" si="22"/>
        <v>7.7956544408387825E-4</v>
      </c>
      <c r="O84">
        <f t="shared" si="23"/>
        <v>1.8443108347150577E-8</v>
      </c>
      <c r="P84">
        <f t="shared" si="24"/>
        <v>2.1712804635537764E-3</v>
      </c>
      <c r="Q84">
        <f t="shared" si="25"/>
        <v>2.4653672027083896E-2</v>
      </c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</row>
    <row r="85" spans="1:41" x14ac:dyDescent="0.25">
      <c r="A85" s="5" t="s">
        <v>154</v>
      </c>
      <c r="B85">
        <v>8.6699999999999999E-2</v>
      </c>
      <c r="C85" s="10">
        <v>77.589118611446196</v>
      </c>
      <c r="D85" s="56">
        <f t="shared" si="13"/>
        <v>2.392048413776493E-3</v>
      </c>
      <c r="E85" s="6">
        <v>54.055751825734703</v>
      </c>
      <c r="F85">
        <f t="shared" si="14"/>
        <v>7.541162521626725E-2</v>
      </c>
      <c r="G85">
        <f t="shared" si="15"/>
        <v>8.5866543745516485E-2</v>
      </c>
      <c r="H85">
        <f t="shared" si="16"/>
        <v>8.6334256092710754E-2</v>
      </c>
      <c r="I85">
        <f t="shared" si="17"/>
        <v>1.274274052580134E-4</v>
      </c>
      <c r="J85">
        <f t="shared" si="18"/>
        <v>1.1288374783732749E-2</v>
      </c>
      <c r="K85">
        <f t="shared" si="19"/>
        <v>0.14969011410853009</v>
      </c>
      <c r="L85">
        <f t="shared" si="20"/>
        <v>6.9464932813768784E-7</v>
      </c>
      <c r="M85">
        <f t="shared" si="21"/>
        <v>8.334562544835139E-4</v>
      </c>
      <c r="N85">
        <f t="shared" si="22"/>
        <v>9.7064143743066725E-3</v>
      </c>
      <c r="O85">
        <f t="shared" si="23"/>
        <v>1.6061191425581449E-8</v>
      </c>
      <c r="P85">
        <f t="shared" si="24"/>
        <v>3.6574390728924544E-4</v>
      </c>
      <c r="Q85">
        <f t="shared" si="25"/>
        <v>4.2363706348090653E-3</v>
      </c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</row>
    <row r="86" spans="1:41" x14ac:dyDescent="0.25">
      <c r="A86" s="3" t="s">
        <v>153</v>
      </c>
      <c r="B86">
        <v>8.9800000000000005E-2</v>
      </c>
      <c r="C86" s="11">
        <v>77.734977412754901</v>
      </c>
      <c r="D86" s="56">
        <f t="shared" si="13"/>
        <v>1.8798873336756117E-3</v>
      </c>
      <c r="E86" s="4">
        <v>52.430235783342198</v>
      </c>
      <c r="F86">
        <f t="shared" si="14"/>
        <v>7.6540462694640529E-2</v>
      </c>
      <c r="G86">
        <f t="shared" si="15"/>
        <v>8.6283271872758249E-2</v>
      </c>
      <c r="H86">
        <f t="shared" si="16"/>
        <v>8.6626851218542161E-2</v>
      </c>
      <c r="I86">
        <f t="shared" si="17"/>
        <v>1.7581532955221962E-4</v>
      </c>
      <c r="J86">
        <f t="shared" si="18"/>
        <v>1.3259537305359476E-2</v>
      </c>
      <c r="K86">
        <f t="shared" si="19"/>
        <v>0.1732356565214222</v>
      </c>
      <c r="L86">
        <f t="shared" si="20"/>
        <v>1.2367376720933305E-5</v>
      </c>
      <c r="M86">
        <f t="shared" si="21"/>
        <v>3.5167281272417555E-3</v>
      </c>
      <c r="N86">
        <f t="shared" si="22"/>
        <v>4.0757936630264398E-2</v>
      </c>
      <c r="O86">
        <f t="shared" si="23"/>
        <v>2.6715233284738393E-8</v>
      </c>
      <c r="P86">
        <f t="shared" si="24"/>
        <v>3.1731487814578435E-3</v>
      </c>
      <c r="Q86">
        <f t="shared" si="25"/>
        <v>3.6630083361250496E-2</v>
      </c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</row>
    <row r="87" spans="1:41" x14ac:dyDescent="0.25">
      <c r="A87" s="5" t="s">
        <v>152</v>
      </c>
      <c r="B87">
        <v>9.1200000000000003E-2</v>
      </c>
      <c r="C87" s="10">
        <v>77.892280754745897</v>
      </c>
      <c r="D87" s="56">
        <f t="shared" si="13"/>
        <v>2.0235850993530757E-3</v>
      </c>
      <c r="E87" s="6">
        <v>50.130255919086899</v>
      </c>
      <c r="F87">
        <f t="shared" si="14"/>
        <v>7.7866416425176485E-2</v>
      </c>
      <c r="G87">
        <f t="shared" si="15"/>
        <v>8.804163593637912E-2</v>
      </c>
      <c r="H87">
        <f t="shared" si="16"/>
        <v>8.9165370243708436E-2</v>
      </c>
      <c r="I87">
        <f t="shared" si="17"/>
        <v>1.777844509468035E-4</v>
      </c>
      <c r="J87">
        <f t="shared" si="18"/>
        <v>1.3333583574823518E-2</v>
      </c>
      <c r="K87">
        <f t="shared" si="19"/>
        <v>0.17123664073633138</v>
      </c>
      <c r="L87">
        <f t="shared" si="20"/>
        <v>9.975263558371818E-6</v>
      </c>
      <c r="M87">
        <f t="shared" si="21"/>
        <v>3.1583640636208832E-3</v>
      </c>
      <c r="N87">
        <f t="shared" si="22"/>
        <v>3.5873527678463274E-2</v>
      </c>
      <c r="O87">
        <f t="shared" si="23"/>
        <v>2.8159923371965784E-8</v>
      </c>
      <c r="P87">
        <f t="shared" si="24"/>
        <v>2.0346297562915672E-3</v>
      </c>
      <c r="Q87">
        <f t="shared" si="25"/>
        <v>2.2818609407783307E-2</v>
      </c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</row>
    <row r="88" spans="1:41" x14ac:dyDescent="0.25">
      <c r="A88" s="3" t="s">
        <v>151</v>
      </c>
      <c r="B88">
        <v>9.2999999999999999E-2</v>
      </c>
      <c r="C88" s="11">
        <v>78.243550856177905</v>
      </c>
      <c r="D88" s="56">
        <f t="shared" si="13"/>
        <v>4.5096907938544373E-3</v>
      </c>
      <c r="E88" s="4">
        <v>51.899192764716403</v>
      </c>
      <c r="F88">
        <f t="shared" si="14"/>
        <v>7.9199774782658841E-2</v>
      </c>
      <c r="G88">
        <f t="shared" si="15"/>
        <v>8.9620817968189562E-2</v>
      </c>
      <c r="H88">
        <f t="shared" si="16"/>
        <v>9.0793074048741707E-2</v>
      </c>
      <c r="I88">
        <f t="shared" si="17"/>
        <v>1.9044621604933881E-4</v>
      </c>
      <c r="J88">
        <f t="shared" si="18"/>
        <v>1.3800225217341158E-2</v>
      </c>
      <c r="K88">
        <f t="shared" si="19"/>
        <v>0.17424576339026132</v>
      </c>
      <c r="L88">
        <f t="shared" si="20"/>
        <v>1.1418871204110518E-5</v>
      </c>
      <c r="M88">
        <f t="shared" si="21"/>
        <v>3.3791820318104376E-3</v>
      </c>
      <c r="N88">
        <f t="shared" si="22"/>
        <v>3.7705324593331209E-2</v>
      </c>
      <c r="O88">
        <f t="shared" si="23"/>
        <v>3.2050790202332282E-8</v>
      </c>
      <c r="P88">
        <f t="shared" si="24"/>
        <v>2.2069259512582928E-3</v>
      </c>
      <c r="Q88">
        <f t="shared" si="25"/>
        <v>2.4307205966762599E-2</v>
      </c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</row>
    <row r="89" spans="1:41" x14ac:dyDescent="0.25">
      <c r="A89" s="5" t="s">
        <v>150</v>
      </c>
      <c r="B89">
        <v>9.5899999999999999E-2</v>
      </c>
      <c r="C89" s="10">
        <v>78.666080400455996</v>
      </c>
      <c r="D89" s="56">
        <f t="shared" si="13"/>
        <v>5.4001836528962954E-3</v>
      </c>
      <c r="E89" s="6">
        <v>53.002688346995001</v>
      </c>
      <c r="F89">
        <f t="shared" si="14"/>
        <v>8.0579797304392964E-2</v>
      </c>
      <c r="G89">
        <f t="shared" si="15"/>
        <v>9.1310408984094787E-2</v>
      </c>
      <c r="H89">
        <f t="shared" si="16"/>
        <v>9.2558614809748349E-2</v>
      </c>
      <c r="I89">
        <f t="shared" si="17"/>
        <v>2.3470861063448506E-4</v>
      </c>
      <c r="J89">
        <f t="shared" si="18"/>
        <v>1.5320202695607035E-2</v>
      </c>
      <c r="K89">
        <f t="shared" si="19"/>
        <v>0.19012461197605698</v>
      </c>
      <c r="L89">
        <f t="shared" si="20"/>
        <v>2.1064345693277833E-5</v>
      </c>
      <c r="M89">
        <f t="shared" si="21"/>
        <v>4.5895910159052117E-3</v>
      </c>
      <c r="N89">
        <f t="shared" si="22"/>
        <v>5.0263612516560571E-2</v>
      </c>
      <c r="O89">
        <f t="shared" si="23"/>
        <v>4.5643871942268756E-8</v>
      </c>
      <c r="P89">
        <f t="shared" si="24"/>
        <v>3.34138519025165E-3</v>
      </c>
      <c r="Q89">
        <f t="shared" si="25"/>
        <v>3.6100207388796539E-2</v>
      </c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</row>
    <row r="90" spans="1:41" x14ac:dyDescent="0.25">
      <c r="A90" s="3" t="s">
        <v>149</v>
      </c>
      <c r="B90">
        <v>9.7900000000000001E-2</v>
      </c>
      <c r="C90" s="11">
        <v>78.828105956225599</v>
      </c>
      <c r="D90" s="56">
        <f t="shared" si="13"/>
        <v>2.0596622450845814E-3</v>
      </c>
      <c r="E90" s="4">
        <v>52.932282621314698</v>
      </c>
      <c r="F90">
        <f t="shared" si="14"/>
        <v>8.2111817573953666E-2</v>
      </c>
      <c r="G90">
        <f t="shared" si="15"/>
        <v>9.36052044920474E-2</v>
      </c>
      <c r="H90">
        <f t="shared" si="16"/>
        <v>9.5231722961949677E-2</v>
      </c>
      <c r="I90">
        <f t="shared" si="17"/>
        <v>2.4926670431811831E-4</v>
      </c>
      <c r="J90">
        <f t="shared" si="18"/>
        <v>1.5788182426046335E-2</v>
      </c>
      <c r="K90">
        <f t="shared" si="19"/>
        <v>0.19227661611346958</v>
      </c>
      <c r="L90">
        <f t="shared" si="20"/>
        <v>1.8445268455129837E-5</v>
      </c>
      <c r="M90">
        <f t="shared" si="21"/>
        <v>4.2947955079526007E-3</v>
      </c>
      <c r="N90">
        <f t="shared" si="22"/>
        <v>4.5882016189788696E-2</v>
      </c>
      <c r="O90">
        <f t="shared" si="23"/>
        <v>5.3278535253851702E-8</v>
      </c>
      <c r="P90">
        <f t="shared" si="24"/>
        <v>2.6682770380503235E-3</v>
      </c>
      <c r="Q90">
        <f t="shared" si="25"/>
        <v>2.8018783605505564E-2</v>
      </c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</row>
    <row r="91" spans="1:41" x14ac:dyDescent="0.25">
      <c r="A91" s="5" t="s">
        <v>148</v>
      </c>
      <c r="B91">
        <v>9.5899999999999999E-2</v>
      </c>
      <c r="C91" s="10">
        <v>78.806795876480905</v>
      </c>
      <c r="D91" s="56">
        <f t="shared" si="13"/>
        <v>-2.7033606207060856E-4</v>
      </c>
      <c r="E91" s="6">
        <v>52.743203016684603</v>
      </c>
      <c r="F91">
        <f t="shared" si="14"/>
        <v>8.3690635816558306E-2</v>
      </c>
      <c r="G91">
        <f t="shared" si="15"/>
        <v>9.5752602246023694E-2</v>
      </c>
      <c r="H91">
        <f t="shared" si="16"/>
        <v>9.7366344592389936E-2</v>
      </c>
      <c r="I91">
        <f t="shared" si="17"/>
        <v>1.4906857376390884E-4</v>
      </c>
      <c r="J91">
        <f t="shared" si="18"/>
        <v>1.2209364183441693E-2</v>
      </c>
      <c r="K91">
        <f t="shared" si="19"/>
        <v>0.14588686134734866</v>
      </c>
      <c r="L91">
        <f t="shared" si="20"/>
        <v>2.1726097877259483E-8</v>
      </c>
      <c r="M91">
        <f t="shared" si="21"/>
        <v>1.473977539763055E-4</v>
      </c>
      <c r="N91">
        <f t="shared" si="22"/>
        <v>1.5393602943300317E-3</v>
      </c>
      <c r="O91">
        <f t="shared" si="23"/>
        <v>2.2214962799181226E-8</v>
      </c>
      <c r="P91">
        <f t="shared" si="24"/>
        <v>1.4663445923899371E-3</v>
      </c>
      <c r="Q91">
        <f t="shared" si="25"/>
        <v>1.5060076441490905E-2</v>
      </c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</row>
    <row r="92" spans="1:41" x14ac:dyDescent="0.25">
      <c r="A92" s="3" t="s">
        <v>147</v>
      </c>
      <c r="B92">
        <v>9.7500000000000003E-2</v>
      </c>
      <c r="C92" s="11">
        <v>78.908755719007601</v>
      </c>
      <c r="D92" s="56">
        <f t="shared" si="13"/>
        <v>1.2937950514635421E-3</v>
      </c>
      <c r="E92" s="4">
        <v>50.777991940297198</v>
      </c>
      <c r="F92">
        <f t="shared" si="14"/>
        <v>8.4911572234902477E-2</v>
      </c>
      <c r="G92">
        <f t="shared" si="15"/>
        <v>9.5826301123011853E-2</v>
      </c>
      <c r="H92">
        <f t="shared" si="16"/>
        <v>9.6193268918478E-2</v>
      </c>
      <c r="I92">
        <f t="shared" si="17"/>
        <v>1.5846851359707829E-4</v>
      </c>
      <c r="J92">
        <f t="shared" si="18"/>
        <v>1.2588427765097526E-2</v>
      </c>
      <c r="K92">
        <f t="shared" si="19"/>
        <v>0.14825338212172587</v>
      </c>
      <c r="L92">
        <f t="shared" si="20"/>
        <v>2.8012679308313943E-6</v>
      </c>
      <c r="M92">
        <f t="shared" si="21"/>
        <v>1.67369887698815E-3</v>
      </c>
      <c r="N92">
        <f t="shared" si="22"/>
        <v>1.7465965579112036E-2</v>
      </c>
      <c r="O92">
        <f t="shared" si="23"/>
        <v>2.4232291373315665E-8</v>
      </c>
      <c r="P92">
        <f t="shared" si="24"/>
        <v>1.3067310815220029E-3</v>
      </c>
      <c r="Q92">
        <f t="shared" si="25"/>
        <v>1.3584433674142346E-2</v>
      </c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</row>
    <row r="93" spans="1:41" x14ac:dyDescent="0.25">
      <c r="A93" s="5" t="s">
        <v>146</v>
      </c>
      <c r="B93">
        <v>9.6100000000000005E-2</v>
      </c>
      <c r="C93" s="10">
        <v>78.887781609427805</v>
      </c>
      <c r="D93" s="56">
        <f t="shared" si="13"/>
        <v>-2.6580205692872116E-4</v>
      </c>
      <c r="E93" s="6">
        <v>51.613478620495499</v>
      </c>
      <c r="F93">
        <f t="shared" si="14"/>
        <v>8.6170415011412232E-2</v>
      </c>
      <c r="G93">
        <f t="shared" si="15"/>
        <v>9.6663150561505928E-2</v>
      </c>
      <c r="H93">
        <f t="shared" si="16"/>
        <v>9.7238653783695617E-2</v>
      </c>
      <c r="I93">
        <f t="shared" si="17"/>
        <v>9.8596658045587628E-5</v>
      </c>
      <c r="J93">
        <f t="shared" si="18"/>
        <v>9.9295849885877724E-3</v>
      </c>
      <c r="K93">
        <f t="shared" si="19"/>
        <v>0.11523195040052574</v>
      </c>
      <c r="L93">
        <f t="shared" si="20"/>
        <v>3.1713855492443687E-7</v>
      </c>
      <c r="M93">
        <f t="shared" si="21"/>
        <v>5.6315056150592346E-4</v>
      </c>
      <c r="N93">
        <f t="shared" si="22"/>
        <v>5.825907372505882E-3</v>
      </c>
      <c r="O93">
        <f t="shared" si="23"/>
        <v>9.6588639513156451E-9</v>
      </c>
      <c r="P93">
        <f t="shared" si="24"/>
        <v>1.1386537836956118E-3</v>
      </c>
      <c r="Q93">
        <f t="shared" si="25"/>
        <v>1.1709888397144123E-2</v>
      </c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</row>
    <row r="94" spans="1:41" x14ac:dyDescent="0.25">
      <c r="A94" s="3" t="s">
        <v>145</v>
      </c>
      <c r="B94">
        <v>9.9599999999999994E-2</v>
      </c>
      <c r="C94" s="11">
        <v>78.955071547727599</v>
      </c>
      <c r="D94" s="56">
        <f t="shared" si="13"/>
        <v>8.5298302128644643E-4</v>
      </c>
      <c r="E94" s="4">
        <v>51.479320504512202</v>
      </c>
      <c r="F94">
        <f t="shared" si="14"/>
        <v>8.7163373510271008E-2</v>
      </c>
      <c r="G94">
        <f t="shared" si="15"/>
        <v>9.6381575280752974E-2</v>
      </c>
      <c r="H94">
        <f t="shared" si="16"/>
        <v>9.632773075673913E-2</v>
      </c>
      <c r="I94">
        <f t="shared" si="17"/>
        <v>1.5466967844502872E-4</v>
      </c>
      <c r="J94">
        <f t="shared" si="18"/>
        <v>1.2436626489728986E-2</v>
      </c>
      <c r="K94">
        <f t="shared" si="19"/>
        <v>0.14268179384157842</v>
      </c>
      <c r="L94">
        <f t="shared" si="20"/>
        <v>1.0358257673460263E-5</v>
      </c>
      <c r="M94">
        <f t="shared" si="21"/>
        <v>3.2184247192470206E-3</v>
      </c>
      <c r="N94">
        <f t="shared" si="22"/>
        <v>3.3392530780618268E-2</v>
      </c>
      <c r="O94">
        <f t="shared" si="23"/>
        <v>2.082578616510868E-8</v>
      </c>
      <c r="P94">
        <f t="shared" si="24"/>
        <v>3.2722692432608641E-3</v>
      </c>
      <c r="Q94">
        <f t="shared" si="25"/>
        <v>3.3970168481643949E-2</v>
      </c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</row>
    <row r="95" spans="1:41" x14ac:dyDescent="0.25">
      <c r="A95" s="5" t="s">
        <v>144</v>
      </c>
      <c r="B95">
        <v>9.9199999999999997E-2</v>
      </c>
      <c r="C95" s="10">
        <v>78.880757917325397</v>
      </c>
      <c r="D95" s="56">
        <f t="shared" si="13"/>
        <v>-9.4121414806491721E-4</v>
      </c>
      <c r="E95" s="6">
        <v>52.1127351287154</v>
      </c>
      <c r="F95">
        <f t="shared" si="14"/>
        <v>8.8407036159243904E-2</v>
      </c>
      <c r="G95">
        <f t="shared" si="15"/>
        <v>9.7990787640376484E-2</v>
      </c>
      <c r="H95">
        <f t="shared" si="16"/>
        <v>9.8945546151347832E-2</v>
      </c>
      <c r="I95">
        <f t="shared" si="17"/>
        <v>1.164880684678685E-4</v>
      </c>
      <c r="J95">
        <f t="shared" si="18"/>
        <v>1.0792963840756092E-2</v>
      </c>
      <c r="K95">
        <f t="shared" si="19"/>
        <v>0.12208263402604265</v>
      </c>
      <c r="L95">
        <f t="shared" si="20"/>
        <v>1.4621945306662634E-6</v>
      </c>
      <c r="M95">
        <f t="shared" si="21"/>
        <v>1.2092123596235127E-3</v>
      </c>
      <c r="N95">
        <f t="shared" si="22"/>
        <v>1.2340061639888936E-2</v>
      </c>
      <c r="O95">
        <f t="shared" si="23"/>
        <v>1.3230951675017139E-8</v>
      </c>
      <c r="P95">
        <f t="shared" si="24"/>
        <v>2.5445384865216414E-4</v>
      </c>
      <c r="Q95">
        <f t="shared" si="25"/>
        <v>2.5716554059234732E-3</v>
      </c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</row>
    <row r="96" spans="1:41" x14ac:dyDescent="0.25">
      <c r="A96" s="3" t="s">
        <v>143</v>
      </c>
      <c r="B96">
        <v>0.1002</v>
      </c>
      <c r="C96" s="11">
        <v>79.182288245850202</v>
      </c>
      <c r="D96" s="56">
        <f t="shared" si="13"/>
        <v>3.8226094232112207E-3</v>
      </c>
      <c r="E96" s="4">
        <v>52.716889508170901</v>
      </c>
      <c r="F96">
        <f t="shared" si="14"/>
        <v>8.9486332543319516E-2</v>
      </c>
      <c r="G96">
        <f t="shared" si="15"/>
        <v>9.859539382018824E-2</v>
      </c>
      <c r="H96">
        <f t="shared" si="16"/>
        <v>9.9149109230269566E-2</v>
      </c>
      <c r="I96">
        <f t="shared" si="17"/>
        <v>1.1478267037233441E-4</v>
      </c>
      <c r="J96">
        <f t="shared" si="18"/>
        <v>1.0713667456680481E-2</v>
      </c>
      <c r="K96">
        <f t="shared" si="19"/>
        <v>0.11972406458264555</v>
      </c>
      <c r="L96">
        <f t="shared" si="20"/>
        <v>2.5747609922900815E-6</v>
      </c>
      <c r="M96">
        <f t="shared" si="21"/>
        <v>1.6046061798117572E-3</v>
      </c>
      <c r="N96">
        <f t="shared" si="22"/>
        <v>1.6274656630898315E-2</v>
      </c>
      <c r="O96">
        <f t="shared" si="23"/>
        <v>1.2590614927440241E-8</v>
      </c>
      <c r="P96">
        <f t="shared" si="24"/>
        <v>1.0508907697304309E-3</v>
      </c>
      <c r="Q96">
        <f t="shared" si="25"/>
        <v>1.0599094413342454E-2</v>
      </c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</row>
    <row r="97" spans="1:41" x14ac:dyDescent="0.25">
      <c r="A97" s="5" t="s">
        <v>142</v>
      </c>
      <c r="B97">
        <v>0.1013</v>
      </c>
      <c r="C97" s="10">
        <v>79.286709793572498</v>
      </c>
      <c r="D97" s="56">
        <f t="shared" si="13"/>
        <v>1.3187488014754223E-3</v>
      </c>
      <c r="E97" s="6">
        <v>51.327966694470803</v>
      </c>
      <c r="F97">
        <f t="shared" si="14"/>
        <v>9.0557699288987561E-2</v>
      </c>
      <c r="G97">
        <f t="shared" si="15"/>
        <v>9.9397696910094119E-2</v>
      </c>
      <c r="H97">
        <f t="shared" si="16"/>
        <v>9.9989821846053928E-2</v>
      </c>
      <c r="I97">
        <f t="shared" si="17"/>
        <v>1.1539702456581837E-4</v>
      </c>
      <c r="J97">
        <f t="shared" si="18"/>
        <v>1.074230071101244E-2</v>
      </c>
      <c r="K97">
        <f t="shared" si="19"/>
        <v>0.118623825421311</v>
      </c>
      <c r="L97">
        <f t="shared" si="20"/>
        <v>3.6187570458654677E-6</v>
      </c>
      <c r="M97">
        <f t="shared" si="21"/>
        <v>1.9023030899058824E-3</v>
      </c>
      <c r="N97">
        <f t="shared" si="22"/>
        <v>1.9138301480229752E-2</v>
      </c>
      <c r="O97">
        <f t="shared" si="23"/>
        <v>1.2494381089762158E-8</v>
      </c>
      <c r="P97">
        <f t="shared" si="24"/>
        <v>1.3101781539460733E-3</v>
      </c>
      <c r="Q97">
        <f t="shared" si="25"/>
        <v>1.3103115194696981E-2</v>
      </c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</row>
    <row r="98" spans="1:41" x14ac:dyDescent="0.25">
      <c r="A98" s="3" t="s">
        <v>141</v>
      </c>
      <c r="B98">
        <v>0.1012</v>
      </c>
      <c r="C98" s="11">
        <v>79.574749244453201</v>
      </c>
      <c r="D98" s="56">
        <f t="shared" si="13"/>
        <v>3.6328843967750046E-3</v>
      </c>
      <c r="E98" s="4">
        <v>52.219599234354199</v>
      </c>
      <c r="F98">
        <f t="shared" si="14"/>
        <v>9.1631929360088807E-2</v>
      </c>
      <c r="G98">
        <f t="shared" si="15"/>
        <v>0.10034884845504706</v>
      </c>
      <c r="H98">
        <f t="shared" si="16"/>
        <v>0.10103796436921078</v>
      </c>
      <c r="I98">
        <f t="shared" si="17"/>
        <v>9.1547975770330553E-5</v>
      </c>
      <c r="J98">
        <f t="shared" si="18"/>
        <v>9.5680706399111914E-3</v>
      </c>
      <c r="K98">
        <f t="shared" si="19"/>
        <v>0.10441852208864064</v>
      </c>
      <c r="L98">
        <f t="shared" si="20"/>
        <v>7.2445895247577383E-7</v>
      </c>
      <c r="M98">
        <f t="shared" si="21"/>
        <v>8.5115154495293832E-4</v>
      </c>
      <c r="N98">
        <f t="shared" si="22"/>
        <v>8.4819263803931535E-3</v>
      </c>
      <c r="O98">
        <f t="shared" si="23"/>
        <v>8.2489112071631506E-9</v>
      </c>
      <c r="P98">
        <f t="shared" si="24"/>
        <v>1.6203563078921734E-4</v>
      </c>
      <c r="Q98">
        <f t="shared" si="25"/>
        <v>1.6037103657107559E-3</v>
      </c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</row>
    <row r="99" spans="1:41" x14ac:dyDescent="0.25">
      <c r="A99" s="5" t="s">
        <v>140</v>
      </c>
      <c r="B99">
        <v>9.69E-2</v>
      </c>
      <c r="C99" s="10">
        <v>79.747099570763396</v>
      </c>
      <c r="D99" s="56">
        <f t="shared" si="13"/>
        <v>2.1658921698983757E-3</v>
      </c>
      <c r="E99" s="6">
        <v>50.325290191830703</v>
      </c>
      <c r="F99">
        <f t="shared" si="14"/>
        <v>9.2588736424079929E-2</v>
      </c>
      <c r="G99">
        <f t="shared" si="15"/>
        <v>0.10077442422752353</v>
      </c>
      <c r="H99">
        <f t="shared" si="16"/>
        <v>0.10116759287384217</v>
      </c>
      <c r="I99">
        <f t="shared" si="17"/>
        <v>1.8586993621055119E-5</v>
      </c>
      <c r="J99">
        <f t="shared" si="18"/>
        <v>4.3112635759200713E-3</v>
      </c>
      <c r="K99">
        <f t="shared" si="19"/>
        <v>4.6563585835898973E-2</v>
      </c>
      <c r="L99">
        <f t="shared" si="20"/>
        <v>1.5011163094821295E-5</v>
      </c>
      <c r="M99">
        <f t="shared" si="21"/>
        <v>3.8744242275235291E-3</v>
      </c>
      <c r="N99">
        <f t="shared" si="22"/>
        <v>3.8446503239512882E-2</v>
      </c>
      <c r="O99">
        <f t="shared" si="23"/>
        <v>1.2786563952345667E-11</v>
      </c>
      <c r="P99">
        <f t="shared" si="24"/>
        <v>4.2675928738421659E-3</v>
      </c>
      <c r="Q99">
        <f t="shared" si="25"/>
        <v>4.2183398384934713E-2</v>
      </c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</row>
    <row r="100" spans="1:41" x14ac:dyDescent="0.25">
      <c r="A100" s="3" t="s">
        <v>139</v>
      </c>
      <c r="B100">
        <v>8.9800000000000005E-2</v>
      </c>
      <c r="C100" s="11">
        <v>80.067351432337304</v>
      </c>
      <c r="D100" s="56">
        <f t="shared" si="13"/>
        <v>4.0158433760932866E-3</v>
      </c>
      <c r="E100" s="4">
        <v>52.1996002438094</v>
      </c>
      <c r="F100">
        <f t="shared" si="14"/>
        <v>9.3019862781671944E-2</v>
      </c>
      <c r="G100">
        <f t="shared" si="15"/>
        <v>9.8837212113761758E-2</v>
      </c>
      <c r="H100">
        <f t="shared" si="16"/>
        <v>9.7753518574768439E-2</v>
      </c>
      <c r="I100">
        <f t="shared" si="17"/>
        <v>1.0367516332796159E-5</v>
      </c>
      <c r="J100">
        <f t="shared" si="18"/>
        <v>3.2198627816719394E-3</v>
      </c>
      <c r="K100">
        <f t="shared" si="19"/>
        <v>3.4614787480705261E-2</v>
      </c>
      <c r="L100">
        <f t="shared" si="20"/>
        <v>8.1671202789122162E-5</v>
      </c>
      <c r="M100">
        <f t="shared" si="21"/>
        <v>9.0372121137617528E-3</v>
      </c>
      <c r="N100">
        <f t="shared" si="22"/>
        <v>9.1435319961877412E-2</v>
      </c>
      <c r="O100">
        <f t="shared" si="23"/>
        <v>5.0842157022620481E-9</v>
      </c>
      <c r="P100">
        <f t="shared" si="24"/>
        <v>7.9535185747684339E-3</v>
      </c>
      <c r="Q100">
        <f t="shared" si="25"/>
        <v>8.1362990209759567E-2</v>
      </c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</row>
    <row r="101" spans="1:41" x14ac:dyDescent="0.25">
      <c r="A101" s="5" t="s">
        <v>138</v>
      </c>
      <c r="B101">
        <v>8.1699999999999995E-2</v>
      </c>
      <c r="C101" s="10">
        <v>80.594018737611805</v>
      </c>
      <c r="D101" s="56">
        <f t="shared" si="13"/>
        <v>6.5778035098309484E-3</v>
      </c>
      <c r="E101" s="6">
        <v>53.378309543916799</v>
      </c>
      <c r="F101">
        <f t="shared" si="14"/>
        <v>9.269787650350475E-2</v>
      </c>
      <c r="G101">
        <f t="shared" si="15"/>
        <v>9.4318606056880888E-2</v>
      </c>
      <c r="H101">
        <f t="shared" si="16"/>
        <v>9.1390703714953697E-2</v>
      </c>
      <c r="I101">
        <f t="shared" si="17"/>
        <v>1.2095328758634198E-4</v>
      </c>
      <c r="J101">
        <f t="shared" si="18"/>
        <v>1.0997876503504755E-2</v>
      </c>
      <c r="K101">
        <f t="shared" si="19"/>
        <v>0.1186421622407817</v>
      </c>
      <c r="L101">
        <f t="shared" si="20"/>
        <v>1.5922921881875117E-4</v>
      </c>
      <c r="M101">
        <f t="shared" si="21"/>
        <v>1.2618606056880893E-2</v>
      </c>
      <c r="N101">
        <f t="shared" si="22"/>
        <v>0.13378702871489606</v>
      </c>
      <c r="O101">
        <f t="shared" si="23"/>
        <v>1.4650469117081171E-9</v>
      </c>
      <c r="P101">
        <f t="shared" si="24"/>
        <v>9.6907037149537023E-3</v>
      </c>
      <c r="Q101">
        <f t="shared" si="25"/>
        <v>0.106035989668915</v>
      </c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</row>
    <row r="102" spans="1:41" x14ac:dyDescent="0.25">
      <c r="A102" s="3" t="s">
        <v>137</v>
      </c>
      <c r="B102">
        <v>7.1199999999999999E-2</v>
      </c>
      <c r="C102" s="11">
        <v>80.897608586026905</v>
      </c>
      <c r="D102" s="56">
        <f t="shared" si="13"/>
        <v>3.7669029683640165E-3</v>
      </c>
      <c r="E102" s="4">
        <v>54.0861621755935</v>
      </c>
      <c r="F102">
        <f t="shared" si="14"/>
        <v>9.1598088853154278E-2</v>
      </c>
      <c r="G102">
        <f t="shared" si="15"/>
        <v>8.8009303028440442E-2</v>
      </c>
      <c r="H102">
        <f t="shared" si="16"/>
        <v>8.3638140742990738E-2</v>
      </c>
      <c r="I102">
        <f t="shared" si="17"/>
        <v>4.1608202886117681E-4</v>
      </c>
      <c r="J102">
        <f t="shared" si="18"/>
        <v>2.0398088853154278E-2</v>
      </c>
      <c r="K102">
        <f t="shared" si="19"/>
        <v>0.2226912057723773</v>
      </c>
      <c r="L102">
        <f t="shared" si="20"/>
        <v>2.82552668301937E-4</v>
      </c>
      <c r="M102">
        <f t="shared" si="21"/>
        <v>1.6809303028440442E-2</v>
      </c>
      <c r="N102">
        <f t="shared" si="22"/>
        <v>0.19099461591018929</v>
      </c>
      <c r="O102">
        <f t="shared" si="23"/>
        <v>1.7830090131359468E-8</v>
      </c>
      <c r="P102">
        <f t="shared" si="24"/>
        <v>1.2438140742990739E-2</v>
      </c>
      <c r="Q102">
        <f t="shared" si="25"/>
        <v>0.14871374031629359</v>
      </c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</row>
    <row r="103" spans="1:41" x14ac:dyDescent="0.25">
      <c r="A103" s="5" t="s">
        <v>136</v>
      </c>
      <c r="B103">
        <v>6.2E-2</v>
      </c>
      <c r="C103" s="10">
        <v>81.045032541987993</v>
      </c>
      <c r="D103" s="56">
        <f t="shared" si="13"/>
        <v>1.8223524593352636E-3</v>
      </c>
      <c r="E103" s="6">
        <v>54.404409272051502</v>
      </c>
      <c r="F103">
        <f t="shared" si="14"/>
        <v>8.9558279967838855E-2</v>
      </c>
      <c r="G103">
        <f t="shared" si="15"/>
        <v>7.960465151422022E-2</v>
      </c>
      <c r="H103">
        <f t="shared" si="16"/>
        <v>7.3687628148598153E-2</v>
      </c>
      <c r="I103">
        <f t="shared" si="17"/>
        <v>7.5945879478578836E-4</v>
      </c>
      <c r="J103">
        <f t="shared" si="18"/>
        <v>2.7558279967838856E-2</v>
      </c>
      <c r="K103">
        <f t="shared" si="19"/>
        <v>0.30771336807423355</v>
      </c>
      <c r="L103">
        <f t="shared" si="20"/>
        <v>3.0992375493713633E-4</v>
      </c>
      <c r="M103">
        <f t="shared" si="21"/>
        <v>1.7604651514220221E-2</v>
      </c>
      <c r="N103">
        <f t="shared" si="22"/>
        <v>0.2211510405403308</v>
      </c>
      <c r="O103">
        <f t="shared" si="23"/>
        <v>2.0208175205172917E-7</v>
      </c>
      <c r="P103">
        <f t="shared" si="24"/>
        <v>1.1687628148598153E-2</v>
      </c>
      <c r="Q103">
        <f t="shared" si="25"/>
        <v>0.15861045391539721</v>
      </c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</row>
    <row r="104" spans="1:41" x14ac:dyDescent="0.25">
      <c r="A104" s="3" t="s">
        <v>135</v>
      </c>
      <c r="B104">
        <v>5.5199999999999999E-2</v>
      </c>
      <c r="C104" s="11">
        <v>81.105606829255805</v>
      </c>
      <c r="D104" s="56">
        <f t="shared" si="13"/>
        <v>7.4741517608045704E-4</v>
      </c>
      <c r="E104" s="4">
        <v>54.202665965541399</v>
      </c>
      <c r="F104">
        <f t="shared" si="14"/>
        <v>8.6802451971054975E-2</v>
      </c>
      <c r="G104">
        <f t="shared" si="15"/>
        <v>7.080232575711011E-2</v>
      </c>
      <c r="H104">
        <f t="shared" si="16"/>
        <v>6.4337525629719644E-2</v>
      </c>
      <c r="I104">
        <f t="shared" si="17"/>
        <v>9.9871497058283648E-4</v>
      </c>
      <c r="J104">
        <f t="shared" si="18"/>
        <v>3.1602451971054976E-2</v>
      </c>
      <c r="K104">
        <f t="shared" si="19"/>
        <v>0.3640732635247802</v>
      </c>
      <c r="L104">
        <f t="shared" si="20"/>
        <v>2.4343256903098159E-4</v>
      </c>
      <c r="M104">
        <f t="shared" si="21"/>
        <v>1.5602325757110111E-2</v>
      </c>
      <c r="N104">
        <f t="shared" si="22"/>
        <v>0.22036459382188153</v>
      </c>
      <c r="O104">
        <f t="shared" si="23"/>
        <v>5.7045150609393726E-7</v>
      </c>
      <c r="P104">
        <f t="shared" si="24"/>
        <v>9.137525629719645E-3</v>
      </c>
      <c r="Q104">
        <f t="shared" si="25"/>
        <v>0.14202482206587563</v>
      </c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</row>
    <row r="105" spans="1:41" x14ac:dyDescent="0.25">
      <c r="A105" s="5" t="s">
        <v>134</v>
      </c>
      <c r="B105">
        <v>5.1499999999999997E-2</v>
      </c>
      <c r="C105" s="10">
        <v>81.228250162929498</v>
      </c>
      <c r="D105" s="56">
        <f t="shared" si="13"/>
        <v>1.5121437156850881E-3</v>
      </c>
      <c r="E105" s="6">
        <v>53.881087169383797</v>
      </c>
      <c r="F105">
        <f t="shared" si="14"/>
        <v>8.3642206773949471E-2</v>
      </c>
      <c r="G105">
        <f t="shared" si="15"/>
        <v>6.3001162878555061E-2</v>
      </c>
      <c r="H105">
        <f t="shared" si="16"/>
        <v>5.7027505125943935E-2</v>
      </c>
      <c r="I105">
        <f t="shared" si="17"/>
        <v>1.0331214562993233E-3</v>
      </c>
      <c r="J105">
        <f t="shared" si="18"/>
        <v>3.2142206773949474E-2</v>
      </c>
      <c r="K105">
        <f t="shared" si="19"/>
        <v>0.38428214670156485</v>
      </c>
      <c r="L105">
        <f t="shared" si="20"/>
        <v>1.3227674755905301E-4</v>
      </c>
      <c r="M105">
        <f t="shared" si="21"/>
        <v>1.1501162878555064E-2</v>
      </c>
      <c r="N105">
        <f t="shared" si="22"/>
        <v>0.18255477126232444</v>
      </c>
      <c r="O105">
        <f t="shared" si="23"/>
        <v>8.1152118926534236E-7</v>
      </c>
      <c r="P105">
        <f t="shared" si="24"/>
        <v>5.5275051259439378E-3</v>
      </c>
      <c r="Q105">
        <f t="shared" si="25"/>
        <v>9.6927002395362893E-2</v>
      </c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</row>
    <row r="106" spans="1:41" x14ac:dyDescent="0.25">
      <c r="A106" s="3" t="s">
        <v>133</v>
      </c>
      <c r="B106">
        <v>5.0799999999999998E-2</v>
      </c>
      <c r="C106" s="11">
        <v>81.140974999849803</v>
      </c>
      <c r="D106" s="56">
        <f t="shared" si="13"/>
        <v>-1.0744434713862994E-3</v>
      </c>
      <c r="E106" s="4">
        <v>53.338851235235602</v>
      </c>
      <c r="F106">
        <f t="shared" si="14"/>
        <v>8.0427986096554521E-2</v>
      </c>
      <c r="G106">
        <f t="shared" si="15"/>
        <v>5.7250581439277526E-2</v>
      </c>
      <c r="H106">
        <f t="shared" si="16"/>
        <v>5.2605501025188788E-2</v>
      </c>
      <c r="I106">
        <f t="shared" si="17"/>
        <v>8.7781756013762815E-4</v>
      </c>
      <c r="J106">
        <f t="shared" si="18"/>
        <v>2.9627986096554523E-2</v>
      </c>
      <c r="K106">
        <f t="shared" si="19"/>
        <v>0.36837906224564493</v>
      </c>
      <c r="L106">
        <f t="shared" si="20"/>
        <v>4.1610000904751741E-5</v>
      </c>
      <c r="M106">
        <f t="shared" si="21"/>
        <v>6.4505814392775279E-3</v>
      </c>
      <c r="N106">
        <f t="shared" si="22"/>
        <v>0.11267276728218555</v>
      </c>
      <c r="O106">
        <f t="shared" si="23"/>
        <v>6.9924308211820452E-7</v>
      </c>
      <c r="P106">
        <f t="shared" si="24"/>
        <v>1.8055010251887896E-3</v>
      </c>
      <c r="Q106">
        <f t="shared" si="25"/>
        <v>3.4321525125751998E-2</v>
      </c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</row>
    <row r="107" spans="1:41" x14ac:dyDescent="0.25">
      <c r="A107" s="5" t="s">
        <v>132</v>
      </c>
      <c r="B107">
        <v>4.8899999999999999E-2</v>
      </c>
      <c r="C107" s="10">
        <v>80.991767363229897</v>
      </c>
      <c r="D107" s="56">
        <f t="shared" si="13"/>
        <v>-1.8388691609902974E-3</v>
      </c>
      <c r="E107" s="6">
        <v>53.312524999588597</v>
      </c>
      <c r="F107">
        <f t="shared" si="14"/>
        <v>7.7465187486899068E-2</v>
      </c>
      <c r="G107">
        <f t="shared" si="15"/>
        <v>5.4025290719638762E-2</v>
      </c>
      <c r="H107">
        <f t="shared" si="16"/>
        <v>5.1161100205037759E-2</v>
      </c>
      <c r="I107">
        <f t="shared" si="17"/>
        <v>8.1596993616169509E-4</v>
      </c>
      <c r="J107">
        <f t="shared" si="18"/>
        <v>2.8565187486899069E-2</v>
      </c>
      <c r="K107">
        <f t="shared" si="19"/>
        <v>0.36874870394820924</v>
      </c>
      <c r="L107">
        <f t="shared" si="20"/>
        <v>2.6268604960815227E-5</v>
      </c>
      <c r="M107">
        <f t="shared" si="21"/>
        <v>5.1252907196387629E-3</v>
      </c>
      <c r="N107">
        <f t="shared" si="22"/>
        <v>9.4868359824960016E-2</v>
      </c>
      <c r="O107">
        <f t="shared" si="23"/>
        <v>6.2362819250044172E-7</v>
      </c>
      <c r="P107">
        <f t="shared" si="24"/>
        <v>2.2611002050377596E-3</v>
      </c>
      <c r="Q107">
        <f t="shared" si="25"/>
        <v>4.4195691569883643E-2</v>
      </c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</row>
    <row r="108" spans="1:41" x14ac:dyDescent="0.25">
      <c r="A108" s="3" t="s">
        <v>131</v>
      </c>
      <c r="B108">
        <v>4.41E-2</v>
      </c>
      <c r="C108" s="11">
        <v>80.833572469632898</v>
      </c>
      <c r="D108" s="56">
        <f t="shared" si="13"/>
        <v>-1.9532218983138172E-3</v>
      </c>
      <c r="E108" s="4">
        <v>56.553156795059103</v>
      </c>
      <c r="F108">
        <f t="shared" si="14"/>
        <v>7.4608668738209163E-2</v>
      </c>
      <c r="G108">
        <f t="shared" si="15"/>
        <v>5.1462645359819384E-2</v>
      </c>
      <c r="H108">
        <f t="shared" si="16"/>
        <v>4.9352220041007554E-2</v>
      </c>
      <c r="I108">
        <f t="shared" si="17"/>
        <v>9.3077886817778113E-4</v>
      </c>
      <c r="J108">
        <f t="shared" si="18"/>
        <v>3.0508668738209163E-2</v>
      </c>
      <c r="K108">
        <f t="shared" si="19"/>
        <v>0.40891587069137492</v>
      </c>
      <c r="L108">
        <f t="shared" si="20"/>
        <v>5.42085466944699E-5</v>
      </c>
      <c r="M108">
        <f t="shared" si="21"/>
        <v>7.3626453598193836E-3</v>
      </c>
      <c r="N108">
        <f t="shared" si="22"/>
        <v>0.14306775931048299</v>
      </c>
      <c r="O108">
        <f t="shared" si="23"/>
        <v>7.6837552850535561E-7</v>
      </c>
      <c r="P108">
        <f t="shared" si="24"/>
        <v>5.2522200410075534E-3</v>
      </c>
      <c r="Q108">
        <f t="shared" si="25"/>
        <v>0.10642317684277221</v>
      </c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</row>
    <row r="109" spans="1:41" x14ac:dyDescent="0.25">
      <c r="A109" s="5" t="s">
        <v>130</v>
      </c>
      <c r="B109">
        <v>4.3999999999999997E-2</v>
      </c>
      <c r="C109" s="10">
        <v>80.824855729377006</v>
      </c>
      <c r="D109" s="56">
        <f t="shared" si="13"/>
        <v>-1.0783564290894887E-4</v>
      </c>
      <c r="E109" s="6">
        <v>55.924631752782602</v>
      </c>
      <c r="F109">
        <f t="shared" si="14"/>
        <v>7.1557801864388246E-2</v>
      </c>
      <c r="G109">
        <f t="shared" si="15"/>
        <v>4.7781322679909692E-2</v>
      </c>
      <c r="H109">
        <f t="shared" si="16"/>
        <v>4.5150444008201507E-2</v>
      </c>
      <c r="I109">
        <f t="shared" si="17"/>
        <v>7.5943244359688046E-4</v>
      </c>
      <c r="J109">
        <f t="shared" si="18"/>
        <v>2.7557801864388248E-2</v>
      </c>
      <c r="K109">
        <f t="shared" si="19"/>
        <v>0.3851124705676961</v>
      </c>
      <c r="L109">
        <f t="shared" si="20"/>
        <v>1.4298401209599436E-5</v>
      </c>
      <c r="M109">
        <f t="shared" si="21"/>
        <v>3.7813226799096947E-3</v>
      </c>
      <c r="N109">
        <f t="shared" si="22"/>
        <v>7.9138091367646532E-2</v>
      </c>
      <c r="O109">
        <f t="shared" si="23"/>
        <v>5.5522474112441036E-7</v>
      </c>
      <c r="P109">
        <f t="shared" si="24"/>
        <v>1.1504440082015094E-3</v>
      </c>
      <c r="Q109">
        <f t="shared" si="25"/>
        <v>2.5480236871923852E-2</v>
      </c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</row>
    <row r="110" spans="1:41" x14ac:dyDescent="0.25">
      <c r="A110" s="3" t="s">
        <v>129</v>
      </c>
      <c r="B110">
        <v>4.1200000000000001E-2</v>
      </c>
      <c r="C110" s="11">
        <v>80.655009180770605</v>
      </c>
      <c r="D110" s="56">
        <f t="shared" si="13"/>
        <v>-2.1014148070377381E-3</v>
      </c>
      <c r="E110" s="4">
        <v>55.500311488961401</v>
      </c>
      <c r="F110">
        <f t="shared" si="14"/>
        <v>6.8802021677949424E-2</v>
      </c>
      <c r="G110">
        <f t="shared" si="15"/>
        <v>4.5890661339954841E-2</v>
      </c>
      <c r="H110">
        <f t="shared" si="16"/>
        <v>4.4230088801640303E-2</v>
      </c>
      <c r="I110">
        <f t="shared" si="17"/>
        <v>7.618716007099899E-4</v>
      </c>
      <c r="J110">
        <f t="shared" si="18"/>
        <v>2.7602021677949423E-2</v>
      </c>
      <c r="K110">
        <f t="shared" si="19"/>
        <v>0.40118038692452668</v>
      </c>
      <c r="L110">
        <f t="shared" si="20"/>
        <v>2.2002303806146944E-5</v>
      </c>
      <c r="M110">
        <f t="shared" si="21"/>
        <v>4.6906613399548408E-3</v>
      </c>
      <c r="N110">
        <f t="shared" si="22"/>
        <v>0.10221385360317095</v>
      </c>
      <c r="O110">
        <f t="shared" si="23"/>
        <v>5.4740657650098692E-7</v>
      </c>
      <c r="P110">
        <f t="shared" si="24"/>
        <v>3.030088801640303E-3</v>
      </c>
      <c r="Q110">
        <f t="shared" si="25"/>
        <v>6.8507409406963024E-2</v>
      </c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</row>
    <row r="111" spans="1:41" x14ac:dyDescent="0.25">
      <c r="A111" s="5" t="s">
        <v>128</v>
      </c>
      <c r="B111">
        <v>4.0399999999999998E-2</v>
      </c>
      <c r="C111" s="10">
        <v>80.706785987705302</v>
      </c>
      <c r="D111" s="56">
        <f t="shared" si="13"/>
        <v>6.4195401451949685E-4</v>
      </c>
      <c r="E111" s="6">
        <v>53.018222947034303</v>
      </c>
      <c r="F111">
        <f t="shared" si="14"/>
        <v>6.604181951015449E-2</v>
      </c>
      <c r="G111">
        <f t="shared" si="15"/>
        <v>4.3545330669977421E-2</v>
      </c>
      <c r="H111">
        <f t="shared" si="16"/>
        <v>4.1806017760328065E-2</v>
      </c>
      <c r="I111">
        <f t="shared" si="17"/>
        <v>6.5750290779133952E-4</v>
      </c>
      <c r="J111">
        <f t="shared" si="18"/>
        <v>2.5641819510154491E-2</v>
      </c>
      <c r="K111">
        <f t="shared" si="19"/>
        <v>0.38826639999238427</v>
      </c>
      <c r="L111">
        <f t="shared" si="20"/>
        <v>9.8931050235006213E-6</v>
      </c>
      <c r="M111">
        <f t="shared" si="21"/>
        <v>3.1453306699774225E-3</v>
      </c>
      <c r="N111">
        <f t="shared" si="22"/>
        <v>7.2231181198630534E-2</v>
      </c>
      <c r="O111">
        <f t="shared" si="23"/>
        <v>4.1939845664099919E-7</v>
      </c>
      <c r="P111">
        <f t="shared" si="24"/>
        <v>1.4060177603280669E-3</v>
      </c>
      <c r="Q111">
        <f t="shared" si="25"/>
        <v>3.3631946682621164E-2</v>
      </c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</row>
    <row r="112" spans="1:41" x14ac:dyDescent="0.25">
      <c r="A112" s="3" t="s">
        <v>127</v>
      </c>
      <c r="B112">
        <v>0.04</v>
      </c>
      <c r="C112" s="11">
        <v>80.899817009442899</v>
      </c>
      <c r="D112" s="56">
        <f t="shared" si="13"/>
        <v>2.3917570173963565E-3</v>
      </c>
      <c r="E112" s="4">
        <v>54.585113133045802</v>
      </c>
      <c r="F112">
        <f t="shared" si="14"/>
        <v>6.3477637559139044E-2</v>
      </c>
      <c r="G112">
        <f t="shared" si="15"/>
        <v>4.197266533498871E-2</v>
      </c>
      <c r="H112">
        <f t="shared" si="16"/>
        <v>4.0681203552065615E-2</v>
      </c>
      <c r="I112">
        <f t="shared" si="17"/>
        <v>5.5119946535829632E-4</v>
      </c>
      <c r="J112">
        <f t="shared" si="18"/>
        <v>2.3477637559139043E-2</v>
      </c>
      <c r="K112">
        <f t="shared" si="19"/>
        <v>0.36985682615024962</v>
      </c>
      <c r="L112">
        <f t="shared" si="20"/>
        <v>3.8914085238661151E-6</v>
      </c>
      <c r="M112">
        <f t="shared" si="21"/>
        <v>1.9726653349887088E-3</v>
      </c>
      <c r="N112">
        <f t="shared" si="22"/>
        <v>4.6998810279133767E-2</v>
      </c>
      <c r="O112">
        <f t="shared" si="23"/>
        <v>2.9954610907587988E-7</v>
      </c>
      <c r="P112">
        <f t="shared" si="24"/>
        <v>6.8120355206561373E-4</v>
      </c>
      <c r="Q112">
        <f t="shared" si="25"/>
        <v>1.6744921304842397E-2</v>
      </c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</row>
    <row r="113" spans="1:41" x14ac:dyDescent="0.25">
      <c r="A113" s="5" t="s">
        <v>126</v>
      </c>
      <c r="B113">
        <v>3.9300000000000002E-2</v>
      </c>
      <c r="C113" s="10">
        <v>80.8081279214163</v>
      </c>
      <c r="D113" s="56">
        <f t="shared" si="13"/>
        <v>-1.1333658272167924E-3</v>
      </c>
      <c r="E113" s="6">
        <v>54.260226071225297</v>
      </c>
      <c r="F113">
        <f t="shared" si="14"/>
        <v>6.112987380322514E-2</v>
      </c>
      <c r="G113">
        <f t="shared" si="15"/>
        <v>4.0986332667494352E-2</v>
      </c>
      <c r="H113">
        <f t="shared" si="16"/>
        <v>4.0136240710413121E-2</v>
      </c>
      <c r="I113">
        <f t="shared" si="17"/>
        <v>4.765433902647352E-4</v>
      </c>
      <c r="J113">
        <f t="shared" si="18"/>
        <v>2.1829873803225139E-2</v>
      </c>
      <c r="K113">
        <f t="shared" si="19"/>
        <v>0.35710647585327454</v>
      </c>
      <c r="L113">
        <f t="shared" si="20"/>
        <v>2.8437178654586106E-6</v>
      </c>
      <c r="M113">
        <f t="shared" si="21"/>
        <v>1.6863326674943502E-3</v>
      </c>
      <c r="N113">
        <f t="shared" si="22"/>
        <v>4.1143780322452597E-2</v>
      </c>
      <c r="O113">
        <f t="shared" si="23"/>
        <v>2.2439137963118194E-7</v>
      </c>
      <c r="P113">
        <f t="shared" si="24"/>
        <v>8.362407104131192E-4</v>
      </c>
      <c r="Q113">
        <f t="shared" si="25"/>
        <v>2.0835053199094487E-2</v>
      </c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</row>
    <row r="114" spans="1:41" x14ac:dyDescent="0.25">
      <c r="A114" s="3" t="s">
        <v>125</v>
      </c>
      <c r="B114">
        <v>3.9199999999999999E-2</v>
      </c>
      <c r="C114" s="11">
        <v>80.670014792728594</v>
      </c>
      <c r="D114" s="56">
        <f t="shared" si="13"/>
        <v>-1.7091489710294727E-3</v>
      </c>
      <c r="E114" s="4">
        <v>55.400924199691197</v>
      </c>
      <c r="F114">
        <f t="shared" si="14"/>
        <v>5.8946886422902633E-2</v>
      </c>
      <c r="G114">
        <f t="shared" si="15"/>
        <v>4.0143166333747177E-2</v>
      </c>
      <c r="H114">
        <f t="shared" si="16"/>
        <v>3.9467248142082627E-2</v>
      </c>
      <c r="I114">
        <f t="shared" si="17"/>
        <v>3.8993952339901641E-4</v>
      </c>
      <c r="J114">
        <f t="shared" si="18"/>
        <v>1.9746886422902635E-2</v>
      </c>
      <c r="K114">
        <f t="shared" si="19"/>
        <v>0.33499456241390857</v>
      </c>
      <c r="L114">
        <f t="shared" si="20"/>
        <v>8.8956273311409306E-7</v>
      </c>
      <c r="M114">
        <f t="shared" si="21"/>
        <v>9.4316633374717795E-4</v>
      </c>
      <c r="N114">
        <f t="shared" si="22"/>
        <v>2.3495065782947116E-2</v>
      </c>
      <c r="O114">
        <f t="shared" si="23"/>
        <v>1.5135987189414016E-7</v>
      </c>
      <c r="P114">
        <f t="shared" si="24"/>
        <v>2.6724814208262809E-4</v>
      </c>
      <c r="Q114">
        <f t="shared" si="25"/>
        <v>6.7713903214262914E-3</v>
      </c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</row>
    <row r="115" spans="1:41" x14ac:dyDescent="0.25">
      <c r="A115" s="5" t="s">
        <v>124</v>
      </c>
      <c r="B115">
        <v>3.6299999999999999E-2</v>
      </c>
      <c r="C115" s="10">
        <v>80.672239239717797</v>
      </c>
      <c r="D115" s="56">
        <f t="shared" si="13"/>
        <v>2.7574644617667232E-5</v>
      </c>
      <c r="E115" s="6">
        <v>54.892900754847702</v>
      </c>
      <c r="F115">
        <f t="shared" si="14"/>
        <v>5.6972197780612369E-2</v>
      </c>
      <c r="G115">
        <f t="shared" si="15"/>
        <v>3.9671583166873588E-2</v>
      </c>
      <c r="H115">
        <f t="shared" si="16"/>
        <v>3.9253449628416523E-2</v>
      </c>
      <c r="I115">
        <f t="shared" si="17"/>
        <v>4.27339761080755E-4</v>
      </c>
      <c r="J115">
        <f t="shared" si="18"/>
        <v>2.067219778061237E-2</v>
      </c>
      <c r="K115">
        <f t="shared" si="19"/>
        <v>0.36284711817185883</v>
      </c>
      <c r="L115">
        <f t="shared" si="20"/>
        <v>1.1367573051145337E-5</v>
      </c>
      <c r="M115">
        <f t="shared" si="21"/>
        <v>3.3715831668735888E-3</v>
      </c>
      <c r="N115">
        <f t="shared" si="22"/>
        <v>8.4987361172137829E-2</v>
      </c>
      <c r="O115">
        <f t="shared" si="23"/>
        <v>1.7303286121414092E-7</v>
      </c>
      <c r="P115">
        <f t="shared" si="24"/>
        <v>2.953449628416524E-3</v>
      </c>
      <c r="Q115">
        <f t="shared" si="25"/>
        <v>7.5240511505986221E-2</v>
      </c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</row>
    <row r="116" spans="1:41" x14ac:dyDescent="0.25">
      <c r="A116" s="3" t="s">
        <v>123</v>
      </c>
      <c r="B116">
        <v>3.5400000000000001E-2</v>
      </c>
      <c r="C116" s="11">
        <v>80.680152829962907</v>
      </c>
      <c r="D116" s="56">
        <f t="shared" si="13"/>
        <v>9.8095581822166267E-5</v>
      </c>
      <c r="E116" s="4">
        <v>55.152511491567402</v>
      </c>
      <c r="F116">
        <f t="shared" si="14"/>
        <v>5.4904978002551133E-2</v>
      </c>
      <c r="G116">
        <f t="shared" si="15"/>
        <v>3.798579158343679E-2</v>
      </c>
      <c r="H116">
        <f t="shared" si="16"/>
        <v>3.6890689925683305E-2</v>
      </c>
      <c r="I116">
        <f t="shared" si="17"/>
        <v>3.8044416688000354E-4</v>
      </c>
      <c r="J116">
        <f t="shared" si="18"/>
        <v>1.9504978002551132E-2</v>
      </c>
      <c r="K116">
        <f t="shared" si="19"/>
        <v>0.35524971891701412</v>
      </c>
      <c r="L116">
        <f t="shared" si="20"/>
        <v>6.6863181129725364E-6</v>
      </c>
      <c r="M116">
        <f t="shared" si="21"/>
        <v>2.5857915834367889E-3</v>
      </c>
      <c r="N116">
        <f t="shared" si="22"/>
        <v>6.8072599665509922E-2</v>
      </c>
      <c r="O116">
        <f t="shared" si="23"/>
        <v>1.3969492951495883E-7</v>
      </c>
      <c r="P116">
        <f t="shared" si="24"/>
        <v>1.4906899256833042E-3</v>
      </c>
      <c r="Q116">
        <f t="shared" si="25"/>
        <v>4.0408296203901725E-2</v>
      </c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</row>
    <row r="117" spans="1:41" x14ac:dyDescent="0.25">
      <c r="A117" s="5" t="s">
        <v>122</v>
      </c>
      <c r="B117">
        <v>3.5200000000000002E-2</v>
      </c>
      <c r="C117" s="10">
        <v>80.602834357808803</v>
      </c>
      <c r="D117" s="56">
        <f t="shared" si="13"/>
        <v>-9.5833323862259956E-4</v>
      </c>
      <c r="E117" s="6">
        <v>54.631231082522802</v>
      </c>
      <c r="F117">
        <f t="shared" si="14"/>
        <v>5.2954480202296025E-2</v>
      </c>
      <c r="G117">
        <f t="shared" si="15"/>
        <v>3.6692895791718395E-2</v>
      </c>
      <c r="H117">
        <f t="shared" si="16"/>
        <v>3.5698137985136665E-2</v>
      </c>
      <c r="I117">
        <f t="shared" si="17"/>
        <v>3.1522156725372145E-4</v>
      </c>
      <c r="J117">
        <f t="shared" si="18"/>
        <v>1.7754480202296023E-2</v>
      </c>
      <c r="K117">
        <f t="shared" si="19"/>
        <v>0.3352781508660001</v>
      </c>
      <c r="L117">
        <f t="shared" si="20"/>
        <v>2.2287378449304881E-6</v>
      </c>
      <c r="M117">
        <f t="shared" si="21"/>
        <v>1.4928957917183933E-3</v>
      </c>
      <c r="N117">
        <f t="shared" si="22"/>
        <v>4.0686235291773849E-2</v>
      </c>
      <c r="O117">
        <f t="shared" si="23"/>
        <v>9.7964511261320507E-8</v>
      </c>
      <c r="P117">
        <f t="shared" si="24"/>
        <v>4.9813798513666241E-4</v>
      </c>
      <c r="Q117">
        <f t="shared" si="25"/>
        <v>1.3954172773495021E-2</v>
      </c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</row>
    <row r="118" spans="1:41" x14ac:dyDescent="0.25">
      <c r="A118" s="3" t="s">
        <v>121</v>
      </c>
      <c r="B118">
        <v>3.5000000000000003E-2</v>
      </c>
      <c r="C118" s="11">
        <v>80.519247763249396</v>
      </c>
      <c r="D118" s="56">
        <f t="shared" si="13"/>
        <v>-1.0370180555729913E-3</v>
      </c>
      <c r="E118" s="4">
        <v>55.552285322542403</v>
      </c>
      <c r="F118">
        <f t="shared" si="14"/>
        <v>5.1179032182066424E-2</v>
      </c>
      <c r="G118">
        <f t="shared" si="15"/>
        <v>3.5946447895859199E-2</v>
      </c>
      <c r="H118">
        <f t="shared" si="16"/>
        <v>3.5299627597027337E-2</v>
      </c>
      <c r="I118">
        <f t="shared" si="17"/>
        <v>2.6176108234834093E-4</v>
      </c>
      <c r="J118">
        <f t="shared" si="18"/>
        <v>1.617903218206642E-2</v>
      </c>
      <c r="K118">
        <f t="shared" si="19"/>
        <v>0.31612618473343645</v>
      </c>
      <c r="L118">
        <f t="shared" si="20"/>
        <v>8.9576361957629837E-7</v>
      </c>
      <c r="M118">
        <f t="shared" si="21"/>
        <v>9.4644789585919542E-4</v>
      </c>
      <c r="N118">
        <f t="shared" si="22"/>
        <v>2.6329385829753159E-2</v>
      </c>
      <c r="O118">
        <f t="shared" si="23"/>
        <v>6.8050714515459954E-8</v>
      </c>
      <c r="P118">
        <f t="shared" si="24"/>
        <v>2.9962759702733405E-4</v>
      </c>
      <c r="Q118">
        <f t="shared" si="25"/>
        <v>8.4881234569331929E-3</v>
      </c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</row>
    <row r="119" spans="1:41" x14ac:dyDescent="0.25">
      <c r="A119" s="5" t="s">
        <v>120</v>
      </c>
      <c r="B119">
        <v>3.4700000000000002E-2</v>
      </c>
      <c r="C119" s="10">
        <v>80.492163409800199</v>
      </c>
      <c r="D119" s="56">
        <f t="shared" si="13"/>
        <v>-3.3637116840479209E-4</v>
      </c>
      <c r="E119" s="6">
        <v>56.652977747685597</v>
      </c>
      <c r="F119">
        <f t="shared" si="14"/>
        <v>4.9561128963859787E-2</v>
      </c>
      <c r="G119">
        <f t="shared" si="15"/>
        <v>3.5473223947929601E-2</v>
      </c>
      <c r="H119">
        <f t="shared" si="16"/>
        <v>3.5059925519405469E-2</v>
      </c>
      <c r="I119">
        <f t="shared" si="17"/>
        <v>2.208531540804722E-4</v>
      </c>
      <c r="J119">
        <f t="shared" si="18"/>
        <v>1.4861128963859785E-2</v>
      </c>
      <c r="K119">
        <f t="shared" si="19"/>
        <v>0.29985452863062484</v>
      </c>
      <c r="L119">
        <f t="shared" si="20"/>
        <v>5.978752736518358E-7</v>
      </c>
      <c r="M119">
        <f t="shared" si="21"/>
        <v>7.7322394792959936E-4</v>
      </c>
      <c r="N119">
        <f t="shared" si="22"/>
        <v>2.1797397075174179E-2</v>
      </c>
      <c r="O119">
        <f t="shared" si="23"/>
        <v>4.8512387842270172E-8</v>
      </c>
      <c r="P119">
        <f t="shared" si="24"/>
        <v>3.5992551940546708E-4</v>
      </c>
      <c r="Q119">
        <f t="shared" si="25"/>
        <v>1.0266009241983426E-2</v>
      </c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</row>
    <row r="120" spans="1:41" x14ac:dyDescent="0.25">
      <c r="A120" s="3" t="s">
        <v>119</v>
      </c>
      <c r="B120">
        <v>3.4500000000000003E-2</v>
      </c>
      <c r="C120" s="11">
        <v>80.375415602299597</v>
      </c>
      <c r="D120" s="56">
        <f t="shared" si="13"/>
        <v>-1.4504245202879851E-3</v>
      </c>
      <c r="E120" s="4">
        <v>57.371446180226101</v>
      </c>
      <c r="F120">
        <f t="shared" si="14"/>
        <v>4.8075016067473809E-2</v>
      </c>
      <c r="G120">
        <f t="shared" si="15"/>
        <v>3.5086611973964801E-2</v>
      </c>
      <c r="H120">
        <f t="shared" si="16"/>
        <v>3.4771985103881096E-2</v>
      </c>
      <c r="I120">
        <f t="shared" si="17"/>
        <v>1.8428106123217201E-4</v>
      </c>
      <c r="J120">
        <f t="shared" si="18"/>
        <v>1.3575016067473807E-2</v>
      </c>
      <c r="K120">
        <f t="shared" si="19"/>
        <v>0.28237153469530041</v>
      </c>
      <c r="L120">
        <f t="shared" si="20"/>
        <v>3.441136079988774E-7</v>
      </c>
      <c r="M120">
        <f t="shared" si="21"/>
        <v>5.8661197396479847E-4</v>
      </c>
      <c r="N120">
        <f t="shared" si="22"/>
        <v>1.6718968887622442E-2</v>
      </c>
      <c r="O120">
        <f t="shared" si="23"/>
        <v>3.383280070129781E-8</v>
      </c>
      <c r="P120">
        <f t="shared" si="24"/>
        <v>2.7198510388109359E-4</v>
      </c>
      <c r="Q120">
        <f t="shared" si="25"/>
        <v>7.8219607844803724E-3</v>
      </c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</row>
    <row r="121" spans="1:41" x14ac:dyDescent="0.25">
      <c r="A121" s="5" t="s">
        <v>118</v>
      </c>
      <c r="B121">
        <v>3.44E-2</v>
      </c>
      <c r="C121" s="10">
        <v>80.392475018135599</v>
      </c>
      <c r="D121" s="56">
        <f t="shared" si="13"/>
        <v>2.1224668896779875E-4</v>
      </c>
      <c r="E121" s="6">
        <v>56.820740926101202</v>
      </c>
      <c r="F121">
        <f t="shared" si="14"/>
        <v>4.6717514460726431E-2</v>
      </c>
      <c r="G121">
        <f t="shared" si="15"/>
        <v>3.4793305986982402E-2</v>
      </c>
      <c r="H121">
        <f t="shared" si="16"/>
        <v>3.4554397020776222E-2</v>
      </c>
      <c r="I121">
        <f t="shared" si="17"/>
        <v>1.5172116249020473E-4</v>
      </c>
      <c r="J121">
        <f t="shared" si="18"/>
        <v>1.2317514460726431E-2</v>
      </c>
      <c r="K121">
        <f t="shared" si="19"/>
        <v>0.2636594562641229</v>
      </c>
      <c r="L121">
        <f t="shared" si="20"/>
        <v>1.5468959939620145E-7</v>
      </c>
      <c r="M121">
        <f t="shared" si="21"/>
        <v>3.933059869824021E-4</v>
      </c>
      <c r="N121">
        <f t="shared" si="22"/>
        <v>1.1304070591324491E-2</v>
      </c>
      <c r="O121">
        <f t="shared" si="23"/>
        <v>2.2972395704560195E-8</v>
      </c>
      <c r="P121">
        <f t="shared" si="24"/>
        <v>1.5439702077622158E-4</v>
      </c>
      <c r="Q121">
        <f t="shared" si="25"/>
        <v>4.4682307922603495E-3</v>
      </c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</row>
    <row r="122" spans="1:41" x14ac:dyDescent="0.25">
      <c r="A122" s="3" t="s">
        <v>117</v>
      </c>
      <c r="B122">
        <v>3.5000000000000003E-2</v>
      </c>
      <c r="C122" s="11">
        <v>80.421343147302693</v>
      </c>
      <c r="D122" s="56">
        <f t="shared" si="13"/>
        <v>3.5908994169653319E-4</v>
      </c>
      <c r="E122" s="4">
        <v>55.9262546765029</v>
      </c>
      <c r="F122">
        <f t="shared" si="14"/>
        <v>4.5485763014653791E-2</v>
      </c>
      <c r="G122">
        <f t="shared" si="15"/>
        <v>3.4596652993491198E-2</v>
      </c>
      <c r="H122">
        <f t="shared" si="16"/>
        <v>3.4430879404155249E-2</v>
      </c>
      <c r="I122">
        <f t="shared" si="17"/>
        <v>1.0995122599948129E-4</v>
      </c>
      <c r="J122">
        <f t="shared" si="18"/>
        <v>1.0485763014653787E-2</v>
      </c>
      <c r="K122">
        <f t="shared" si="19"/>
        <v>0.23052846252739942</v>
      </c>
      <c r="L122">
        <f t="shared" si="20"/>
        <v>1.6268880765961457E-7</v>
      </c>
      <c r="M122">
        <f t="shared" si="21"/>
        <v>4.0334700650880573E-4</v>
      </c>
      <c r="N122">
        <f t="shared" si="22"/>
        <v>1.1658555715915321E-2</v>
      </c>
      <c r="O122">
        <f t="shared" si="23"/>
        <v>1.2053522898720013E-8</v>
      </c>
      <c r="P122">
        <f t="shared" si="24"/>
        <v>5.6912059584475483E-4</v>
      </c>
      <c r="Q122">
        <f t="shared" si="25"/>
        <v>1.6529365665172966E-2</v>
      </c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</row>
    <row r="123" spans="1:41" x14ac:dyDescent="0.25">
      <c r="A123" s="5" t="s">
        <v>116</v>
      </c>
      <c r="B123">
        <v>3.4799999999999998E-2</v>
      </c>
      <c r="C123" s="10">
        <v>80.521017929368</v>
      </c>
      <c r="D123" s="56">
        <f t="shared" si="13"/>
        <v>1.2394070798187329E-3</v>
      </c>
      <c r="E123" s="6">
        <v>54.074579177424702</v>
      </c>
      <c r="F123">
        <f t="shared" si="14"/>
        <v>4.4437186713188415E-2</v>
      </c>
      <c r="G123">
        <f t="shared" si="15"/>
        <v>3.47983264967456E-2</v>
      </c>
      <c r="H123">
        <f t="shared" si="16"/>
        <v>3.4886175880831052E-2</v>
      </c>
      <c r="I123">
        <f t="shared" si="17"/>
        <v>9.2875367744855368E-5</v>
      </c>
      <c r="J123">
        <f t="shared" si="18"/>
        <v>9.637186713188417E-3</v>
      </c>
      <c r="K123">
        <f t="shared" si="19"/>
        <v>0.21687211603627954</v>
      </c>
      <c r="L123">
        <f t="shared" si="20"/>
        <v>2.8006131424778024E-12</v>
      </c>
      <c r="M123">
        <f t="shared" si="21"/>
        <v>1.6735032543971351E-6</v>
      </c>
      <c r="N123">
        <f t="shared" si="22"/>
        <v>4.8091486656797818E-5</v>
      </c>
      <c r="O123">
        <f t="shared" si="23"/>
        <v>8.6258334135261769E-9</v>
      </c>
      <c r="P123">
        <f t="shared" si="24"/>
        <v>8.6175880831054763E-5</v>
      </c>
      <c r="Q123">
        <f t="shared" si="25"/>
        <v>2.4702014094472855E-3</v>
      </c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</row>
    <row r="124" spans="1:41" x14ac:dyDescent="0.25">
      <c r="A124" s="3" t="s">
        <v>115</v>
      </c>
      <c r="B124">
        <v>3.4599999999999999E-2</v>
      </c>
      <c r="C124" s="11">
        <v>80.654434701409699</v>
      </c>
      <c r="D124" s="56">
        <f t="shared" si="13"/>
        <v>1.6569185968156042E-3</v>
      </c>
      <c r="E124" s="4">
        <v>54.419050983844599</v>
      </c>
      <c r="F124">
        <f t="shared" si="14"/>
        <v>4.3473468041869572E-2</v>
      </c>
      <c r="G124">
        <f t="shared" si="15"/>
        <v>3.4799163248372803E-2</v>
      </c>
      <c r="H124">
        <f t="shared" si="16"/>
        <v>3.4817235176166209E-2</v>
      </c>
      <c r="I124">
        <f t="shared" si="17"/>
        <v>7.8738435090080626E-5</v>
      </c>
      <c r="J124">
        <f t="shared" si="18"/>
        <v>8.8734680418695727E-3</v>
      </c>
      <c r="K124">
        <f t="shared" si="19"/>
        <v>0.20411226528611612</v>
      </c>
      <c r="L124">
        <f t="shared" si="20"/>
        <v>3.9665999502407093E-8</v>
      </c>
      <c r="M124">
        <f t="shared" si="21"/>
        <v>1.9916324837280369E-4</v>
      </c>
      <c r="N124">
        <f t="shared" si="22"/>
        <v>5.723219462241423E-3</v>
      </c>
      <c r="O124">
        <f t="shared" si="23"/>
        <v>6.1934962563721501E-9</v>
      </c>
      <c r="P124">
        <f t="shared" si="24"/>
        <v>2.1723517616620974E-4</v>
      </c>
      <c r="Q124">
        <f t="shared" si="25"/>
        <v>6.2393000210113157E-3</v>
      </c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</row>
    <row r="125" spans="1:41" x14ac:dyDescent="0.25">
      <c r="A125" s="5" t="s">
        <v>114</v>
      </c>
      <c r="B125">
        <v>3.5900000000000001E-2</v>
      </c>
      <c r="C125" s="10">
        <v>80.668717619502004</v>
      </c>
      <c r="D125" s="56">
        <f t="shared" si="13"/>
        <v>1.7708782096348408E-4</v>
      </c>
      <c r="E125" s="6">
        <v>55.810948370882699</v>
      </c>
      <c r="F125">
        <f t="shared" si="14"/>
        <v>4.2586121237682614E-2</v>
      </c>
      <c r="G125">
        <f t="shared" si="15"/>
        <v>3.4699581624186404E-2</v>
      </c>
      <c r="H125">
        <f t="shared" si="16"/>
        <v>3.4643447035233241E-2</v>
      </c>
      <c r="I125">
        <f t="shared" si="17"/>
        <v>4.4704217204990475E-5</v>
      </c>
      <c r="J125">
        <f t="shared" si="18"/>
        <v>6.6861212376826129E-3</v>
      </c>
      <c r="K125">
        <f t="shared" si="19"/>
        <v>0.15700235295827678</v>
      </c>
      <c r="L125">
        <f t="shared" si="20"/>
        <v>1.4410042769909547E-6</v>
      </c>
      <c r="M125">
        <f t="shared" si="21"/>
        <v>1.2004183758135972E-3</v>
      </c>
      <c r="N125">
        <f t="shared" si="22"/>
        <v>3.4594606609806441E-2</v>
      </c>
      <c r="O125">
        <f t="shared" si="23"/>
        <v>1.8717055928534248E-9</v>
      </c>
      <c r="P125">
        <f t="shared" si="24"/>
        <v>1.2565529647667606E-3</v>
      </c>
      <c r="Q125">
        <f t="shared" si="25"/>
        <v>3.6271014356302804E-2</v>
      </c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</row>
    <row r="126" spans="1:41" x14ac:dyDescent="0.25">
      <c r="A126" s="3" t="s">
        <v>113</v>
      </c>
      <c r="B126">
        <v>3.7400000000000003E-2</v>
      </c>
      <c r="C126" s="11">
        <v>80.620726324655394</v>
      </c>
      <c r="D126" s="56">
        <f t="shared" si="13"/>
        <v>-5.9491828137114844E-4</v>
      </c>
      <c r="E126" s="4">
        <v>55.7500555765168</v>
      </c>
      <c r="F126">
        <f t="shared" si="14"/>
        <v>4.1917509113914356E-2</v>
      </c>
      <c r="G126">
        <f t="shared" si="15"/>
        <v>3.5299790812093203E-2</v>
      </c>
      <c r="H126">
        <f t="shared" si="16"/>
        <v>3.5648689407046651E-2</v>
      </c>
      <c r="I126">
        <f t="shared" si="17"/>
        <v>2.0407888594299243E-5</v>
      </c>
      <c r="J126">
        <f t="shared" si="18"/>
        <v>4.5175091139143531E-3</v>
      </c>
      <c r="K126">
        <f t="shared" si="19"/>
        <v>0.1077714112648641</v>
      </c>
      <c r="L126">
        <f t="shared" si="20"/>
        <v>4.41087863296814E-6</v>
      </c>
      <c r="M126">
        <f t="shared" si="21"/>
        <v>2.1002091879067999E-3</v>
      </c>
      <c r="N126">
        <f t="shared" si="22"/>
        <v>5.9496363564491672E-2</v>
      </c>
      <c r="O126">
        <f t="shared" si="23"/>
        <v>2.5590432770292654E-10</v>
      </c>
      <c r="P126">
        <f t="shared" si="24"/>
        <v>1.7513105929533521E-3</v>
      </c>
      <c r="Q126">
        <f t="shared" si="25"/>
        <v>4.9126927864202821E-2</v>
      </c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</row>
    <row r="127" spans="1:41" x14ac:dyDescent="0.25">
      <c r="A127" s="5" t="s">
        <v>112</v>
      </c>
      <c r="B127">
        <v>3.8800000000000001E-2</v>
      </c>
      <c r="C127" s="10">
        <v>80.592452787643495</v>
      </c>
      <c r="D127" s="56">
        <f t="shared" si="13"/>
        <v>-3.5069811822385777E-4</v>
      </c>
      <c r="E127" s="6">
        <v>56.392500006040201</v>
      </c>
      <c r="F127">
        <f t="shared" si="14"/>
        <v>4.146575820252292E-2</v>
      </c>
      <c r="G127">
        <f t="shared" si="15"/>
        <v>3.6349895406046606E-2</v>
      </c>
      <c r="H127">
        <f t="shared" si="16"/>
        <v>3.7049737881409334E-2</v>
      </c>
      <c r="I127">
        <f t="shared" si="17"/>
        <v>7.1062667943182257E-6</v>
      </c>
      <c r="J127">
        <f t="shared" si="18"/>
        <v>2.6657582025229193E-3</v>
      </c>
      <c r="K127">
        <f t="shared" si="19"/>
        <v>6.4288181817467052E-2</v>
      </c>
      <c r="L127">
        <f t="shared" si="20"/>
        <v>6.0030125213115302E-6</v>
      </c>
      <c r="M127">
        <f t="shared" si="21"/>
        <v>2.450104593953395E-3</v>
      </c>
      <c r="N127">
        <f t="shared" si="22"/>
        <v>6.7403346463160208E-2</v>
      </c>
      <c r="O127">
        <f t="shared" si="23"/>
        <v>1.2171699909075323E-12</v>
      </c>
      <c r="P127">
        <f t="shared" si="24"/>
        <v>1.7502621185906675E-3</v>
      </c>
      <c r="Q127">
        <f t="shared" si="25"/>
        <v>4.7240877228146516E-2</v>
      </c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</row>
    <row r="128" spans="1:41" x14ac:dyDescent="0.25">
      <c r="A128" s="3" t="s">
        <v>111</v>
      </c>
      <c r="B128">
        <v>4.1000000000000002E-2</v>
      </c>
      <c r="C128" s="11">
        <v>80.573721567494601</v>
      </c>
      <c r="D128" s="56">
        <f t="shared" si="13"/>
        <v>-2.3241903554227505E-4</v>
      </c>
      <c r="E128" s="4">
        <v>56.045536143454399</v>
      </c>
      <c r="F128">
        <f t="shared" si="14"/>
        <v>4.1199182382270633E-2</v>
      </c>
      <c r="G128">
        <f t="shared" si="15"/>
        <v>3.7574947703023304E-2</v>
      </c>
      <c r="H128">
        <f t="shared" si="16"/>
        <v>3.8449947576281868E-2</v>
      </c>
      <c r="I128">
        <f t="shared" si="17"/>
        <v>3.9673621407003762E-8</v>
      </c>
      <c r="J128">
        <f t="shared" si="18"/>
        <v>1.9918238227063095E-4</v>
      </c>
      <c r="K128">
        <f t="shared" si="19"/>
        <v>4.834619784987425E-3</v>
      </c>
      <c r="L128">
        <f t="shared" si="20"/>
        <v>1.1730983237025355E-5</v>
      </c>
      <c r="M128">
        <f t="shared" si="21"/>
        <v>3.4250522969766981E-3</v>
      </c>
      <c r="N128">
        <f t="shared" si="22"/>
        <v>9.1152549939573599E-2</v>
      </c>
      <c r="O128">
        <f t="shared" si="23"/>
        <v>1.3668672052825012E-10</v>
      </c>
      <c r="P128">
        <f t="shared" si="24"/>
        <v>2.5500524237181341E-3</v>
      </c>
      <c r="Q128">
        <f t="shared" si="25"/>
        <v>6.6321349818722578E-2</v>
      </c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</row>
    <row r="129" spans="1:41" x14ac:dyDescent="0.25">
      <c r="A129" s="5" t="s">
        <v>110</v>
      </c>
      <c r="B129">
        <v>4.2099999999999999E-2</v>
      </c>
      <c r="C129" s="10">
        <v>80.589781630086193</v>
      </c>
      <c r="D129" s="56">
        <f t="shared" si="13"/>
        <v>1.993213454605236E-4</v>
      </c>
      <c r="E129" s="6">
        <v>56.003712434074103</v>
      </c>
      <c r="F129">
        <f t="shared" si="14"/>
        <v>4.1179264144043569E-2</v>
      </c>
      <c r="G129">
        <f t="shared" si="15"/>
        <v>3.9287473851511656E-2</v>
      </c>
      <c r="H129">
        <f t="shared" si="16"/>
        <v>4.0489989515256376E-2</v>
      </c>
      <c r="I129">
        <f t="shared" si="17"/>
        <v>8.4775451644381914E-7</v>
      </c>
      <c r="J129">
        <f t="shared" si="18"/>
        <v>9.2073585595642965E-4</v>
      </c>
      <c r="K129">
        <f t="shared" si="19"/>
        <v>2.2359211003278957E-2</v>
      </c>
      <c r="L129">
        <f t="shared" si="20"/>
        <v>7.9103033359306692E-6</v>
      </c>
      <c r="M129">
        <f t="shared" si="21"/>
        <v>2.8125261484883424E-3</v>
      </c>
      <c r="N129">
        <f t="shared" si="22"/>
        <v>7.1588368321118853E-2</v>
      </c>
      <c r="O129">
        <f t="shared" si="23"/>
        <v>4.9879595827635095E-11</v>
      </c>
      <c r="P129">
        <f t="shared" si="24"/>
        <v>1.6100104847436222E-3</v>
      </c>
      <c r="Q129">
        <f t="shared" si="25"/>
        <v>3.9763173663875127E-2</v>
      </c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</row>
    <row r="130" spans="1:41" x14ac:dyDescent="0.25">
      <c r="A130" s="3" t="s">
        <v>109</v>
      </c>
      <c r="B130">
        <v>4.4900000000000002E-2</v>
      </c>
      <c r="C130" s="11">
        <v>80.616112936743207</v>
      </c>
      <c r="D130" s="56">
        <f t="shared" si="13"/>
        <v>3.267325723486092E-4</v>
      </c>
      <c r="E130" s="4">
        <v>56.4312739371926</v>
      </c>
      <c r="F130">
        <f t="shared" si="14"/>
        <v>4.1271337729639208E-2</v>
      </c>
      <c r="G130">
        <f t="shared" si="15"/>
        <v>4.0693736925755827E-2</v>
      </c>
      <c r="H130">
        <f t="shared" si="16"/>
        <v>4.1777997903051277E-2</v>
      </c>
      <c r="I130">
        <f t="shared" si="17"/>
        <v>1.3167189872339952E-5</v>
      </c>
      <c r="J130">
        <f t="shared" si="18"/>
        <v>3.628662270360794E-3</v>
      </c>
      <c r="K130">
        <f t="shared" si="19"/>
        <v>8.7922090001818692E-2</v>
      </c>
      <c r="L130">
        <f t="shared" si="20"/>
        <v>1.7692649049750058E-5</v>
      </c>
      <c r="M130">
        <f t="shared" si="21"/>
        <v>4.2062630742441751E-3</v>
      </c>
      <c r="N130">
        <f t="shared" si="22"/>
        <v>0.10336389311992511</v>
      </c>
      <c r="O130">
        <f t="shared" si="23"/>
        <v>2.0479780766405355E-11</v>
      </c>
      <c r="P130">
        <f t="shared" si="24"/>
        <v>3.1220020969487255E-3</v>
      </c>
      <c r="Q130">
        <f t="shared" si="25"/>
        <v>7.4728379856630431E-2</v>
      </c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</row>
    <row r="131" spans="1:41" x14ac:dyDescent="0.25">
      <c r="A131" s="5" t="s">
        <v>108</v>
      </c>
      <c r="B131">
        <v>4.6100000000000002E-2</v>
      </c>
      <c r="C131" s="10">
        <v>80.616760539432406</v>
      </c>
      <c r="D131" s="56">
        <f t="shared" si="13"/>
        <v>8.0331668894650932E-6</v>
      </c>
      <c r="E131" s="6">
        <v>57.661745981658001</v>
      </c>
      <c r="F131">
        <f t="shared" si="14"/>
        <v>4.1634203956675289E-2</v>
      </c>
      <c r="G131">
        <f t="shared" si="15"/>
        <v>4.2796868462877918E-2</v>
      </c>
      <c r="H131">
        <f t="shared" si="16"/>
        <v>4.4275599580610253E-2</v>
      </c>
      <c r="I131">
        <f t="shared" si="17"/>
        <v>1.9943334300574661E-5</v>
      </c>
      <c r="J131">
        <f t="shared" si="18"/>
        <v>4.4657960433247129E-3</v>
      </c>
      <c r="K131">
        <f t="shared" si="19"/>
        <v>0.10726267392963337</v>
      </c>
      <c r="L131">
        <f t="shared" si="20"/>
        <v>1.09106779515305E-5</v>
      </c>
      <c r="M131">
        <f t="shared" si="21"/>
        <v>3.3031315371220837E-3</v>
      </c>
      <c r="N131">
        <f t="shared" si="22"/>
        <v>7.7181617622028256E-2</v>
      </c>
      <c r="O131">
        <f t="shared" si="23"/>
        <v>8.1588880719927805E-11</v>
      </c>
      <c r="P131">
        <f t="shared" si="24"/>
        <v>1.824400419389749E-3</v>
      </c>
      <c r="Q131">
        <f t="shared" si="25"/>
        <v>4.1205549708438372E-2</v>
      </c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</row>
    <row r="132" spans="1:41" x14ac:dyDescent="0.25">
      <c r="A132" s="3" t="s">
        <v>107</v>
      </c>
      <c r="B132">
        <v>4.7199999999999999E-2</v>
      </c>
      <c r="C132" s="11">
        <v>80.700503315657201</v>
      </c>
      <c r="D132" s="56">
        <f t="shared" si="13"/>
        <v>1.0387762503039077E-3</v>
      </c>
      <c r="E132" s="4">
        <v>60.865244479789503</v>
      </c>
      <c r="F132">
        <f t="shared" si="14"/>
        <v>4.2080783561007765E-2</v>
      </c>
      <c r="G132">
        <f t="shared" si="15"/>
        <v>4.444843423143896E-2</v>
      </c>
      <c r="H132">
        <f t="shared" si="16"/>
        <v>4.5735119916122058E-2</v>
      </c>
      <c r="I132">
        <f t="shared" si="17"/>
        <v>2.6206376949248331E-5</v>
      </c>
      <c r="J132">
        <f t="shared" si="18"/>
        <v>5.1192164389922343E-3</v>
      </c>
      <c r="K132">
        <f t="shared" si="19"/>
        <v>0.12165211780266663</v>
      </c>
      <c r="L132">
        <f t="shared" si="20"/>
        <v>7.5711141787168997E-6</v>
      </c>
      <c r="M132">
        <f t="shared" si="21"/>
        <v>2.7515657685610387E-3</v>
      </c>
      <c r="N132">
        <f t="shared" si="22"/>
        <v>6.1904672597326731E-2</v>
      </c>
      <c r="O132">
        <f t="shared" si="23"/>
        <v>3.4727301852675482E-10</v>
      </c>
      <c r="P132">
        <f t="shared" si="24"/>
        <v>1.4648800838779411E-3</v>
      </c>
      <c r="Q132">
        <f t="shared" si="25"/>
        <v>3.2029654378615879E-2</v>
      </c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</row>
    <row r="133" spans="1:41" x14ac:dyDescent="0.25">
      <c r="A133" s="5" t="s">
        <v>106</v>
      </c>
      <c r="B133">
        <v>5.0799999999999998E-2</v>
      </c>
      <c r="C133" s="10">
        <v>80.8768542227469</v>
      </c>
      <c r="D133" s="56">
        <f t="shared" ref="D133:D196" si="26">((C133/C132)-1)</f>
        <v>2.1852516383933374E-3</v>
      </c>
      <c r="E133" s="6">
        <v>59.493376793245403</v>
      </c>
      <c r="F133">
        <f t="shared" ref="F133:F196" si="27">0.1*B132+0.9*F132</f>
        <v>4.2592705204906989E-2</v>
      </c>
      <c r="G133">
        <f t="shared" ref="G133:G196" si="28">0.5*B132+0.5*G132</f>
        <v>4.5824217115719476E-2</v>
      </c>
      <c r="H133">
        <f t="shared" ref="H133:H196" si="29">0.8*B132+0.2*H132</f>
        <v>4.6907023983224411E-2</v>
      </c>
      <c r="I133">
        <f t="shared" ref="I133:I196" si="30">(B133-F133)^2</f>
        <v>6.7359687853560802E-5</v>
      </c>
      <c r="J133">
        <f t="shared" ref="J133:J196" si="31">ABS(B133-F133)</f>
        <v>8.2072947950930092E-3</v>
      </c>
      <c r="K133">
        <f t="shared" ref="K133:K196" si="32">ABS((B133-F133)/F133)</f>
        <v>0.19269249876496386</v>
      </c>
      <c r="L133">
        <f t="shared" ref="L133:L196" si="33">(B133-G133)^2</f>
        <v>2.475841531149899E-5</v>
      </c>
      <c r="M133">
        <f t="shared" ref="M133:M196" si="34">ABS(B133-G133)</f>
        <v>4.9757828842805218E-3</v>
      </c>
      <c r="N133">
        <f t="shared" ref="N133:N196" si="35">ABS((B133-G133)/G133)</f>
        <v>0.10858413296434989</v>
      </c>
      <c r="O133">
        <f t="shared" ref="O133:O196" si="36">(I133-L133)^2</f>
        <v>1.8148684222030301E-9</v>
      </c>
      <c r="P133">
        <f t="shared" ref="P133:P196" si="37">ABS(B133-H133)</f>
        <v>3.8929760167755872E-3</v>
      </c>
      <c r="Q133">
        <f t="shared" ref="Q133:Q196" si="38">ABS((B133-H133)/H133)</f>
        <v>8.2993455695843155E-2</v>
      </c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</row>
    <row r="134" spans="1:41" x14ac:dyDescent="0.25">
      <c r="A134" s="3" t="s">
        <v>105</v>
      </c>
      <c r="B134">
        <v>5.1200000000000002E-2</v>
      </c>
      <c r="C134" s="11">
        <v>81.064484210282899</v>
      </c>
      <c r="D134" s="56">
        <f t="shared" si="26"/>
        <v>2.3199466564221005E-3</v>
      </c>
      <c r="E134" s="4">
        <v>58.5183522495253</v>
      </c>
      <c r="F134">
        <f t="shared" si="27"/>
        <v>4.3413434684416295E-2</v>
      </c>
      <c r="G134">
        <f t="shared" si="28"/>
        <v>4.8312108557859737E-2</v>
      </c>
      <c r="H134">
        <f t="shared" si="29"/>
        <v>5.0021404796644887E-2</v>
      </c>
      <c r="I134">
        <f t="shared" si="30"/>
        <v>6.0630599413851197E-5</v>
      </c>
      <c r="J134">
        <f t="shared" si="31"/>
        <v>7.7865653155837072E-3</v>
      </c>
      <c r="K134">
        <f t="shared" si="32"/>
        <v>0.17935842607677333</v>
      </c>
      <c r="L134">
        <f t="shared" si="33"/>
        <v>8.339916981586982E-6</v>
      </c>
      <c r="M134">
        <f t="shared" si="34"/>
        <v>2.8878914421402654E-3</v>
      </c>
      <c r="N134">
        <f t="shared" si="35"/>
        <v>5.977572762492156E-2</v>
      </c>
      <c r="O134">
        <f t="shared" si="36"/>
        <v>2.7343154692319049E-9</v>
      </c>
      <c r="P134">
        <f t="shared" si="37"/>
        <v>1.178595203355115E-3</v>
      </c>
      <c r="Q134">
        <f t="shared" si="38"/>
        <v>2.3561817348923545E-2</v>
      </c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</row>
    <row r="135" spans="1:41" x14ac:dyDescent="0.25">
      <c r="A135" s="5" t="s">
        <v>104</v>
      </c>
      <c r="B135">
        <v>5.1299999999999998E-2</v>
      </c>
      <c r="C135" s="10">
        <v>81.104058512403199</v>
      </c>
      <c r="D135" s="56">
        <f t="shared" si="26"/>
        <v>4.8818298797348447E-4</v>
      </c>
      <c r="E135" s="6">
        <v>55.950750438502197</v>
      </c>
      <c r="F135">
        <f t="shared" si="27"/>
        <v>4.4192091215974665E-2</v>
      </c>
      <c r="G135">
        <f t="shared" si="28"/>
        <v>4.9756054278929873E-2</v>
      </c>
      <c r="H135">
        <f t="shared" si="29"/>
        <v>5.0964280959328978E-2</v>
      </c>
      <c r="I135">
        <f t="shared" si="30"/>
        <v>5.0522367282024498E-5</v>
      </c>
      <c r="J135">
        <f t="shared" si="31"/>
        <v>7.1079087840253338E-3</v>
      </c>
      <c r="K135">
        <f t="shared" si="32"/>
        <v>0.16084119552722026</v>
      </c>
      <c r="L135">
        <f t="shared" si="33"/>
        <v>2.3837683896107488E-6</v>
      </c>
      <c r="M135">
        <f t="shared" si="34"/>
        <v>1.5439457210701252E-3</v>
      </c>
      <c r="N135">
        <f t="shared" si="35"/>
        <v>3.1030308641735237E-2</v>
      </c>
      <c r="O135">
        <f t="shared" si="36"/>
        <v>2.3173247033246981E-9</v>
      </c>
      <c r="P135">
        <f t="shared" si="37"/>
        <v>3.3571904067102032E-4</v>
      </c>
      <c r="Q135">
        <f t="shared" si="38"/>
        <v>6.5873398849467567E-3</v>
      </c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</row>
    <row r="136" spans="1:41" x14ac:dyDescent="0.25">
      <c r="A136" s="3" t="s">
        <v>103</v>
      </c>
      <c r="B136">
        <v>5.2699999999999997E-2</v>
      </c>
      <c r="C136" s="11">
        <v>81.245087858698099</v>
      </c>
      <c r="D136" s="56">
        <f t="shared" si="26"/>
        <v>1.7388691624271591E-3</v>
      </c>
      <c r="E136" s="4">
        <v>56.733578855767703</v>
      </c>
      <c r="F136">
        <f t="shared" si="27"/>
        <v>4.4902882094377199E-2</v>
      </c>
      <c r="G136">
        <f t="shared" si="28"/>
        <v>5.0528027139464936E-2</v>
      </c>
      <c r="H136">
        <f t="shared" si="29"/>
        <v>5.1232856191865794E-2</v>
      </c>
      <c r="I136">
        <f t="shared" si="30"/>
        <v>6.0795047634183649E-5</v>
      </c>
      <c r="J136">
        <f t="shared" si="31"/>
        <v>7.7971179056227982E-3</v>
      </c>
      <c r="K136">
        <f t="shared" si="32"/>
        <v>0.17364404113826726</v>
      </c>
      <c r="L136">
        <f t="shared" si="33"/>
        <v>4.7174661069008558E-6</v>
      </c>
      <c r="M136">
        <f t="shared" si="34"/>
        <v>2.1719728605350611E-3</v>
      </c>
      <c r="N136">
        <f t="shared" si="35"/>
        <v>4.2985506925494833E-2</v>
      </c>
      <c r="O136">
        <f t="shared" si="36"/>
        <v>3.1446951499490484E-9</v>
      </c>
      <c r="P136">
        <f t="shared" si="37"/>
        <v>1.4671438081342025E-3</v>
      </c>
      <c r="Q136">
        <f t="shared" si="38"/>
        <v>2.8636775639440924E-2</v>
      </c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</row>
    <row r="137" spans="1:41" x14ac:dyDescent="0.25">
      <c r="A137" s="5" t="s">
        <v>102</v>
      </c>
      <c r="B137">
        <v>5.3600000000000002E-2</v>
      </c>
      <c r="C137" s="10">
        <v>81.217089612604497</v>
      </c>
      <c r="D137" s="56">
        <f t="shared" si="26"/>
        <v>-3.4461463248458557E-4</v>
      </c>
      <c r="E137" s="6">
        <v>57.524312319659401</v>
      </c>
      <c r="F137">
        <f t="shared" si="27"/>
        <v>4.5682593884939476E-2</v>
      </c>
      <c r="G137">
        <f t="shared" si="28"/>
        <v>5.161401356973247E-2</v>
      </c>
      <c r="H137">
        <f t="shared" si="29"/>
        <v>5.2406571238373161E-2</v>
      </c>
      <c r="I137">
        <f t="shared" si="30"/>
        <v>6.2685319590797796E-5</v>
      </c>
      <c r="J137">
        <f t="shared" si="31"/>
        <v>7.9174061150605254E-3</v>
      </c>
      <c r="K137">
        <f t="shared" si="32"/>
        <v>0.17331340980772802</v>
      </c>
      <c r="L137">
        <f t="shared" si="33"/>
        <v>3.9441421012067745E-6</v>
      </c>
      <c r="M137">
        <f t="shared" si="34"/>
        <v>1.985986430267532E-3</v>
      </c>
      <c r="N137">
        <f t="shared" si="35"/>
        <v>3.8477659319874243E-2</v>
      </c>
      <c r="O137">
        <f t="shared" si="36"/>
        <v>3.4505259328636351E-9</v>
      </c>
      <c r="P137">
        <f t="shared" si="37"/>
        <v>1.1934287616268413E-3</v>
      </c>
      <c r="Q137">
        <f t="shared" si="38"/>
        <v>2.277250225355305E-2</v>
      </c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</row>
    <row r="138" spans="1:41" x14ac:dyDescent="0.25">
      <c r="A138" s="3" t="s">
        <v>101</v>
      </c>
      <c r="B138">
        <v>5.4699999999999999E-2</v>
      </c>
      <c r="C138" s="11">
        <v>81.353732737032004</v>
      </c>
      <c r="D138" s="56">
        <f t="shared" si="26"/>
        <v>1.6824430065061069E-3</v>
      </c>
      <c r="E138" s="4">
        <v>57.481563643971498</v>
      </c>
      <c r="F138">
        <f t="shared" si="27"/>
        <v>4.647433449644553E-2</v>
      </c>
      <c r="G138">
        <f t="shared" si="28"/>
        <v>5.2607006784866239E-2</v>
      </c>
      <c r="H138">
        <f t="shared" si="29"/>
        <v>5.3361314247674638E-2</v>
      </c>
      <c r="I138">
        <f t="shared" si="30"/>
        <v>6.7661572976365994E-5</v>
      </c>
      <c r="J138">
        <f t="shared" si="31"/>
        <v>8.225665503554469E-3</v>
      </c>
      <c r="K138">
        <f t="shared" si="32"/>
        <v>0.17699372336754146</v>
      </c>
      <c r="L138">
        <f t="shared" si="33"/>
        <v>4.3806205985959508E-6</v>
      </c>
      <c r="M138">
        <f t="shared" si="34"/>
        <v>2.0929932151337594E-3</v>
      </c>
      <c r="N138">
        <f t="shared" si="35"/>
        <v>3.9785445761872595E-2</v>
      </c>
      <c r="O138">
        <f t="shared" si="36"/>
        <v>4.0044789338376008E-9</v>
      </c>
      <c r="P138">
        <f t="shared" si="37"/>
        <v>1.3386857523253609E-3</v>
      </c>
      <c r="Q138">
        <f t="shared" si="38"/>
        <v>2.5087196055777389E-2</v>
      </c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</row>
    <row r="139" spans="1:41" x14ac:dyDescent="0.25">
      <c r="A139" s="5" t="s">
        <v>100</v>
      </c>
      <c r="B139">
        <v>5.45E-2</v>
      </c>
      <c r="C139" s="10">
        <v>81.362323075851194</v>
      </c>
      <c r="D139" s="56">
        <f t="shared" si="26"/>
        <v>1.0559243602203949E-4</v>
      </c>
      <c r="E139" s="6">
        <v>58.2579344584315</v>
      </c>
      <c r="F139">
        <f t="shared" si="27"/>
        <v>4.7296901046800982E-2</v>
      </c>
      <c r="G139">
        <f t="shared" si="28"/>
        <v>5.3653503392433119E-2</v>
      </c>
      <c r="H139">
        <f t="shared" si="29"/>
        <v>5.4432262849534931E-2</v>
      </c>
      <c r="I139">
        <f t="shared" si="30"/>
        <v>5.1884634529576783E-5</v>
      </c>
      <c r="J139">
        <f t="shared" si="31"/>
        <v>7.2030989531990178E-3</v>
      </c>
      <c r="K139">
        <f t="shared" si="32"/>
        <v>0.15229536806378594</v>
      </c>
      <c r="L139">
        <f t="shared" si="33"/>
        <v>7.1655650662223796E-7</v>
      </c>
      <c r="M139">
        <f t="shared" si="34"/>
        <v>8.4649660756688089E-4</v>
      </c>
      <c r="N139">
        <f t="shared" si="35"/>
        <v>1.5777098493931049E-2</v>
      </c>
      <c r="O139">
        <f t="shared" si="36"/>
        <v>2.6181722085631641E-9</v>
      </c>
      <c r="P139">
        <f t="shared" si="37"/>
        <v>6.7737150465069229E-5</v>
      </c>
      <c r="Q139">
        <f t="shared" si="38"/>
        <v>1.2444301764986787E-3</v>
      </c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</row>
    <row r="140" spans="1:41" x14ac:dyDescent="0.25">
      <c r="A140" s="3" t="s">
        <v>99</v>
      </c>
      <c r="B140">
        <v>5.45E-2</v>
      </c>
      <c r="C140" s="11">
        <v>81.389237099263298</v>
      </c>
      <c r="D140" s="56">
        <f t="shared" si="26"/>
        <v>3.3079221923171254E-4</v>
      </c>
      <c r="E140" s="4">
        <v>58.788248922490297</v>
      </c>
      <c r="F140">
        <f t="shared" si="27"/>
        <v>4.8017210942120886E-2</v>
      </c>
      <c r="G140">
        <f t="shared" si="28"/>
        <v>5.4076751696216563E-2</v>
      </c>
      <c r="H140">
        <f t="shared" si="29"/>
        <v>5.4486452569906987E-2</v>
      </c>
      <c r="I140">
        <f t="shared" si="30"/>
        <v>4.2026553968957167E-5</v>
      </c>
      <c r="J140">
        <f t="shared" si="31"/>
        <v>6.4827890578791139E-3</v>
      </c>
      <c r="K140">
        <f t="shared" si="32"/>
        <v>0.13500969612111283</v>
      </c>
      <c r="L140">
        <f t="shared" si="33"/>
        <v>1.7913912665555655E-7</v>
      </c>
      <c r="M140">
        <f t="shared" si="34"/>
        <v>4.2324830378343697E-4</v>
      </c>
      <c r="N140">
        <f t="shared" si="35"/>
        <v>7.8268070937598348E-3</v>
      </c>
      <c r="O140">
        <f t="shared" si="36"/>
        <v>1.7512061289836851E-9</v>
      </c>
      <c r="P140">
        <f t="shared" si="37"/>
        <v>1.3547430093012458E-5</v>
      </c>
      <c r="Q140">
        <f t="shared" si="38"/>
        <v>2.4863850469308656E-4</v>
      </c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</row>
    <row r="141" spans="1:41" x14ac:dyDescent="0.25">
      <c r="A141" s="5" t="s">
        <v>98</v>
      </c>
      <c r="B141">
        <v>5.4399999999999997E-2</v>
      </c>
      <c r="C141" s="10">
        <v>81.422933608114704</v>
      </c>
      <c r="D141" s="56">
        <f t="shared" si="26"/>
        <v>4.1401676747887528E-4</v>
      </c>
      <c r="E141" s="6">
        <v>57.215318317445202</v>
      </c>
      <c r="F141">
        <f t="shared" si="27"/>
        <v>4.8665489847908805E-2</v>
      </c>
      <c r="G141">
        <f t="shared" si="28"/>
        <v>5.4288375848108278E-2</v>
      </c>
      <c r="H141">
        <f t="shared" si="29"/>
        <v>5.4497290513981396E-2</v>
      </c>
      <c r="I141">
        <f t="shared" si="30"/>
        <v>3.2884606684436946E-5</v>
      </c>
      <c r="J141">
        <f t="shared" si="31"/>
        <v>5.734510152091192E-3</v>
      </c>
      <c r="K141">
        <f t="shared" si="32"/>
        <v>0.11783524978404401</v>
      </c>
      <c r="L141">
        <f t="shared" si="33"/>
        <v>1.2459951285545574E-8</v>
      </c>
      <c r="M141">
        <f t="shared" si="34"/>
        <v>1.1162415189171909E-4</v>
      </c>
      <c r="N141">
        <f t="shared" si="35"/>
        <v>2.0561335672304648E-3</v>
      </c>
      <c r="O141">
        <f t="shared" si="36"/>
        <v>1.0805780308458361E-9</v>
      </c>
      <c r="P141">
        <f t="shared" si="37"/>
        <v>9.7290513981398985E-5</v>
      </c>
      <c r="Q141">
        <f t="shared" si="38"/>
        <v>1.7852357991346175E-3</v>
      </c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</row>
    <row r="142" spans="1:41" x14ac:dyDescent="0.25">
      <c r="A142" s="3" t="s">
        <v>97</v>
      </c>
      <c r="B142">
        <v>5.4100000000000002E-2</v>
      </c>
      <c r="C142" s="11">
        <v>81.3975332402227</v>
      </c>
      <c r="D142" s="56">
        <f t="shared" si="26"/>
        <v>-3.1195594123711867E-4</v>
      </c>
      <c r="E142" s="4">
        <v>58.139951960908199</v>
      </c>
      <c r="F142">
        <f t="shared" si="27"/>
        <v>4.9238940863117926E-2</v>
      </c>
      <c r="G142">
        <f t="shared" si="28"/>
        <v>5.4344187924054141E-2</v>
      </c>
      <c r="H142">
        <f t="shared" si="29"/>
        <v>5.4419458102796282E-2</v>
      </c>
      <c r="I142">
        <f t="shared" si="30"/>
        <v>2.3629895932264714E-5</v>
      </c>
      <c r="J142">
        <f t="shared" si="31"/>
        <v>4.861059136882076E-3</v>
      </c>
      <c r="K142">
        <f t="shared" si="32"/>
        <v>9.8723876908636293E-2</v>
      </c>
      <c r="L142">
        <f t="shared" si="33"/>
        <v>5.9627742253869777E-8</v>
      </c>
      <c r="M142">
        <f t="shared" si="34"/>
        <v>2.4418792405413864E-4</v>
      </c>
      <c r="N142">
        <f t="shared" si="35"/>
        <v>4.4933585978944174E-3</v>
      </c>
      <c r="O142">
        <f t="shared" si="36"/>
        <v>5.5555754254903708E-10</v>
      </c>
      <c r="P142">
        <f t="shared" si="37"/>
        <v>3.1945810279628006E-4</v>
      </c>
      <c r="Q142">
        <f t="shared" si="38"/>
        <v>5.870291875983695E-3</v>
      </c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</row>
    <row r="143" spans="1:41" x14ac:dyDescent="0.25">
      <c r="A143" s="5" t="s">
        <v>96</v>
      </c>
      <c r="B143">
        <v>5.3199999999999997E-2</v>
      </c>
      <c r="C143" s="10">
        <v>81.495461115759298</v>
      </c>
      <c r="D143" s="56">
        <f t="shared" si="26"/>
        <v>1.2030816124068977E-3</v>
      </c>
      <c r="E143" s="6">
        <v>57.271028084253501</v>
      </c>
      <c r="F143">
        <f t="shared" si="27"/>
        <v>4.9725046776806135E-2</v>
      </c>
      <c r="G143">
        <f t="shared" si="28"/>
        <v>5.4222093962027068E-2</v>
      </c>
      <c r="H143">
        <f t="shared" si="29"/>
        <v>5.4163891620559262E-2</v>
      </c>
      <c r="I143">
        <f t="shared" si="30"/>
        <v>1.2075299903385411E-5</v>
      </c>
      <c r="J143">
        <f t="shared" si="31"/>
        <v>3.4749532231938621E-3</v>
      </c>
      <c r="K143">
        <f t="shared" si="32"/>
        <v>6.9883357552007919E-2</v>
      </c>
      <c r="L143">
        <f t="shared" si="33"/>
        <v>1.0446760672121953E-6</v>
      </c>
      <c r="M143">
        <f t="shared" si="34"/>
        <v>1.0220939620270708E-3</v>
      </c>
      <c r="N143">
        <f t="shared" si="35"/>
        <v>1.8850138151117253E-2</v>
      </c>
      <c r="O143">
        <f t="shared" si="36"/>
        <v>1.2167466221515267E-10</v>
      </c>
      <c r="P143">
        <f t="shared" si="37"/>
        <v>9.6389162055926514E-4</v>
      </c>
      <c r="Q143">
        <f t="shared" si="38"/>
        <v>1.7795833935119167E-2</v>
      </c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</row>
    <row r="144" spans="1:41" x14ac:dyDescent="0.25">
      <c r="A144" s="3" t="s">
        <v>95</v>
      </c>
      <c r="B144">
        <v>5.4199999999999998E-2</v>
      </c>
      <c r="C144" s="11">
        <v>81.555853075435493</v>
      </c>
      <c r="D144" s="56">
        <f t="shared" si="26"/>
        <v>7.4104691045806526E-4</v>
      </c>
      <c r="E144" s="4">
        <v>59.936132615749401</v>
      </c>
      <c r="F144">
        <f t="shared" si="27"/>
        <v>5.0072542099125518E-2</v>
      </c>
      <c r="G144">
        <f t="shared" si="28"/>
        <v>5.3711046981013533E-2</v>
      </c>
      <c r="H144">
        <f t="shared" si="29"/>
        <v>5.339277832411185E-2</v>
      </c>
      <c r="I144">
        <f t="shared" si="30"/>
        <v>1.7035908723491172E-5</v>
      </c>
      <c r="J144">
        <f t="shared" si="31"/>
        <v>4.1274579008744802E-3</v>
      </c>
      <c r="K144">
        <f t="shared" si="32"/>
        <v>8.2429565742909688E-2</v>
      </c>
      <c r="L144">
        <f t="shared" si="33"/>
        <v>2.390750547759789E-7</v>
      </c>
      <c r="M144">
        <f t="shared" si="34"/>
        <v>4.8895301898646548E-4</v>
      </c>
      <c r="N144">
        <f t="shared" si="35"/>
        <v>9.1033976522428769E-3</v>
      </c>
      <c r="O144">
        <f t="shared" si="36"/>
        <v>2.8213362129448429E-10</v>
      </c>
      <c r="P144">
        <f t="shared" si="37"/>
        <v>8.0722167588814786E-4</v>
      </c>
      <c r="Q144">
        <f t="shared" si="38"/>
        <v>1.5118555378183261E-2</v>
      </c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</row>
    <row r="145" spans="1:41" x14ac:dyDescent="0.25">
      <c r="A145" s="5" t="s">
        <v>94</v>
      </c>
      <c r="B145">
        <v>5.3100000000000001E-2</v>
      </c>
      <c r="C145" s="10">
        <v>81.636785071030502</v>
      </c>
      <c r="D145" s="56">
        <f t="shared" si="26"/>
        <v>9.9235054926283262E-4</v>
      </c>
      <c r="E145" s="6">
        <v>58.360831549159499</v>
      </c>
      <c r="F145">
        <f t="shared" si="27"/>
        <v>5.0485287889212971E-2</v>
      </c>
      <c r="G145">
        <f t="shared" si="28"/>
        <v>5.3955523490506765E-2</v>
      </c>
      <c r="H145">
        <f t="shared" si="29"/>
        <v>5.4038555664822373E-2</v>
      </c>
      <c r="I145">
        <f t="shared" si="30"/>
        <v>6.8367194222963688E-6</v>
      </c>
      <c r="J145">
        <f t="shared" si="31"/>
        <v>2.6147121107870305E-3</v>
      </c>
      <c r="K145">
        <f t="shared" si="32"/>
        <v>5.1791565822598938E-2</v>
      </c>
      <c r="L145">
        <f t="shared" si="33"/>
        <v>7.3192044280887726E-7</v>
      </c>
      <c r="M145">
        <f t="shared" si="34"/>
        <v>8.5552349050676407E-4</v>
      </c>
      <c r="N145">
        <f t="shared" si="35"/>
        <v>1.5856087294886308E-2</v>
      </c>
      <c r="O145">
        <f t="shared" si="36"/>
        <v>3.7268570579951513E-11</v>
      </c>
      <c r="P145">
        <f t="shared" si="37"/>
        <v>9.385556648223714E-4</v>
      </c>
      <c r="Q145">
        <f t="shared" si="38"/>
        <v>1.7368259630102318E-2</v>
      </c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</row>
    <row r="146" spans="1:41" x14ac:dyDescent="0.25">
      <c r="A146" s="3" t="s">
        <v>93</v>
      </c>
      <c r="B146">
        <v>5.2200000000000003E-2</v>
      </c>
      <c r="C146" s="11">
        <v>81.687382380548001</v>
      </c>
      <c r="D146" s="56">
        <f t="shared" si="26"/>
        <v>6.1978566982356931E-4</v>
      </c>
      <c r="E146" s="4">
        <v>58.408020315173701</v>
      </c>
      <c r="F146">
        <f t="shared" si="27"/>
        <v>5.074675910029168E-2</v>
      </c>
      <c r="G146">
        <f t="shared" si="28"/>
        <v>5.352776174525338E-2</v>
      </c>
      <c r="H146">
        <f t="shared" si="29"/>
        <v>5.3287711132964481E-2</v>
      </c>
      <c r="I146">
        <f t="shared" si="30"/>
        <v>2.1119091125850567E-6</v>
      </c>
      <c r="J146">
        <f t="shared" si="31"/>
        <v>1.4532408997083232E-3</v>
      </c>
      <c r="K146">
        <f t="shared" si="32"/>
        <v>2.8637117433179499E-2</v>
      </c>
      <c r="L146">
        <f t="shared" si="33"/>
        <v>1.7629512521582925E-6</v>
      </c>
      <c r="M146">
        <f t="shared" si="34"/>
        <v>1.3277617452533766E-3</v>
      </c>
      <c r="N146">
        <f t="shared" si="35"/>
        <v>2.4805104901871169E-2</v>
      </c>
      <c r="O146">
        <f t="shared" si="36"/>
        <v>1.2177158835362505E-13</v>
      </c>
      <c r="P146">
        <f t="shared" si="37"/>
        <v>1.0877111329644779E-3</v>
      </c>
      <c r="Q146">
        <f t="shared" si="38"/>
        <v>2.0412044537818502E-2</v>
      </c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</row>
    <row r="147" spans="1:41" x14ac:dyDescent="0.25">
      <c r="A147" s="5" t="s">
        <v>92</v>
      </c>
      <c r="B147">
        <v>5.1200000000000002E-2</v>
      </c>
      <c r="C147" s="10">
        <v>81.6975375706226</v>
      </c>
      <c r="D147" s="56">
        <f t="shared" si="26"/>
        <v>1.2431773155974213E-4</v>
      </c>
      <c r="E147" s="6">
        <v>56.1585505702066</v>
      </c>
      <c r="F147">
        <f t="shared" si="27"/>
        <v>5.0892083190262519E-2</v>
      </c>
      <c r="G147">
        <f t="shared" si="28"/>
        <v>5.2863880872626695E-2</v>
      </c>
      <c r="H147">
        <f t="shared" si="29"/>
        <v>5.2417542226592902E-2</v>
      </c>
      <c r="I147">
        <f t="shared" si="30"/>
        <v>9.4812761718909774E-8</v>
      </c>
      <c r="J147">
        <f t="shared" si="31"/>
        <v>3.0791680973748375E-4</v>
      </c>
      <c r="K147">
        <f t="shared" si="32"/>
        <v>6.0503872200774692E-3</v>
      </c>
      <c r="L147">
        <f t="shared" si="33"/>
        <v>2.7684995582929643E-6</v>
      </c>
      <c r="M147">
        <f t="shared" si="34"/>
        <v>1.6638808726266927E-3</v>
      </c>
      <c r="N147">
        <f t="shared" si="35"/>
        <v>3.1474815037430638E-2</v>
      </c>
      <c r="O147">
        <f t="shared" si="36"/>
        <v>7.1486010861744292E-12</v>
      </c>
      <c r="P147">
        <f t="shared" si="37"/>
        <v>1.2175422265928992E-3</v>
      </c>
      <c r="Q147">
        <f t="shared" si="38"/>
        <v>2.3227762593859381E-2</v>
      </c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</row>
    <row r="148" spans="1:41" x14ac:dyDescent="0.25">
      <c r="A148" s="3" t="s">
        <v>91</v>
      </c>
      <c r="B148">
        <v>4.82E-2</v>
      </c>
      <c r="C148" s="11">
        <v>81.819401373857801</v>
      </c>
      <c r="D148" s="56">
        <f t="shared" si="26"/>
        <v>1.4916459768430368E-3</v>
      </c>
      <c r="E148" s="4">
        <v>56.1973408570218</v>
      </c>
      <c r="F148">
        <f t="shared" si="27"/>
        <v>5.0922874871236271E-2</v>
      </c>
      <c r="G148">
        <f t="shared" si="28"/>
        <v>5.2031940436313345E-2</v>
      </c>
      <c r="H148">
        <f t="shared" si="29"/>
        <v>5.1443508445318586E-2</v>
      </c>
      <c r="I148">
        <f t="shared" si="30"/>
        <v>7.4140475644099384E-6</v>
      </c>
      <c r="J148">
        <f t="shared" si="31"/>
        <v>2.7228748712362708E-3</v>
      </c>
      <c r="K148">
        <f t="shared" si="32"/>
        <v>5.3470564616026492E-2</v>
      </c>
      <c r="L148">
        <f t="shared" si="33"/>
        <v>1.4683767507453313E-5</v>
      </c>
      <c r="M148">
        <f t="shared" si="34"/>
        <v>3.8319404363133455E-3</v>
      </c>
      <c r="N148">
        <f t="shared" si="35"/>
        <v>7.3645926025065478E-2</v>
      </c>
      <c r="O148">
        <f t="shared" si="36"/>
        <v>5.284882805028257E-11</v>
      </c>
      <c r="P148">
        <f t="shared" si="37"/>
        <v>3.2435084453185867E-3</v>
      </c>
      <c r="Q148">
        <f t="shared" si="38"/>
        <v>6.3049907429355151E-2</v>
      </c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</row>
    <row r="149" spans="1:41" x14ac:dyDescent="0.25">
      <c r="A149" s="5" t="s">
        <v>90</v>
      </c>
      <c r="B149">
        <v>4.5699999999999998E-2</v>
      </c>
      <c r="C149" s="10">
        <v>82.134201454130903</v>
      </c>
      <c r="D149" s="56">
        <f t="shared" si="26"/>
        <v>3.8474991870776076E-3</v>
      </c>
      <c r="E149" s="6">
        <v>56.470201755009001</v>
      </c>
      <c r="F149">
        <f t="shared" si="27"/>
        <v>5.0650587384112641E-2</v>
      </c>
      <c r="G149">
        <f t="shared" si="28"/>
        <v>5.0115970218156669E-2</v>
      </c>
      <c r="H149">
        <f t="shared" si="29"/>
        <v>4.8848701689063724E-2</v>
      </c>
      <c r="I149">
        <f t="shared" si="30"/>
        <v>2.4508315447735268E-5</v>
      </c>
      <c r="J149">
        <f t="shared" si="31"/>
        <v>4.9505873841126438E-3</v>
      </c>
      <c r="K149">
        <f t="shared" si="32"/>
        <v>9.7739979727569246E-2</v>
      </c>
      <c r="L149">
        <f t="shared" si="33"/>
        <v>1.9500792967646681E-5</v>
      </c>
      <c r="M149">
        <f t="shared" si="34"/>
        <v>4.4159702181566715E-3</v>
      </c>
      <c r="N149">
        <f t="shared" si="35"/>
        <v>8.8115029978144493E-2</v>
      </c>
      <c r="O149">
        <f t="shared" si="36"/>
        <v>2.5075281388592555E-11</v>
      </c>
      <c r="P149">
        <f t="shared" si="37"/>
        <v>3.1487016890637265E-3</v>
      </c>
      <c r="Q149">
        <f t="shared" si="38"/>
        <v>6.4458247203910024E-2</v>
      </c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</row>
    <row r="150" spans="1:41" x14ac:dyDescent="0.25">
      <c r="A150" s="3" t="s">
        <v>89</v>
      </c>
      <c r="B150">
        <v>4.2099999999999999E-2</v>
      </c>
      <c r="C150" s="11">
        <v>82.152622141099101</v>
      </c>
      <c r="D150" s="56">
        <f t="shared" si="26"/>
        <v>2.2427547406644877E-4</v>
      </c>
      <c r="E150" s="4">
        <v>57.0006452841629</v>
      </c>
      <c r="F150">
        <f t="shared" si="27"/>
        <v>5.0155528645701379E-2</v>
      </c>
      <c r="G150">
        <f t="shared" si="28"/>
        <v>4.790798510907833E-2</v>
      </c>
      <c r="H150">
        <f t="shared" si="29"/>
        <v>4.6329740337812744E-2</v>
      </c>
      <c r="I150">
        <f t="shared" si="30"/>
        <v>6.4891541761715512E-5</v>
      </c>
      <c r="J150">
        <f t="shared" si="31"/>
        <v>8.0555286457013806E-3</v>
      </c>
      <c r="K150">
        <f t="shared" si="32"/>
        <v>0.16061098074761868</v>
      </c>
      <c r="L150">
        <f t="shared" si="33"/>
        <v>3.3732691027275638E-5</v>
      </c>
      <c r="M150">
        <f t="shared" si="34"/>
        <v>5.8079851090783313E-3</v>
      </c>
      <c r="N150">
        <f t="shared" si="35"/>
        <v>0.12123208888569489</v>
      </c>
      <c r="O150">
        <f t="shared" si="36"/>
        <v>9.7087397909110421E-10</v>
      </c>
      <c r="P150">
        <f t="shared" si="37"/>
        <v>4.2297403378127457E-3</v>
      </c>
      <c r="Q150">
        <f t="shared" si="38"/>
        <v>9.1296439543404412E-2</v>
      </c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</row>
    <row r="151" spans="1:41" x14ac:dyDescent="0.25">
      <c r="A151" s="5" t="s">
        <v>88</v>
      </c>
      <c r="B151">
        <v>3.9800000000000002E-2</v>
      </c>
      <c r="C151" s="10">
        <v>82.224380680446302</v>
      </c>
      <c r="D151" s="56">
        <f t="shared" si="26"/>
        <v>8.7347838056772709E-4</v>
      </c>
      <c r="E151" s="6">
        <v>58.728938086125403</v>
      </c>
      <c r="F151">
        <f t="shared" si="27"/>
        <v>4.934997578113124E-2</v>
      </c>
      <c r="G151">
        <f t="shared" si="28"/>
        <v>4.5003992554539164E-2</v>
      </c>
      <c r="H151">
        <f t="shared" si="29"/>
        <v>4.294594806756255E-2</v>
      </c>
      <c r="I151">
        <f t="shared" si="30"/>
        <v>9.1202037420193204E-5</v>
      </c>
      <c r="J151">
        <f t="shared" si="31"/>
        <v>9.5499757811312383E-3</v>
      </c>
      <c r="K151">
        <f t="shared" si="32"/>
        <v>0.19351530836581751</v>
      </c>
      <c r="L151">
        <f t="shared" si="33"/>
        <v>2.7081538507699035E-5</v>
      </c>
      <c r="M151">
        <f t="shared" si="34"/>
        <v>5.2039925545391622E-3</v>
      </c>
      <c r="N151">
        <f t="shared" si="35"/>
        <v>0.11563401954243459</v>
      </c>
      <c r="O151">
        <f t="shared" si="36"/>
        <v>4.1114383807871656E-9</v>
      </c>
      <c r="P151">
        <f t="shared" si="37"/>
        <v>3.1459480675625484E-3</v>
      </c>
      <c r="Q151">
        <f t="shared" si="38"/>
        <v>7.3253664411211603E-2</v>
      </c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</row>
    <row r="152" spans="1:41" x14ac:dyDescent="0.25">
      <c r="A152" s="3" t="s">
        <v>87</v>
      </c>
      <c r="B152">
        <v>3.9399999999999998E-2</v>
      </c>
      <c r="C152" s="11">
        <v>82.282558813858898</v>
      </c>
      <c r="D152" s="56">
        <f t="shared" si="26"/>
        <v>7.0755331850658187E-4</v>
      </c>
      <c r="E152" s="4">
        <v>57.842673741816903</v>
      </c>
      <c r="F152">
        <f t="shared" si="27"/>
        <v>4.8394978203018114E-2</v>
      </c>
      <c r="G152">
        <f t="shared" si="28"/>
        <v>4.240199627726958E-2</v>
      </c>
      <c r="H152">
        <f t="shared" si="29"/>
        <v>4.0429189613512509E-2</v>
      </c>
      <c r="I152">
        <f t="shared" si="30"/>
        <v>8.0909632872771029E-5</v>
      </c>
      <c r="J152">
        <f t="shared" si="31"/>
        <v>8.9949782030181169E-3</v>
      </c>
      <c r="K152">
        <f t="shared" si="32"/>
        <v>0.18586594181908636</v>
      </c>
      <c r="L152">
        <f t="shared" si="33"/>
        <v>9.0119816487404294E-6</v>
      </c>
      <c r="M152">
        <f t="shared" si="34"/>
        <v>3.0019962772695821E-3</v>
      </c>
      <c r="N152">
        <f t="shared" si="35"/>
        <v>7.0798465658062915E-2</v>
      </c>
      <c r="O152">
        <f t="shared" si="36"/>
        <v>5.1692722515323485E-9</v>
      </c>
      <c r="P152">
        <f t="shared" si="37"/>
        <v>1.0291896135125114E-3</v>
      </c>
      <c r="Q152">
        <f t="shared" si="38"/>
        <v>2.5456597655089504E-2</v>
      </c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</row>
    <row r="153" spans="1:41" x14ac:dyDescent="0.25">
      <c r="A153" s="5" t="s">
        <v>86</v>
      </c>
      <c r="B153">
        <v>3.9800000000000002E-2</v>
      </c>
      <c r="C153" s="10">
        <v>82.458148589034494</v>
      </c>
      <c r="D153" s="56">
        <f t="shared" si="26"/>
        <v>2.1339853512920559E-3</v>
      </c>
      <c r="E153" s="6">
        <v>57.807773573290497</v>
      </c>
      <c r="F153">
        <f t="shared" si="27"/>
        <v>4.7495480382716303E-2</v>
      </c>
      <c r="G153">
        <f t="shared" si="28"/>
        <v>4.0900998138634792E-2</v>
      </c>
      <c r="H153">
        <f t="shared" si="29"/>
        <v>3.9605837922702503E-2</v>
      </c>
      <c r="I153">
        <f t="shared" si="30"/>
        <v>5.922041832077142E-5</v>
      </c>
      <c r="J153">
        <f t="shared" si="31"/>
        <v>7.6954803827163007E-3</v>
      </c>
      <c r="K153">
        <f t="shared" si="32"/>
        <v>0.16202553002320408</v>
      </c>
      <c r="L153">
        <f t="shared" si="33"/>
        <v>1.2121969012772723E-6</v>
      </c>
      <c r="M153">
        <f t="shared" si="34"/>
        <v>1.10099813863479E-3</v>
      </c>
      <c r="N153">
        <f t="shared" si="35"/>
        <v>2.6918612961545185E-2</v>
      </c>
      <c r="O153">
        <f t="shared" si="36"/>
        <v>3.3649537522530597E-9</v>
      </c>
      <c r="P153">
        <f t="shared" si="37"/>
        <v>1.9416207729749946E-4</v>
      </c>
      <c r="Q153">
        <f t="shared" si="38"/>
        <v>4.9023600428916465E-3</v>
      </c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</row>
    <row r="154" spans="1:41" x14ac:dyDescent="0.25">
      <c r="A154" s="3" t="s">
        <v>85</v>
      </c>
      <c r="B154">
        <v>4.07E-2</v>
      </c>
      <c r="C154" s="11">
        <v>82.526711055039897</v>
      </c>
      <c r="D154" s="56">
        <f t="shared" si="26"/>
        <v>8.3148199636529085E-4</v>
      </c>
      <c r="E154" s="4">
        <v>58.590243899354398</v>
      </c>
      <c r="F154">
        <f t="shared" si="27"/>
        <v>4.6725932344444672E-2</v>
      </c>
      <c r="G154">
        <f t="shared" si="28"/>
        <v>4.0350499069317397E-2</v>
      </c>
      <c r="H154">
        <f t="shared" si="29"/>
        <v>3.9761167584540499E-2</v>
      </c>
      <c r="I154">
        <f t="shared" si="30"/>
        <v>3.6311860619824461E-5</v>
      </c>
      <c r="J154">
        <f t="shared" si="31"/>
        <v>6.0259323444446719E-3</v>
      </c>
      <c r="K154">
        <f t="shared" si="32"/>
        <v>0.12896334095645082</v>
      </c>
      <c r="L154">
        <f t="shared" si="33"/>
        <v>1.2215090054800567E-7</v>
      </c>
      <c r="M154">
        <f t="shared" si="34"/>
        <v>3.4950093068260302E-4</v>
      </c>
      <c r="N154">
        <f t="shared" si="35"/>
        <v>8.661625971024588E-3</v>
      </c>
      <c r="O154">
        <f t="shared" si="36"/>
        <v>1.3096950895654926E-9</v>
      </c>
      <c r="P154">
        <f t="shared" si="37"/>
        <v>9.3883241545950069E-4</v>
      </c>
      <c r="Q154">
        <f t="shared" si="38"/>
        <v>2.3611791918920589E-2</v>
      </c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</row>
    <row r="155" spans="1:41" x14ac:dyDescent="0.25">
      <c r="A155" s="5" t="s">
        <v>84</v>
      </c>
      <c r="B155">
        <v>4.07E-2</v>
      </c>
      <c r="C155" s="10">
        <v>82.591115619435797</v>
      </c>
      <c r="D155" s="56">
        <f t="shared" si="26"/>
        <v>7.8040871340356865E-4</v>
      </c>
      <c r="E155" s="6">
        <v>58.006005460418201</v>
      </c>
      <c r="F155">
        <f t="shared" si="27"/>
        <v>4.6123339110000203E-2</v>
      </c>
      <c r="G155">
        <f t="shared" si="28"/>
        <v>4.0525249534658699E-2</v>
      </c>
      <c r="H155">
        <f t="shared" si="29"/>
        <v>4.0512233516908101E-2</v>
      </c>
      <c r="I155">
        <f t="shared" si="30"/>
        <v>2.941260710205779E-5</v>
      </c>
      <c r="J155">
        <f t="shared" si="31"/>
        <v>5.4233391100002026E-3</v>
      </c>
      <c r="K155">
        <f t="shared" si="32"/>
        <v>0.11758340169314291</v>
      </c>
      <c r="L155">
        <f t="shared" si="33"/>
        <v>3.0537725137001419E-8</v>
      </c>
      <c r="M155">
        <f t="shared" si="34"/>
        <v>1.7475046534130151E-4</v>
      </c>
      <c r="N155">
        <f t="shared" si="35"/>
        <v>4.3121379226017699E-3</v>
      </c>
      <c r="O155">
        <f t="shared" si="36"/>
        <v>8.6330600087018631E-10</v>
      </c>
      <c r="P155">
        <f t="shared" si="37"/>
        <v>1.8776648309189875E-4</v>
      </c>
      <c r="Q155">
        <f t="shared" si="38"/>
        <v>4.6348094585684325E-3</v>
      </c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</row>
    <row r="156" spans="1:41" x14ac:dyDescent="0.25">
      <c r="A156" s="3" t="s">
        <v>83</v>
      </c>
      <c r="B156">
        <v>4.02E-2</v>
      </c>
      <c r="C156" s="11">
        <v>82.652049855869606</v>
      </c>
      <c r="D156" s="56">
        <f t="shared" si="26"/>
        <v>7.3778197541951585E-4</v>
      </c>
      <c r="E156" s="4">
        <v>60.921966421386102</v>
      </c>
      <c r="F156">
        <f t="shared" si="27"/>
        <v>4.5581005199000178E-2</v>
      </c>
      <c r="G156">
        <f t="shared" si="28"/>
        <v>4.0612624767329353E-2</v>
      </c>
      <c r="H156">
        <f t="shared" si="29"/>
        <v>4.0662446703381622E-2</v>
      </c>
      <c r="I156">
        <f t="shared" si="30"/>
        <v>2.8955216951666952E-5</v>
      </c>
      <c r="J156">
        <f t="shared" si="31"/>
        <v>5.3810051990001787E-3</v>
      </c>
      <c r="K156">
        <f t="shared" si="32"/>
        <v>0.1180536755498804</v>
      </c>
      <c r="L156">
        <f t="shared" si="33"/>
        <v>1.7025919861360284E-7</v>
      </c>
      <c r="M156">
        <f t="shared" si="34"/>
        <v>4.1262476732935316E-4</v>
      </c>
      <c r="N156">
        <f t="shared" si="35"/>
        <v>1.0160012303890473E-2</v>
      </c>
      <c r="O156">
        <f t="shared" si="36"/>
        <v>8.285737928450661E-10</v>
      </c>
      <c r="P156">
        <f t="shared" si="37"/>
        <v>4.6244670338162208E-4</v>
      </c>
      <c r="Q156">
        <f t="shared" si="38"/>
        <v>1.1372820399987478E-2</v>
      </c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</row>
    <row r="157" spans="1:41" x14ac:dyDescent="0.25">
      <c r="A157" s="5" t="s">
        <v>82</v>
      </c>
      <c r="B157">
        <v>4.0300000000000002E-2</v>
      </c>
      <c r="C157" s="10">
        <v>82.768020737418595</v>
      </c>
      <c r="D157" s="56">
        <f t="shared" si="26"/>
        <v>1.4031216618488607E-3</v>
      </c>
      <c r="E157" s="6">
        <v>58.8419078074567</v>
      </c>
      <c r="F157">
        <f t="shared" si="27"/>
        <v>4.5042904679100167E-2</v>
      </c>
      <c r="G157">
        <f t="shared" si="28"/>
        <v>4.0406312383664676E-2</v>
      </c>
      <c r="H157">
        <f t="shared" si="29"/>
        <v>4.0292489340676328E-2</v>
      </c>
      <c r="I157">
        <f t="shared" si="30"/>
        <v>2.2495144795030231E-5</v>
      </c>
      <c r="J157">
        <f t="shared" si="31"/>
        <v>4.7429046791001642E-3</v>
      </c>
      <c r="K157">
        <f t="shared" si="32"/>
        <v>0.10529748720448004</v>
      </c>
      <c r="L157">
        <f t="shared" si="33"/>
        <v>1.1302322920464782E-8</v>
      </c>
      <c r="M157">
        <f t="shared" si="34"/>
        <v>1.0631238366467372E-4</v>
      </c>
      <c r="N157">
        <f t="shared" si="35"/>
        <v>2.6310835459375727E-3</v>
      </c>
      <c r="O157">
        <f t="shared" si="36"/>
        <v>5.0552317231064703E-10</v>
      </c>
      <c r="P157">
        <f t="shared" si="37"/>
        <v>7.5106593236742847E-6</v>
      </c>
      <c r="Q157">
        <f t="shared" si="38"/>
        <v>1.8640345748238682E-4</v>
      </c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</row>
    <row r="158" spans="1:41" x14ac:dyDescent="0.25">
      <c r="A158" s="3" t="s">
        <v>81</v>
      </c>
      <c r="B158">
        <v>4.0599999999999997E-2</v>
      </c>
      <c r="C158" s="11">
        <v>82.828204245183599</v>
      </c>
      <c r="D158" s="56">
        <f t="shared" si="26"/>
        <v>7.2713479468045072E-4</v>
      </c>
      <c r="E158" s="4">
        <v>59.059748118848603</v>
      </c>
      <c r="F158">
        <f t="shared" si="27"/>
        <v>4.4568614211190148E-2</v>
      </c>
      <c r="G158">
        <f t="shared" si="28"/>
        <v>4.0353156191832343E-2</v>
      </c>
      <c r="H158">
        <f t="shared" si="29"/>
        <v>4.0298497868135275E-2</v>
      </c>
      <c r="I158">
        <f t="shared" si="30"/>
        <v>1.5749898757260426E-5</v>
      </c>
      <c r="J158">
        <f t="shared" si="31"/>
        <v>3.968614211190151E-3</v>
      </c>
      <c r="K158">
        <f t="shared" si="32"/>
        <v>8.9045043949195171E-2</v>
      </c>
      <c r="L158">
        <f t="shared" si="33"/>
        <v>6.0931865630709765E-8</v>
      </c>
      <c r="M158">
        <f t="shared" si="34"/>
        <v>2.4684380816765439E-4</v>
      </c>
      <c r="N158">
        <f t="shared" si="35"/>
        <v>6.1170880164663965E-3</v>
      </c>
      <c r="O158">
        <f t="shared" si="36"/>
        <v>2.4614368212665338E-10</v>
      </c>
      <c r="P158">
        <f t="shared" si="37"/>
        <v>3.0150213186472263E-4</v>
      </c>
      <c r="Q158">
        <f t="shared" si="38"/>
        <v>7.4817213497956614E-3</v>
      </c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</row>
    <row r="159" spans="1:41" x14ac:dyDescent="0.25">
      <c r="A159" s="5" t="s">
        <v>80</v>
      </c>
      <c r="B159">
        <v>4.0300000000000002E-2</v>
      </c>
      <c r="C159" s="10">
        <v>82.979522659312494</v>
      </c>
      <c r="D159" s="56">
        <f t="shared" si="26"/>
        <v>1.8268947818906867E-3</v>
      </c>
      <c r="E159" s="6">
        <v>56.562577636314003</v>
      </c>
      <c r="F159">
        <f t="shared" si="27"/>
        <v>4.4171752790071135E-2</v>
      </c>
      <c r="G159">
        <f t="shared" si="28"/>
        <v>4.047657809591617E-2</v>
      </c>
      <c r="H159">
        <f t="shared" si="29"/>
        <v>4.0539699573627061E-2</v>
      </c>
      <c r="I159">
        <f t="shared" si="30"/>
        <v>1.49904696674236E-5</v>
      </c>
      <c r="J159">
        <f t="shared" si="31"/>
        <v>3.8717527900711327E-3</v>
      </c>
      <c r="K159">
        <f t="shared" si="32"/>
        <v>8.7652233509316835E-2</v>
      </c>
      <c r="L159">
        <f t="shared" si="33"/>
        <v>3.1179823957379256E-8</v>
      </c>
      <c r="M159">
        <f t="shared" si="34"/>
        <v>1.7657809591616752E-4</v>
      </c>
      <c r="N159">
        <f t="shared" si="35"/>
        <v>4.3624758866160959E-3</v>
      </c>
      <c r="O159">
        <f t="shared" si="36"/>
        <v>2.2378035262083164E-10</v>
      </c>
      <c r="P159">
        <f t="shared" si="37"/>
        <v>2.3969957362705852E-4</v>
      </c>
      <c r="Q159">
        <f t="shared" si="38"/>
        <v>5.9127121352175512E-3</v>
      </c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</row>
    <row r="160" spans="1:41" x14ac:dyDescent="0.25">
      <c r="A160" s="3" t="s">
        <v>79</v>
      </c>
      <c r="B160">
        <v>3.9699999999999999E-2</v>
      </c>
      <c r="C160" s="11">
        <v>83.134083147306399</v>
      </c>
      <c r="D160" s="56">
        <f t="shared" si="26"/>
        <v>1.8626340938170394E-3</v>
      </c>
      <c r="E160" s="4">
        <v>56.291769851348803</v>
      </c>
      <c r="F160">
        <f t="shared" si="27"/>
        <v>4.3784577511064023E-2</v>
      </c>
      <c r="G160">
        <f t="shared" si="28"/>
        <v>4.038828904795809E-2</v>
      </c>
      <c r="H160">
        <f t="shared" si="29"/>
        <v>4.034793991472542E-2</v>
      </c>
      <c r="I160">
        <f t="shared" si="30"/>
        <v>1.6683773443889971E-5</v>
      </c>
      <c r="J160">
        <f t="shared" si="31"/>
        <v>4.0845775110640234E-3</v>
      </c>
      <c r="K160">
        <f t="shared" si="32"/>
        <v>9.328804212012512E-2</v>
      </c>
      <c r="L160">
        <f t="shared" si="33"/>
        <v>4.7374181353905464E-7</v>
      </c>
      <c r="M160">
        <f t="shared" si="34"/>
        <v>6.8828904795809054E-4</v>
      </c>
      <c r="N160">
        <f t="shared" si="35"/>
        <v>1.7041797614669899E-2</v>
      </c>
      <c r="O160">
        <f t="shared" si="36"/>
        <v>2.6276512545697713E-10</v>
      </c>
      <c r="P160">
        <f t="shared" si="37"/>
        <v>6.4793991472542056E-4</v>
      </c>
      <c r="Q160">
        <f t="shared" si="38"/>
        <v>1.6058810340622814E-2</v>
      </c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</row>
    <row r="161" spans="1:41" x14ac:dyDescent="0.25">
      <c r="A161" s="5" t="s">
        <v>78</v>
      </c>
      <c r="B161">
        <v>3.8899999999999997E-2</v>
      </c>
      <c r="C161" s="10">
        <v>83.485826538650102</v>
      </c>
      <c r="D161" s="56">
        <f t="shared" si="26"/>
        <v>4.2310371153122528E-3</v>
      </c>
      <c r="E161" s="6">
        <v>56.723000758765501</v>
      </c>
      <c r="F161">
        <f t="shared" si="27"/>
        <v>4.3376119759957622E-2</v>
      </c>
      <c r="G161">
        <f t="shared" si="28"/>
        <v>4.0044144523979044E-2</v>
      </c>
      <c r="H161">
        <f t="shared" si="29"/>
        <v>3.9829587982945086E-2</v>
      </c>
      <c r="I161">
        <f t="shared" si="30"/>
        <v>2.003564810548311E-5</v>
      </c>
      <c r="J161">
        <f t="shared" si="31"/>
        <v>4.4761197599576252E-3</v>
      </c>
      <c r="K161">
        <f t="shared" si="32"/>
        <v>0.10319318059633646</v>
      </c>
      <c r="L161">
        <f t="shared" si="33"/>
        <v>1.3090666917512408E-6</v>
      </c>
      <c r="M161">
        <f t="shared" si="34"/>
        <v>1.1441445239790474E-3</v>
      </c>
      <c r="N161">
        <f t="shared" si="35"/>
        <v>2.8572080577072039E-2</v>
      </c>
      <c r="O161">
        <f t="shared" si="36"/>
        <v>3.5068485144512792E-10</v>
      </c>
      <c r="P161">
        <f t="shared" si="37"/>
        <v>9.2958798294508899E-4</v>
      </c>
      <c r="Q161">
        <f t="shared" si="38"/>
        <v>2.3339131284590135E-2</v>
      </c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</row>
    <row r="162" spans="1:41" x14ac:dyDescent="0.25">
      <c r="A162" s="3" t="s">
        <v>77</v>
      </c>
      <c r="B162">
        <v>3.8100000000000002E-2</v>
      </c>
      <c r="C162" s="11">
        <v>83.653340017634207</v>
      </c>
      <c r="D162" s="56">
        <f t="shared" si="26"/>
        <v>2.006490034647479E-3</v>
      </c>
      <c r="E162" s="4">
        <v>58.124939216784597</v>
      </c>
      <c r="F162">
        <f t="shared" si="27"/>
        <v>4.2928507783961858E-2</v>
      </c>
      <c r="G162">
        <f t="shared" si="28"/>
        <v>3.9472072261989524E-2</v>
      </c>
      <c r="H162">
        <f t="shared" si="29"/>
        <v>3.9085917596589012E-2</v>
      </c>
      <c r="I162">
        <f t="shared" si="30"/>
        <v>2.3314487419780238E-5</v>
      </c>
      <c r="J162">
        <f t="shared" si="31"/>
        <v>4.8285077839618565E-3</v>
      </c>
      <c r="K162">
        <f t="shared" si="32"/>
        <v>0.11247788551750669</v>
      </c>
      <c r="L162">
        <f t="shared" si="33"/>
        <v>1.8825822921210443E-6</v>
      </c>
      <c r="M162">
        <f t="shared" si="34"/>
        <v>1.3720722619895223E-3</v>
      </c>
      <c r="N162">
        <f t="shared" si="35"/>
        <v>3.4760583454616051E-2</v>
      </c>
      <c r="O162">
        <f t="shared" si="36"/>
        <v>4.5932655740098439E-10</v>
      </c>
      <c r="P162">
        <f t="shared" si="37"/>
        <v>9.8591759658901018E-4</v>
      </c>
      <c r="Q162">
        <f t="shared" si="38"/>
        <v>2.5224368703961299E-2</v>
      </c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</row>
    <row r="163" spans="1:41" x14ac:dyDescent="0.25">
      <c r="A163" s="5" t="s">
        <v>76</v>
      </c>
      <c r="B163">
        <v>3.7900000000000003E-2</v>
      </c>
      <c r="C163" s="10">
        <v>83.830338305017506</v>
      </c>
      <c r="D163" s="56">
        <f t="shared" si="26"/>
        <v>2.1158543979951094E-3</v>
      </c>
      <c r="E163" s="6">
        <v>58.322946414214996</v>
      </c>
      <c r="F163">
        <f t="shared" si="27"/>
        <v>4.2445657005565678E-2</v>
      </c>
      <c r="G163">
        <f t="shared" si="28"/>
        <v>3.8786036130994767E-2</v>
      </c>
      <c r="H163">
        <f t="shared" si="29"/>
        <v>3.829718351931781E-2</v>
      </c>
      <c r="I163">
        <f t="shared" si="30"/>
        <v>2.0662997612248293E-5</v>
      </c>
      <c r="J163">
        <f t="shared" si="31"/>
        <v>4.5456570055656745E-3</v>
      </c>
      <c r="K163">
        <f t="shared" si="32"/>
        <v>0.10709357155125732</v>
      </c>
      <c r="L163">
        <f t="shared" si="33"/>
        <v>7.850600254281696E-7</v>
      </c>
      <c r="M163">
        <f t="shared" si="34"/>
        <v>8.8603613099476342E-4</v>
      </c>
      <c r="N163">
        <f t="shared" si="35"/>
        <v>2.2844204238924859E-2</v>
      </c>
      <c r="O163">
        <f t="shared" si="36"/>
        <v>3.9513240270551619E-10</v>
      </c>
      <c r="P163">
        <f t="shared" si="37"/>
        <v>3.9718351931780638E-4</v>
      </c>
      <c r="Q163">
        <f t="shared" si="38"/>
        <v>1.0371089537627737E-2</v>
      </c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</row>
    <row r="164" spans="1:41" x14ac:dyDescent="0.25">
      <c r="A164" s="3" t="s">
        <v>75</v>
      </c>
      <c r="B164">
        <v>3.9399999999999998E-2</v>
      </c>
      <c r="C164" s="11">
        <v>83.8805324782208</v>
      </c>
      <c r="D164" s="56">
        <f t="shared" si="26"/>
        <v>5.9875904378037248E-4</v>
      </c>
      <c r="E164" s="4">
        <v>58.348408500593003</v>
      </c>
      <c r="F164">
        <f t="shared" si="27"/>
        <v>4.1991091305009109E-2</v>
      </c>
      <c r="G164">
        <f t="shared" si="28"/>
        <v>3.8343018065497385E-2</v>
      </c>
      <c r="H164">
        <f t="shared" si="29"/>
        <v>3.7979436703863563E-2</v>
      </c>
      <c r="I164">
        <f t="shared" si="30"/>
        <v>6.7137541508938229E-6</v>
      </c>
      <c r="J164">
        <f t="shared" si="31"/>
        <v>2.5910913050091119E-3</v>
      </c>
      <c r="K164">
        <f t="shared" si="32"/>
        <v>6.1705738633661592E-2</v>
      </c>
      <c r="L164">
        <f t="shared" si="33"/>
        <v>1.1172108098648854E-6</v>
      </c>
      <c r="M164">
        <f t="shared" si="34"/>
        <v>1.0569819345026127E-3</v>
      </c>
      <c r="N164">
        <f t="shared" si="35"/>
        <v>2.7566477231841285E-2</v>
      </c>
      <c r="O164">
        <f t="shared" si="36"/>
        <v>3.1321297368015337E-11</v>
      </c>
      <c r="P164">
        <f t="shared" si="37"/>
        <v>1.4205632961364345E-3</v>
      </c>
      <c r="Q164">
        <f t="shared" si="38"/>
        <v>3.7403485133625583E-2</v>
      </c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</row>
    <row r="165" spans="1:41" x14ac:dyDescent="0.25">
      <c r="A165" s="5" t="s">
        <v>74</v>
      </c>
      <c r="B165">
        <v>4.0599999999999997E-2</v>
      </c>
      <c r="C165" s="10">
        <v>83.781038468353401</v>
      </c>
      <c r="D165" s="56">
        <f t="shared" si="26"/>
        <v>-1.1861394644011591E-3</v>
      </c>
      <c r="E165" s="6">
        <v>57.643647658329201</v>
      </c>
      <c r="F165">
        <f t="shared" si="27"/>
        <v>4.17319821745082E-2</v>
      </c>
      <c r="G165">
        <f t="shared" si="28"/>
        <v>3.8871509032748691E-2</v>
      </c>
      <c r="H165">
        <f t="shared" si="29"/>
        <v>3.9115887340772711E-2</v>
      </c>
      <c r="I165">
        <f t="shared" si="30"/>
        <v>1.2813836434043201E-6</v>
      </c>
      <c r="J165">
        <f t="shared" si="31"/>
        <v>1.1319821745082032E-3</v>
      </c>
      <c r="K165">
        <f t="shared" si="32"/>
        <v>2.7125051711530481E-2</v>
      </c>
      <c r="L165">
        <f t="shared" si="33"/>
        <v>2.9876810238693553E-6</v>
      </c>
      <c r="M165">
        <f t="shared" si="34"/>
        <v>1.728490967251306E-3</v>
      </c>
      <c r="N165">
        <f t="shared" si="35"/>
        <v>4.4466783262648156E-2</v>
      </c>
      <c r="O165">
        <f t="shared" si="36"/>
        <v>2.9114507505818409E-12</v>
      </c>
      <c r="P165">
        <f t="shared" si="37"/>
        <v>1.4841126592272866E-3</v>
      </c>
      <c r="Q165">
        <f t="shared" si="38"/>
        <v>3.7941428921140996E-2</v>
      </c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</row>
    <row r="166" spans="1:41" x14ac:dyDescent="0.25">
      <c r="A166" s="3" t="s">
        <v>73</v>
      </c>
      <c r="B166">
        <v>4.0399999999999998E-2</v>
      </c>
      <c r="C166" s="11">
        <v>83.820385337386497</v>
      </c>
      <c r="D166" s="56">
        <f t="shared" si="26"/>
        <v>4.6963930923293873E-4</v>
      </c>
      <c r="E166" s="4">
        <v>58.970529298371403</v>
      </c>
      <c r="F166">
        <f t="shared" si="27"/>
        <v>4.1618783957057384E-2</v>
      </c>
      <c r="G166">
        <f t="shared" si="28"/>
        <v>3.9735754516374344E-2</v>
      </c>
      <c r="H166">
        <f t="shared" si="29"/>
        <v>4.0303177468154545E-2</v>
      </c>
      <c r="I166">
        <f t="shared" si="30"/>
        <v>1.4854343339804596E-6</v>
      </c>
      <c r="J166">
        <f t="shared" si="31"/>
        <v>1.2187839570573858E-3</v>
      </c>
      <c r="K166">
        <f t="shared" si="32"/>
        <v>2.9284468241910611E-2</v>
      </c>
      <c r="L166">
        <f t="shared" si="33"/>
        <v>4.4122206251707925E-7</v>
      </c>
      <c r="M166">
        <f t="shared" si="34"/>
        <v>6.6424548362565422E-4</v>
      </c>
      <c r="N166">
        <f t="shared" si="35"/>
        <v>1.671656903738751E-2</v>
      </c>
      <c r="O166">
        <f t="shared" si="36"/>
        <v>1.0903792678747125E-12</v>
      </c>
      <c r="P166">
        <f t="shared" si="37"/>
        <v>9.6822531845452975E-5</v>
      </c>
      <c r="Q166">
        <f t="shared" si="38"/>
        <v>2.4023547999895804E-3</v>
      </c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</row>
    <row r="167" spans="1:41" x14ac:dyDescent="0.25">
      <c r="A167" s="5" t="s">
        <v>72</v>
      </c>
      <c r="B167">
        <v>4.2599999999999999E-2</v>
      </c>
      <c r="C167" s="10">
        <v>83.900215072821197</v>
      </c>
      <c r="D167" s="56">
        <f t="shared" si="26"/>
        <v>9.5239046102424396E-4</v>
      </c>
      <c r="E167" s="6">
        <v>59.156223683161699</v>
      </c>
      <c r="F167">
        <f t="shared" si="27"/>
        <v>4.1496905561351646E-2</v>
      </c>
      <c r="G167">
        <f t="shared" si="28"/>
        <v>4.0067877258187168E-2</v>
      </c>
      <c r="H167">
        <f t="shared" si="29"/>
        <v>4.0380635493630912E-2</v>
      </c>
      <c r="I167">
        <f t="shared" si="30"/>
        <v>1.2168173405769243E-6</v>
      </c>
      <c r="J167">
        <f t="shared" si="31"/>
        <v>1.1030944386483527E-3</v>
      </c>
      <c r="K167">
        <f t="shared" si="32"/>
        <v>2.6582571006830091E-2</v>
      </c>
      <c r="L167">
        <f t="shared" si="33"/>
        <v>6.4116455796057294E-6</v>
      </c>
      <c r="M167">
        <f t="shared" si="34"/>
        <v>2.5321227418128311E-3</v>
      </c>
      <c r="N167">
        <f t="shared" si="35"/>
        <v>6.3195829554345467E-2</v>
      </c>
      <c r="O167">
        <f t="shared" si="36"/>
        <v>2.6986240433011117E-11</v>
      </c>
      <c r="P167">
        <f t="shared" si="37"/>
        <v>2.219364506369087E-3</v>
      </c>
      <c r="Q167">
        <f t="shared" si="38"/>
        <v>5.496110893844499E-2</v>
      </c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</row>
    <row r="168" spans="1:41" x14ac:dyDescent="0.25">
      <c r="A168" s="3" t="s">
        <v>71</v>
      </c>
      <c r="B168">
        <v>4.3299999999999998E-2</v>
      </c>
      <c r="C168" s="11">
        <v>84.027407396408606</v>
      </c>
      <c r="D168" s="56">
        <f t="shared" si="26"/>
        <v>1.5159952030756596E-3</v>
      </c>
      <c r="E168" s="4">
        <v>61.274883625070999</v>
      </c>
      <c r="F168">
        <f t="shared" si="27"/>
        <v>4.1607215005216483E-2</v>
      </c>
      <c r="G168">
        <f t="shared" si="28"/>
        <v>4.1333938629093583E-2</v>
      </c>
      <c r="H168">
        <f t="shared" si="29"/>
        <v>4.2156127098726182E-2</v>
      </c>
      <c r="I168">
        <f t="shared" si="30"/>
        <v>2.8655210385642258E-6</v>
      </c>
      <c r="J168">
        <f t="shared" si="31"/>
        <v>1.6927849947835152E-3</v>
      </c>
      <c r="K168">
        <f t="shared" si="32"/>
        <v>4.0684890699155978E-2</v>
      </c>
      <c r="L168">
        <f t="shared" si="33"/>
        <v>3.8653973141704108E-6</v>
      </c>
      <c r="M168">
        <f t="shared" si="34"/>
        <v>1.9660613709064148E-3</v>
      </c>
      <c r="N168">
        <f t="shared" si="35"/>
        <v>4.7565304350710234E-2</v>
      </c>
      <c r="O168">
        <f t="shared" si="36"/>
        <v>9.9975256652009568E-13</v>
      </c>
      <c r="P168">
        <f t="shared" si="37"/>
        <v>1.1438729012738166E-3</v>
      </c>
      <c r="Q168">
        <f t="shared" si="38"/>
        <v>2.7134202783736759E-2</v>
      </c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</row>
    <row r="169" spans="1:41" x14ac:dyDescent="0.25">
      <c r="A169" s="5" t="s">
        <v>70</v>
      </c>
      <c r="B169">
        <v>4.36E-2</v>
      </c>
      <c r="C169" s="10">
        <v>84.158618886480895</v>
      </c>
      <c r="D169" s="56">
        <f t="shared" si="26"/>
        <v>1.5615320540984801E-3</v>
      </c>
      <c r="E169" s="6">
        <v>60.333447953675702</v>
      </c>
      <c r="F169">
        <f t="shared" si="27"/>
        <v>4.1776493504694839E-2</v>
      </c>
      <c r="G169">
        <f t="shared" si="28"/>
        <v>4.2316969314546787E-2</v>
      </c>
      <c r="H169">
        <f t="shared" si="29"/>
        <v>4.3071225419745236E-2</v>
      </c>
      <c r="I169">
        <f t="shared" si="30"/>
        <v>3.3251759384201094E-6</v>
      </c>
      <c r="J169">
        <f t="shared" si="31"/>
        <v>1.8235064953051605E-3</v>
      </c>
      <c r="K169">
        <f t="shared" si="32"/>
        <v>4.3649103654432725E-2</v>
      </c>
      <c r="L169">
        <f t="shared" si="33"/>
        <v>1.6461677398145403E-6</v>
      </c>
      <c r="M169">
        <f t="shared" si="34"/>
        <v>1.2830306854532125E-3</v>
      </c>
      <c r="N169">
        <f t="shared" si="35"/>
        <v>3.0319531531577824E-2</v>
      </c>
      <c r="O169">
        <f t="shared" si="36"/>
        <v>2.819068530984718E-12</v>
      </c>
      <c r="P169">
        <f t="shared" si="37"/>
        <v>5.2877458025476359E-4</v>
      </c>
      <c r="Q169">
        <f t="shared" si="38"/>
        <v>1.2276747993623518E-2</v>
      </c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</row>
    <row r="170" spans="1:41" x14ac:dyDescent="0.25">
      <c r="A170" s="3" t="s">
        <v>69</v>
      </c>
      <c r="B170">
        <v>4.3400000000000001E-2</v>
      </c>
      <c r="C170" s="11">
        <v>84.506163084201503</v>
      </c>
      <c r="D170" s="56">
        <f t="shared" si="26"/>
        <v>4.129632856610943E-3</v>
      </c>
      <c r="E170" s="4">
        <v>58.879317666761501</v>
      </c>
      <c r="F170">
        <f t="shared" si="27"/>
        <v>4.1958844154225357E-2</v>
      </c>
      <c r="G170">
        <f t="shared" si="28"/>
        <v>4.2958484657273394E-2</v>
      </c>
      <c r="H170">
        <f t="shared" si="29"/>
        <v>4.349424508394905E-2</v>
      </c>
      <c r="I170">
        <f t="shared" si="30"/>
        <v>2.0769301718104304E-6</v>
      </c>
      <c r="J170">
        <f t="shared" si="31"/>
        <v>1.4411558457746443E-3</v>
      </c>
      <c r="K170">
        <f t="shared" si="32"/>
        <v>3.4346890979109979E-2</v>
      </c>
      <c r="L170">
        <f t="shared" si="33"/>
        <v>1.9493579786299367E-7</v>
      </c>
      <c r="M170">
        <f t="shared" si="34"/>
        <v>4.4151534272660747E-4</v>
      </c>
      <c r="N170">
        <f t="shared" si="35"/>
        <v>1.027772153159163E-2</v>
      </c>
      <c r="O170">
        <f t="shared" si="36"/>
        <v>3.5419028235698036E-12</v>
      </c>
      <c r="P170">
        <f t="shared" si="37"/>
        <v>9.4245083949048847E-5</v>
      </c>
      <c r="Q170">
        <f t="shared" si="38"/>
        <v>2.1668403203031726E-3</v>
      </c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</row>
    <row r="171" spans="1:41" x14ac:dyDescent="0.25">
      <c r="A171" s="5" t="s">
        <v>68</v>
      </c>
      <c r="B171">
        <v>4.4699999999999997E-2</v>
      </c>
      <c r="C171" s="10">
        <v>84.873711012459495</v>
      </c>
      <c r="D171" s="56">
        <f t="shared" si="26"/>
        <v>4.3493623996604391E-3</v>
      </c>
      <c r="E171" s="6">
        <v>56.935349068708803</v>
      </c>
      <c r="F171">
        <f t="shared" si="27"/>
        <v>4.210295973880282E-2</v>
      </c>
      <c r="G171">
        <f t="shared" si="28"/>
        <v>4.3179242328636694E-2</v>
      </c>
      <c r="H171">
        <f t="shared" si="29"/>
        <v>4.3418849016789815E-2</v>
      </c>
      <c r="I171">
        <f t="shared" si="30"/>
        <v>6.7446181182791004E-6</v>
      </c>
      <c r="J171">
        <f t="shared" si="31"/>
        <v>2.5970402611971768E-3</v>
      </c>
      <c r="K171">
        <f t="shared" si="32"/>
        <v>6.1683080650591395E-2</v>
      </c>
      <c r="L171">
        <f t="shared" si="33"/>
        <v>2.3127038950103352E-6</v>
      </c>
      <c r="M171">
        <f t="shared" si="34"/>
        <v>1.5207576713633028E-3</v>
      </c>
      <c r="N171">
        <f t="shared" si="35"/>
        <v>3.5219646972701246E-2</v>
      </c>
      <c r="O171">
        <f t="shared" si="36"/>
        <v>1.9641863682411978E-11</v>
      </c>
      <c r="P171">
        <f t="shared" si="37"/>
        <v>1.2811509832101817E-3</v>
      </c>
      <c r="Q171">
        <f t="shared" si="38"/>
        <v>2.9506792838169617E-2</v>
      </c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</row>
    <row r="172" spans="1:41" x14ac:dyDescent="0.25">
      <c r="A172" s="3" t="s">
        <v>67</v>
      </c>
      <c r="B172">
        <v>4.4499999999999998E-2</v>
      </c>
      <c r="C172" s="11">
        <v>85.843703970386699</v>
      </c>
      <c r="D172" s="56">
        <f t="shared" si="26"/>
        <v>1.142866202450854E-2</v>
      </c>
      <c r="E172" s="4">
        <v>57.389729741355403</v>
      </c>
      <c r="F172">
        <f t="shared" si="27"/>
        <v>4.2362663764922544E-2</v>
      </c>
      <c r="G172">
        <f t="shared" si="28"/>
        <v>4.3939621164318349E-2</v>
      </c>
      <c r="H172">
        <f t="shared" si="29"/>
        <v>4.4443769803357965E-2</v>
      </c>
      <c r="I172">
        <f t="shared" si="30"/>
        <v>4.5682061817750665E-6</v>
      </c>
      <c r="J172">
        <f t="shared" si="31"/>
        <v>2.1373362350774541E-3</v>
      </c>
      <c r="K172">
        <f t="shared" si="32"/>
        <v>5.04533012120741E-2</v>
      </c>
      <c r="L172">
        <f t="shared" si="33"/>
        <v>3.1402443947992073E-7</v>
      </c>
      <c r="M172">
        <f t="shared" si="34"/>
        <v>5.6037883568164915E-4</v>
      </c>
      <c r="N172">
        <f t="shared" si="35"/>
        <v>1.2753383411887741E-2</v>
      </c>
      <c r="O172">
        <f t="shared" si="36"/>
        <v>1.8098062296477364E-11</v>
      </c>
      <c r="P172">
        <f t="shared" si="37"/>
        <v>5.6230196642033381E-5</v>
      </c>
      <c r="Q172">
        <f t="shared" si="38"/>
        <v>1.2651986294327554E-3</v>
      </c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</row>
    <row r="173" spans="1:41" x14ac:dyDescent="0.25">
      <c r="A173" s="5" t="s">
        <v>66</v>
      </c>
      <c r="B173">
        <v>4.41E-2</v>
      </c>
      <c r="C173" s="10">
        <v>86.373135853584301</v>
      </c>
      <c r="D173" s="56">
        <f t="shared" si="26"/>
        <v>6.1673932823336219E-3</v>
      </c>
      <c r="E173" s="6">
        <v>58.230030224858801</v>
      </c>
      <c r="F173">
        <f t="shared" si="27"/>
        <v>4.257639738843029E-2</v>
      </c>
      <c r="G173">
        <f t="shared" si="28"/>
        <v>4.4219810582159173E-2</v>
      </c>
      <c r="H173">
        <f t="shared" si="29"/>
        <v>4.448875396067159E-2</v>
      </c>
      <c r="I173">
        <f t="shared" si="30"/>
        <v>2.321364917982042E-6</v>
      </c>
      <c r="J173">
        <f t="shared" si="31"/>
        <v>1.5236026115697104E-3</v>
      </c>
      <c r="K173">
        <f t="shared" si="32"/>
        <v>3.5785146349271303E-2</v>
      </c>
      <c r="L173">
        <f t="shared" si="33"/>
        <v>1.4354575597319945E-8</v>
      </c>
      <c r="M173">
        <f t="shared" si="34"/>
        <v>1.1981058215917301E-4</v>
      </c>
      <c r="N173">
        <f t="shared" si="35"/>
        <v>2.7094322789232282E-3</v>
      </c>
      <c r="O173">
        <f t="shared" si="36"/>
        <v>5.3222967198700724E-12</v>
      </c>
      <c r="P173">
        <f t="shared" si="37"/>
        <v>3.8875396067158952E-4</v>
      </c>
      <c r="Q173">
        <f t="shared" si="38"/>
        <v>8.738252391048109E-3</v>
      </c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</row>
    <row r="174" spans="1:41" x14ac:dyDescent="0.25">
      <c r="A174" s="3" t="s">
        <v>65</v>
      </c>
      <c r="B174">
        <v>4.5100000000000001E-2</v>
      </c>
      <c r="C174" s="11">
        <v>86.694966141288702</v>
      </c>
      <c r="D174" s="56">
        <f t="shared" si="26"/>
        <v>3.7260461198254102E-3</v>
      </c>
      <c r="E174" s="4">
        <v>59.272200213826501</v>
      </c>
      <c r="F174">
        <f t="shared" si="27"/>
        <v>4.2728757649587258E-2</v>
      </c>
      <c r="G174">
        <f t="shared" si="28"/>
        <v>4.415990529107959E-2</v>
      </c>
      <c r="H174">
        <f t="shared" si="29"/>
        <v>4.4177750792134318E-2</v>
      </c>
      <c r="I174">
        <f t="shared" si="30"/>
        <v>5.6227902843909503E-6</v>
      </c>
      <c r="J174">
        <f t="shared" si="31"/>
        <v>2.3712423504127431E-3</v>
      </c>
      <c r="K174">
        <f t="shared" si="32"/>
        <v>5.5495232739013377E-2</v>
      </c>
      <c r="L174">
        <f t="shared" si="33"/>
        <v>8.8377806174015216E-7</v>
      </c>
      <c r="M174">
        <f t="shared" si="34"/>
        <v>9.4009470892041092E-4</v>
      </c>
      <c r="N174">
        <f t="shared" si="35"/>
        <v>2.1288422217479536E-2</v>
      </c>
      <c r="O174">
        <f t="shared" si="36"/>
        <v>2.2458236846433654E-11</v>
      </c>
      <c r="P174">
        <f t="shared" si="37"/>
        <v>9.2224920786568299E-4</v>
      </c>
      <c r="Q174">
        <f t="shared" si="38"/>
        <v>2.0875875102946299E-2</v>
      </c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</row>
    <row r="175" spans="1:41" x14ac:dyDescent="0.25">
      <c r="A175" s="5" t="s">
        <v>64</v>
      </c>
      <c r="B175">
        <v>4.4200000000000003E-2</v>
      </c>
      <c r="C175" s="10">
        <v>86.961640868045293</v>
      </c>
      <c r="D175" s="56">
        <f t="shared" si="26"/>
        <v>3.0760116604924281E-3</v>
      </c>
      <c r="E175" s="6">
        <v>58.813644875572102</v>
      </c>
      <c r="F175">
        <f t="shared" si="27"/>
        <v>4.2965881884628535E-2</v>
      </c>
      <c r="G175">
        <f t="shared" si="28"/>
        <v>4.4629952645539796E-2</v>
      </c>
      <c r="H175">
        <f t="shared" si="29"/>
        <v>4.4915550158426867E-2</v>
      </c>
      <c r="I175">
        <f t="shared" si="30"/>
        <v>1.5230475226880257E-6</v>
      </c>
      <c r="J175">
        <f t="shared" si="31"/>
        <v>1.2341181153714686E-3</v>
      </c>
      <c r="K175">
        <f t="shared" si="32"/>
        <v>2.8723211563195832E-2</v>
      </c>
      <c r="L175">
        <f t="shared" si="33"/>
        <v>1.848592774066665E-7</v>
      </c>
      <c r="M175">
        <f t="shared" si="34"/>
        <v>4.2995264553979257E-4</v>
      </c>
      <c r="N175">
        <f t="shared" si="35"/>
        <v>9.6337239914764047E-3</v>
      </c>
      <c r="O175">
        <f t="shared" si="36"/>
        <v>1.790747779809203E-12</v>
      </c>
      <c r="P175">
        <f t="shared" si="37"/>
        <v>7.155501584268642E-4</v>
      </c>
      <c r="Q175">
        <f t="shared" si="38"/>
        <v>1.5931011774384683E-2</v>
      </c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</row>
    <row r="176" spans="1:41" x14ac:dyDescent="0.25">
      <c r="A176" s="3" t="s">
        <v>63</v>
      </c>
      <c r="B176">
        <v>4.3999999999999997E-2</v>
      </c>
      <c r="C176" s="11">
        <v>87.378015253137505</v>
      </c>
      <c r="D176" s="56">
        <f t="shared" si="26"/>
        <v>4.7880235576973629E-3</v>
      </c>
      <c r="E176" s="4">
        <v>59.098452764215203</v>
      </c>
      <c r="F176">
        <f t="shared" si="27"/>
        <v>4.3089293696165681E-2</v>
      </c>
      <c r="G176">
        <f t="shared" si="28"/>
        <v>4.4414976322769903E-2</v>
      </c>
      <c r="H176">
        <f t="shared" si="29"/>
        <v>4.4343110031685375E-2</v>
      </c>
      <c r="I176">
        <f t="shared" si="30"/>
        <v>8.2938597184356158E-7</v>
      </c>
      <c r="J176">
        <f t="shared" si="31"/>
        <v>9.1070630383431606E-4</v>
      </c>
      <c r="K176">
        <f t="shared" si="32"/>
        <v>2.1135326799644329E-2</v>
      </c>
      <c r="L176">
        <f t="shared" si="33"/>
        <v>1.7220534845963278E-7</v>
      </c>
      <c r="M176">
        <f t="shared" si="34"/>
        <v>4.1497632276990548E-4</v>
      </c>
      <c r="N176">
        <f t="shared" si="35"/>
        <v>9.3431620846584264E-3</v>
      </c>
      <c r="O176">
        <f t="shared" si="36"/>
        <v>4.3188637175128931E-13</v>
      </c>
      <c r="P176">
        <f t="shared" si="37"/>
        <v>3.4311003168537718E-4</v>
      </c>
      <c r="Q176">
        <f t="shared" si="38"/>
        <v>7.7376176691307365E-3</v>
      </c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</row>
    <row r="177" spans="1:41" x14ac:dyDescent="0.25">
      <c r="A177" s="5" t="s">
        <v>62</v>
      </c>
      <c r="B177">
        <v>4.5199999999999997E-2</v>
      </c>
      <c r="C177" s="10">
        <v>87.713861101572704</v>
      </c>
      <c r="D177" s="56">
        <f t="shared" si="26"/>
        <v>3.8435966697372148E-3</v>
      </c>
      <c r="E177" s="6">
        <v>58.352058708201902</v>
      </c>
      <c r="F177">
        <f t="shared" si="27"/>
        <v>4.3180364326549113E-2</v>
      </c>
      <c r="G177">
        <f t="shared" si="28"/>
        <v>4.420748816138495E-2</v>
      </c>
      <c r="H177">
        <f t="shared" si="29"/>
        <v>4.4068622006337078E-2</v>
      </c>
      <c r="I177">
        <f t="shared" si="30"/>
        <v>4.0789282534754065E-6</v>
      </c>
      <c r="J177">
        <f t="shared" si="31"/>
        <v>2.0196356734508841E-3</v>
      </c>
      <c r="K177">
        <f t="shared" si="32"/>
        <v>4.6772085065737316E-2</v>
      </c>
      <c r="L177">
        <f t="shared" si="33"/>
        <v>9.8507974979102101E-7</v>
      </c>
      <c r="M177">
        <f t="shared" si="34"/>
        <v>9.9251183861504694E-4</v>
      </c>
      <c r="N177">
        <f t="shared" si="35"/>
        <v>2.2451215391197044E-2</v>
      </c>
      <c r="O177">
        <f t="shared" si="36"/>
        <v>9.5718985637501115E-12</v>
      </c>
      <c r="P177">
        <f t="shared" si="37"/>
        <v>1.1313779936629187E-3</v>
      </c>
      <c r="Q177">
        <f t="shared" si="38"/>
        <v>2.5673096687711866E-2</v>
      </c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</row>
    <row r="178" spans="1:41" x14ac:dyDescent="0.25">
      <c r="A178" s="3" t="s">
        <v>61</v>
      </c>
      <c r="B178">
        <v>4.4699999999999997E-2</v>
      </c>
      <c r="C178" s="11">
        <v>88.206831622073494</v>
      </c>
      <c r="D178" s="56">
        <f t="shared" si="26"/>
        <v>5.6202122938120436E-3</v>
      </c>
      <c r="E178" s="4">
        <v>58.8605007750852</v>
      </c>
      <c r="F178">
        <f t="shared" si="27"/>
        <v>4.3382327893894207E-2</v>
      </c>
      <c r="G178">
        <f t="shared" si="28"/>
        <v>4.470374408069247E-2</v>
      </c>
      <c r="H178">
        <f t="shared" si="29"/>
        <v>4.4973724401267415E-2</v>
      </c>
      <c r="I178">
        <f t="shared" si="30"/>
        <v>1.7362597792092676E-6</v>
      </c>
      <c r="J178">
        <f t="shared" si="31"/>
        <v>1.3176721061057897E-3</v>
      </c>
      <c r="K178">
        <f t="shared" si="32"/>
        <v>3.0373476253477947E-2</v>
      </c>
      <c r="L178">
        <f t="shared" si="33"/>
        <v>1.4018140231752888E-11</v>
      </c>
      <c r="M178">
        <f t="shared" si="34"/>
        <v>3.7440806924735059E-6</v>
      </c>
      <c r="N178">
        <f t="shared" si="35"/>
        <v>8.3753179279911211E-5</v>
      </c>
      <c r="O178">
        <f t="shared" si="36"/>
        <v>3.0145493428301955E-12</v>
      </c>
      <c r="P178">
        <f t="shared" si="37"/>
        <v>2.7372440126741809E-4</v>
      </c>
      <c r="Q178">
        <f t="shared" si="38"/>
        <v>6.0863182872109255E-3</v>
      </c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</row>
    <row r="179" spans="1:41" x14ac:dyDescent="0.25">
      <c r="A179" s="5" t="s">
        <v>60</v>
      </c>
      <c r="B179">
        <v>4.41E-2</v>
      </c>
      <c r="C179" s="10">
        <v>88.848615059206097</v>
      </c>
      <c r="D179" s="56">
        <f t="shared" si="26"/>
        <v>7.2758926415399383E-3</v>
      </c>
      <c r="E179" s="6">
        <v>58.7146237165434</v>
      </c>
      <c r="F179">
        <f t="shared" si="27"/>
        <v>4.3514095104504789E-2</v>
      </c>
      <c r="G179">
        <f t="shared" si="28"/>
        <v>4.470187204034623E-2</v>
      </c>
      <c r="H179">
        <f t="shared" si="29"/>
        <v>4.475474488025348E-2</v>
      </c>
      <c r="I179">
        <f t="shared" si="30"/>
        <v>3.43284546565254E-7</v>
      </c>
      <c r="J179">
        <f t="shared" si="31"/>
        <v>5.8590489549521091E-4</v>
      </c>
      <c r="K179">
        <f t="shared" si="32"/>
        <v>1.3464715147771858E-2</v>
      </c>
      <c r="L179">
        <f t="shared" si="33"/>
        <v>3.6224995295053348E-7</v>
      </c>
      <c r="M179">
        <f t="shared" si="34"/>
        <v>6.0187204034622965E-4</v>
      </c>
      <c r="N179">
        <f t="shared" si="35"/>
        <v>1.3464135009894049E-2</v>
      </c>
      <c r="O179">
        <f t="shared" si="36"/>
        <v>3.5968663935879951E-16</v>
      </c>
      <c r="P179">
        <f t="shared" si="37"/>
        <v>6.5474488025347999E-4</v>
      </c>
      <c r="Q179">
        <f t="shared" si="38"/>
        <v>1.4629619317579086E-2</v>
      </c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</row>
    <row r="180" spans="1:41" x14ac:dyDescent="0.25">
      <c r="A180" s="3" t="s">
        <v>59</v>
      </c>
      <c r="B180">
        <v>4.7199999999999999E-2</v>
      </c>
      <c r="C180" s="11">
        <v>89.4181295915118</v>
      </c>
      <c r="D180" s="56">
        <f t="shared" si="26"/>
        <v>6.4099427090247296E-3</v>
      </c>
      <c r="E180" s="4">
        <v>61.410591360416397</v>
      </c>
      <c r="F180">
        <f t="shared" si="27"/>
        <v>4.3572685594054306E-2</v>
      </c>
      <c r="G180">
        <f t="shared" si="28"/>
        <v>4.4400936020173115E-2</v>
      </c>
      <c r="H180">
        <f t="shared" si="29"/>
        <v>4.4230948976050698E-2</v>
      </c>
      <c r="I180">
        <f t="shared" si="30"/>
        <v>1.3157409799581157E-5</v>
      </c>
      <c r="J180">
        <f t="shared" si="31"/>
        <v>3.6273144059456933E-3</v>
      </c>
      <c r="K180">
        <f t="shared" si="32"/>
        <v>8.3247437161427962E-2</v>
      </c>
      <c r="L180">
        <f t="shared" si="33"/>
        <v>7.8347591631643135E-6</v>
      </c>
      <c r="M180">
        <f t="shared" si="34"/>
        <v>2.7990639798268838E-3</v>
      </c>
      <c r="N180">
        <f t="shared" si="35"/>
        <v>6.3040652533882566E-2</v>
      </c>
      <c r="O180">
        <f t="shared" si="36"/>
        <v>2.8330609797348628E-11</v>
      </c>
      <c r="P180">
        <f t="shared" si="37"/>
        <v>2.9690510239493012E-3</v>
      </c>
      <c r="Q180">
        <f t="shared" si="38"/>
        <v>6.7126098188780084E-2</v>
      </c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</row>
    <row r="181" spans="1:41" x14ac:dyDescent="0.25">
      <c r="A181" s="5" t="s">
        <v>58</v>
      </c>
      <c r="B181">
        <v>4.9200000000000001E-2</v>
      </c>
      <c r="C181" s="10">
        <v>89.980180078823807</v>
      </c>
      <c r="D181" s="56">
        <f t="shared" si="26"/>
        <v>6.2856435253075826E-3</v>
      </c>
      <c r="E181" s="6">
        <v>60.875655150559901</v>
      </c>
      <c r="F181">
        <f t="shared" si="27"/>
        <v>4.3935417034648878E-2</v>
      </c>
      <c r="G181">
        <f t="shared" si="28"/>
        <v>4.5800468010086554E-2</v>
      </c>
      <c r="H181">
        <f t="shared" si="29"/>
        <v>4.660618979521014E-2</v>
      </c>
      <c r="I181">
        <f t="shared" si="30"/>
        <v>2.7715833799065214E-5</v>
      </c>
      <c r="J181">
        <f t="shared" si="31"/>
        <v>5.2645829653511222E-3</v>
      </c>
      <c r="K181">
        <f t="shared" si="32"/>
        <v>0.11982549206712442</v>
      </c>
      <c r="L181">
        <f t="shared" si="33"/>
        <v>1.1556817750444881E-5</v>
      </c>
      <c r="M181">
        <f t="shared" si="34"/>
        <v>3.3995319899134471E-3</v>
      </c>
      <c r="N181">
        <f t="shared" si="35"/>
        <v>7.4224830828470451E-2</v>
      </c>
      <c r="O181">
        <f t="shared" si="36"/>
        <v>2.6111379965956944E-10</v>
      </c>
      <c r="P181">
        <f t="shared" si="37"/>
        <v>2.5938102047898606E-3</v>
      </c>
      <c r="Q181">
        <f t="shared" si="38"/>
        <v>5.5653770801414759E-2</v>
      </c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</row>
    <row r="182" spans="1:41" x14ac:dyDescent="0.25">
      <c r="A182" s="3" t="s">
        <v>57</v>
      </c>
      <c r="B182">
        <v>5.2400000000000002E-2</v>
      </c>
      <c r="C182" s="11">
        <v>90.500830506446505</v>
      </c>
      <c r="D182" s="56">
        <f t="shared" si="26"/>
        <v>5.7862790135183584E-3</v>
      </c>
      <c r="E182" s="4">
        <v>59.524492440071398</v>
      </c>
      <c r="F182">
        <f t="shared" si="27"/>
        <v>4.4461875331183995E-2</v>
      </c>
      <c r="G182">
        <f t="shared" si="28"/>
        <v>4.7500234005043274E-2</v>
      </c>
      <c r="H182">
        <f t="shared" si="29"/>
        <v>4.8681237959042035E-2</v>
      </c>
      <c r="I182">
        <f t="shared" si="30"/>
        <v>6.3013823257665247E-5</v>
      </c>
      <c r="J182">
        <f t="shared" si="31"/>
        <v>7.9381246688160073E-3</v>
      </c>
      <c r="K182">
        <f t="shared" si="32"/>
        <v>0.17853778343102153</v>
      </c>
      <c r="L182">
        <f t="shared" si="33"/>
        <v>2.4007706805334298E-5</v>
      </c>
      <c r="M182">
        <f t="shared" si="34"/>
        <v>4.8997659949567285E-3</v>
      </c>
      <c r="N182">
        <f t="shared" si="35"/>
        <v>0.10315246014233324</v>
      </c>
      <c r="O182">
        <f t="shared" si="36"/>
        <v>1.5214771206928028E-9</v>
      </c>
      <c r="P182">
        <f t="shared" si="37"/>
        <v>3.7187620409579666E-3</v>
      </c>
      <c r="Q182">
        <f t="shared" si="38"/>
        <v>7.6390046696978978E-2</v>
      </c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</row>
    <row r="183" spans="1:41" x14ac:dyDescent="0.25">
      <c r="A183" s="5" t="s">
        <v>56</v>
      </c>
      <c r="B183">
        <v>5.74E-2</v>
      </c>
      <c r="C183" s="10">
        <v>91.142701767169001</v>
      </c>
      <c r="D183" s="56">
        <f t="shared" si="26"/>
        <v>7.0924350321488472E-3</v>
      </c>
      <c r="E183" s="6">
        <v>56.863425964999202</v>
      </c>
      <c r="F183">
        <f t="shared" si="27"/>
        <v>4.5255687798065596E-2</v>
      </c>
      <c r="G183">
        <f t="shared" si="28"/>
        <v>4.9950117002521638E-2</v>
      </c>
      <c r="H183">
        <f t="shared" si="29"/>
        <v>5.165624759180841E-2</v>
      </c>
      <c r="I183">
        <f t="shared" si="30"/>
        <v>1.4748431885805286E-4</v>
      </c>
      <c r="J183">
        <f t="shared" si="31"/>
        <v>1.2144312201934404E-2</v>
      </c>
      <c r="K183">
        <f t="shared" si="32"/>
        <v>0.26834885939913833</v>
      </c>
      <c r="L183">
        <f t="shared" si="33"/>
        <v>5.5500756676117177E-5</v>
      </c>
      <c r="M183">
        <f t="shared" si="34"/>
        <v>7.4498829974783617E-3</v>
      </c>
      <c r="N183">
        <f t="shared" si="35"/>
        <v>0.1491464573967318</v>
      </c>
      <c r="O183">
        <f t="shared" si="36"/>
        <v>8.4609757116780277E-9</v>
      </c>
      <c r="P183">
        <f t="shared" si="37"/>
        <v>5.7437524081915894E-3</v>
      </c>
      <c r="Q183">
        <f t="shared" si="38"/>
        <v>0.11119182433805794</v>
      </c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</row>
    <row r="184" spans="1:41" x14ac:dyDescent="0.25">
      <c r="A184" s="3" t="s">
        <v>55</v>
      </c>
      <c r="B184">
        <v>6.25E-2</v>
      </c>
      <c r="C184" s="11">
        <v>91.826567103270605</v>
      </c>
      <c r="D184" s="56">
        <f t="shared" si="26"/>
        <v>7.5032374819059555E-3</v>
      </c>
      <c r="E184" s="4">
        <v>57.933583313728903</v>
      </c>
      <c r="F184">
        <f t="shared" si="27"/>
        <v>4.6470119018259037E-2</v>
      </c>
      <c r="G184">
        <f t="shared" si="28"/>
        <v>5.3675058501260822E-2</v>
      </c>
      <c r="H184">
        <f t="shared" si="29"/>
        <v>5.6251249518361683E-2</v>
      </c>
      <c r="I184">
        <f t="shared" si="30"/>
        <v>2.5695708428878059E-4</v>
      </c>
      <c r="J184">
        <f t="shared" si="31"/>
        <v>1.6029880981740963E-2</v>
      </c>
      <c r="K184">
        <f t="shared" si="32"/>
        <v>0.34495028892528773</v>
      </c>
      <c r="L184">
        <f t="shared" si="33"/>
        <v>7.7879592456168886E-5</v>
      </c>
      <c r="M184">
        <f t="shared" si="34"/>
        <v>8.8249414987391778E-3</v>
      </c>
      <c r="N184">
        <f t="shared" si="35"/>
        <v>0.16441419432326992</v>
      </c>
      <c r="O184">
        <f t="shared" si="36"/>
        <v>3.2068748081059107E-8</v>
      </c>
      <c r="P184">
        <f t="shared" si="37"/>
        <v>6.2487504816383169E-3</v>
      </c>
      <c r="Q184">
        <f t="shared" si="38"/>
        <v>0.11108642981519162</v>
      </c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</row>
    <row r="185" spans="1:41" x14ac:dyDescent="0.25">
      <c r="A185" s="5" t="s">
        <v>54</v>
      </c>
      <c r="B185">
        <v>6.3500000000000001E-2</v>
      </c>
      <c r="C185" s="10">
        <v>92.747795254443304</v>
      </c>
      <c r="D185" s="56">
        <f t="shared" si="26"/>
        <v>1.003226168889304E-2</v>
      </c>
      <c r="E185" s="6">
        <v>56.881746981081498</v>
      </c>
      <c r="F185">
        <f t="shared" si="27"/>
        <v>4.8073107116433131E-2</v>
      </c>
      <c r="G185">
        <f t="shared" si="28"/>
        <v>5.8087529250630411E-2</v>
      </c>
      <c r="H185">
        <f t="shared" si="29"/>
        <v>6.1250249903672338E-2</v>
      </c>
      <c r="I185">
        <f t="shared" si="30"/>
        <v>2.3798902404104615E-4</v>
      </c>
      <c r="J185">
        <f t="shared" si="31"/>
        <v>1.542689288356687E-2</v>
      </c>
      <c r="K185">
        <f t="shared" si="32"/>
        <v>0.3209048428303774</v>
      </c>
      <c r="L185">
        <f t="shared" si="33"/>
        <v>2.9294839612781408E-5</v>
      </c>
      <c r="M185">
        <f t="shared" si="34"/>
        <v>5.4124707493695898E-3</v>
      </c>
      <c r="N185">
        <f t="shared" si="35"/>
        <v>9.3177844180915126E-2</v>
      </c>
      <c r="O185">
        <f t="shared" si="36"/>
        <v>4.3553262614178584E-8</v>
      </c>
      <c r="P185">
        <f t="shared" si="37"/>
        <v>2.2497500963276629E-3</v>
      </c>
      <c r="Q185">
        <f t="shared" si="38"/>
        <v>3.6730463955099331E-2</v>
      </c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</row>
    <row r="186" spans="1:41" x14ac:dyDescent="0.25">
      <c r="A186" s="3" t="s">
        <v>53</v>
      </c>
      <c r="B186">
        <v>6.6500000000000004E-2</v>
      </c>
      <c r="C186" s="11">
        <v>93.256182360321901</v>
      </c>
      <c r="D186" s="56">
        <f t="shared" si="26"/>
        <v>5.4813928943959755E-3</v>
      </c>
      <c r="E186" s="4">
        <v>58.7595506115685</v>
      </c>
      <c r="F186">
        <f t="shared" si="27"/>
        <v>4.9615796404789823E-2</v>
      </c>
      <c r="G186">
        <f t="shared" si="28"/>
        <v>6.0793764625315203E-2</v>
      </c>
      <c r="H186">
        <f t="shared" si="29"/>
        <v>6.3050049980734477E-2</v>
      </c>
      <c r="I186">
        <f t="shared" si="30"/>
        <v>2.8507633104450837E-4</v>
      </c>
      <c r="J186">
        <f t="shared" si="31"/>
        <v>1.688420359521018E-2</v>
      </c>
      <c r="K186">
        <f t="shared" si="32"/>
        <v>0.34029895353206924</v>
      </c>
      <c r="L186">
        <f t="shared" si="33"/>
        <v>3.256112215130419E-5</v>
      </c>
      <c r="M186">
        <f t="shared" si="34"/>
        <v>5.706235374684801E-3</v>
      </c>
      <c r="N186">
        <f t="shared" si="35"/>
        <v>9.3862181588087748E-2</v>
      </c>
      <c r="O186">
        <f t="shared" si="36"/>
        <v>6.3763930722378548E-8</v>
      </c>
      <c r="P186">
        <f t="shared" si="37"/>
        <v>3.4499500192655269E-3</v>
      </c>
      <c r="Q186">
        <f t="shared" si="38"/>
        <v>5.471764130749604E-2</v>
      </c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</row>
    <row r="187" spans="1:41" x14ac:dyDescent="0.25">
      <c r="A187" s="5" t="s">
        <v>52</v>
      </c>
      <c r="B187">
        <v>6.83E-2</v>
      </c>
      <c r="C187" s="10">
        <v>93.814442233339193</v>
      </c>
      <c r="D187" s="56">
        <f t="shared" si="26"/>
        <v>5.9863041665193517E-3</v>
      </c>
      <c r="E187" s="6">
        <v>58.220829929064401</v>
      </c>
      <c r="F187">
        <f t="shared" si="27"/>
        <v>5.1304216764310843E-2</v>
      </c>
      <c r="G187">
        <f t="shared" si="28"/>
        <v>6.364688231265761E-2</v>
      </c>
      <c r="H187">
        <f t="shared" si="29"/>
        <v>6.5810009996146904E-2</v>
      </c>
      <c r="I187">
        <f t="shared" si="30"/>
        <v>2.8885664779453257E-4</v>
      </c>
      <c r="J187">
        <f t="shared" si="31"/>
        <v>1.6995783235689156E-2</v>
      </c>
      <c r="K187">
        <f t="shared" si="32"/>
        <v>0.33127458730667275</v>
      </c>
      <c r="L187">
        <f t="shared" si="33"/>
        <v>2.1651504212258588E-5</v>
      </c>
      <c r="M187">
        <f t="shared" si="34"/>
        <v>4.6531176873423896E-3</v>
      </c>
      <c r="N187">
        <f t="shared" si="35"/>
        <v>7.3108336469404928E-2</v>
      </c>
      <c r="O187">
        <f t="shared" si="36"/>
        <v>7.1398588756823638E-8</v>
      </c>
      <c r="P187">
        <f t="shared" si="37"/>
        <v>2.4899900038530959E-3</v>
      </c>
      <c r="Q187">
        <f t="shared" si="38"/>
        <v>3.7836037466015909E-2</v>
      </c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</row>
    <row r="188" spans="1:41" x14ac:dyDescent="0.25">
      <c r="A188" s="3" t="s">
        <v>51</v>
      </c>
      <c r="B188">
        <v>6.9099999999999995E-2</v>
      </c>
      <c r="C188" s="11">
        <v>94.278771431164799</v>
      </c>
      <c r="D188" s="56">
        <f t="shared" si="26"/>
        <v>4.949442610026944E-3</v>
      </c>
      <c r="E188" s="4">
        <v>58.817207251415802</v>
      </c>
      <c r="F188">
        <f t="shared" si="27"/>
        <v>5.3003795087879765E-2</v>
      </c>
      <c r="G188">
        <f t="shared" si="28"/>
        <v>6.5973441156328805E-2</v>
      </c>
      <c r="H188">
        <f t="shared" si="29"/>
        <v>6.780200199922938E-2</v>
      </c>
      <c r="I188">
        <f t="shared" si="30"/>
        <v>2.5908781257296342E-4</v>
      </c>
      <c r="J188">
        <f t="shared" si="31"/>
        <v>1.6096204912120229E-2</v>
      </c>
      <c r="K188">
        <f t="shared" si="32"/>
        <v>0.30368023431969127</v>
      </c>
      <c r="L188">
        <f t="shared" si="33"/>
        <v>9.7753702029385292E-6</v>
      </c>
      <c r="M188">
        <f t="shared" si="34"/>
        <v>3.12655884367119E-3</v>
      </c>
      <c r="N188">
        <f t="shared" si="35"/>
        <v>4.7391174219070735E-2</v>
      </c>
      <c r="O188">
        <f t="shared" si="36"/>
        <v>6.2156693920506984E-8</v>
      </c>
      <c r="P188">
        <f t="shared" si="37"/>
        <v>1.2979980007706143E-3</v>
      </c>
      <c r="Q188">
        <f t="shared" si="38"/>
        <v>1.9143948002971461E-2</v>
      </c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</row>
    <row r="189" spans="1:41" x14ac:dyDescent="0.25">
      <c r="A189" s="5" t="s">
        <v>50</v>
      </c>
      <c r="B189">
        <v>7.2599999999999998E-2</v>
      </c>
      <c r="C189" s="10">
        <v>94.615156172733705</v>
      </c>
      <c r="D189" s="56">
        <f t="shared" si="26"/>
        <v>3.5679796889855897E-3</v>
      </c>
      <c r="E189" s="6">
        <v>57.298227285736203</v>
      </c>
      <c r="F189">
        <f t="shared" si="27"/>
        <v>5.4613415579091787E-2</v>
      </c>
      <c r="G189">
        <f t="shared" si="28"/>
        <v>6.75367205781644E-2</v>
      </c>
      <c r="H189">
        <f t="shared" si="29"/>
        <v>6.8840400399845875E-2</v>
      </c>
      <c r="I189">
        <f t="shared" si="30"/>
        <v>3.2351721913045797E-4</v>
      </c>
      <c r="J189">
        <f t="shared" si="31"/>
        <v>1.7986584420908211E-2</v>
      </c>
      <c r="K189">
        <f t="shared" si="32"/>
        <v>0.32934370118015838</v>
      </c>
      <c r="L189">
        <f t="shared" si="33"/>
        <v>2.5636798503583828E-5</v>
      </c>
      <c r="M189">
        <f t="shared" si="34"/>
        <v>5.0632794218355981E-3</v>
      </c>
      <c r="N189">
        <f t="shared" si="35"/>
        <v>7.4970762253336737E-2</v>
      </c>
      <c r="O189">
        <f t="shared" si="36"/>
        <v>8.8732744992843464E-8</v>
      </c>
      <c r="P189">
        <f t="shared" si="37"/>
        <v>3.7595996001541232E-3</v>
      </c>
      <c r="Q189">
        <f t="shared" si="38"/>
        <v>5.4613273285995308E-2</v>
      </c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</row>
    <row r="190" spans="1:41" x14ac:dyDescent="0.25">
      <c r="A190" s="3" t="s">
        <v>49</v>
      </c>
      <c r="B190">
        <v>7.1900000000000006E-2</v>
      </c>
      <c r="C190" s="11">
        <v>94.851157761407194</v>
      </c>
      <c r="D190" s="56">
        <f t="shared" si="26"/>
        <v>2.4943317563481671E-3</v>
      </c>
      <c r="E190" s="4">
        <v>58.788760831049203</v>
      </c>
      <c r="F190">
        <f t="shared" si="27"/>
        <v>5.6412074021182611E-2</v>
      </c>
      <c r="G190">
        <f t="shared" si="28"/>
        <v>7.0068360289082199E-2</v>
      </c>
      <c r="H190">
        <f t="shared" si="29"/>
        <v>7.1848080079969179E-2</v>
      </c>
      <c r="I190">
        <f t="shared" si="30"/>
        <v>2.3987585112532676E-4</v>
      </c>
      <c r="J190">
        <f t="shared" si="31"/>
        <v>1.5487925978817395E-2</v>
      </c>
      <c r="K190">
        <f t="shared" si="32"/>
        <v>0.27454984145772965</v>
      </c>
      <c r="L190">
        <f t="shared" si="33"/>
        <v>3.3549040306110668E-6</v>
      </c>
      <c r="M190">
        <f t="shared" si="34"/>
        <v>1.8316397109178068E-3</v>
      </c>
      <c r="N190">
        <f t="shared" si="35"/>
        <v>2.6140753163924207E-2</v>
      </c>
      <c r="O190">
        <f t="shared" si="36"/>
        <v>5.5942158414581298E-8</v>
      </c>
      <c r="P190">
        <f t="shared" si="37"/>
        <v>5.1919920030826794E-5</v>
      </c>
      <c r="Q190">
        <f t="shared" si="38"/>
        <v>7.22634758966952E-4</v>
      </c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</row>
    <row r="191" spans="1:41" x14ac:dyDescent="0.25">
      <c r="A191" s="5" t="s">
        <v>48</v>
      </c>
      <c r="B191">
        <v>7.1800000000000003E-2</v>
      </c>
      <c r="C191" s="10">
        <v>95.244325425326295</v>
      </c>
      <c r="D191" s="56">
        <f t="shared" si="26"/>
        <v>4.1451013693274419E-3</v>
      </c>
      <c r="E191" s="6">
        <v>58.714755199527097</v>
      </c>
      <c r="F191">
        <f t="shared" si="27"/>
        <v>5.7960866619064355E-2</v>
      </c>
      <c r="G191">
        <f t="shared" si="28"/>
        <v>7.0984180144541109E-2</v>
      </c>
      <c r="H191">
        <f t="shared" si="29"/>
        <v>7.1889616015993849E-2</v>
      </c>
      <c r="I191">
        <f t="shared" si="30"/>
        <v>1.9152161273532732E-4</v>
      </c>
      <c r="J191">
        <f t="shared" si="31"/>
        <v>1.3839133380935648E-2</v>
      </c>
      <c r="K191">
        <f t="shared" si="32"/>
        <v>0.23876684715379518</v>
      </c>
      <c r="L191">
        <f t="shared" si="33"/>
        <v>6.6556203656096998E-7</v>
      </c>
      <c r="M191">
        <f t="shared" si="34"/>
        <v>8.1581985545889357E-4</v>
      </c>
      <c r="N191">
        <f t="shared" si="35"/>
        <v>1.1492981306506398E-2</v>
      </c>
      <c r="O191">
        <f t="shared" si="36"/>
        <v>3.6426032088330073E-8</v>
      </c>
      <c r="P191">
        <f t="shared" si="37"/>
        <v>8.9616015993845832E-5</v>
      </c>
      <c r="Q191">
        <f t="shared" si="38"/>
        <v>1.2465780311569372E-3</v>
      </c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</row>
    <row r="192" spans="1:41" x14ac:dyDescent="0.25">
      <c r="A192" s="3" t="s">
        <v>47</v>
      </c>
      <c r="B192">
        <v>7.0900000000000005E-2</v>
      </c>
      <c r="C192" s="11">
        <v>95.2175306858977</v>
      </c>
      <c r="D192" s="56">
        <f t="shared" si="26"/>
        <v>-2.8132636048328052E-4</v>
      </c>
      <c r="E192" s="4">
        <v>60.7713373129316</v>
      </c>
      <c r="F192">
        <f t="shared" si="27"/>
        <v>5.9344779957157923E-2</v>
      </c>
      <c r="G192">
        <f t="shared" si="28"/>
        <v>7.1392090072270556E-2</v>
      </c>
      <c r="H192">
        <f t="shared" si="29"/>
        <v>7.1817923203198769E-2</v>
      </c>
      <c r="I192">
        <f t="shared" si="30"/>
        <v>1.3352311023849937E-4</v>
      </c>
      <c r="J192">
        <f t="shared" si="31"/>
        <v>1.1555220042842082E-2</v>
      </c>
      <c r="K192">
        <f t="shared" si="32"/>
        <v>0.19471333537985996</v>
      </c>
      <c r="L192">
        <f t="shared" si="33"/>
        <v>2.4215263922723636E-7</v>
      </c>
      <c r="M192">
        <f t="shared" si="34"/>
        <v>4.9209007227055124E-4</v>
      </c>
      <c r="N192">
        <f t="shared" si="35"/>
        <v>6.8927814239981783E-3</v>
      </c>
      <c r="O192">
        <f t="shared" si="36"/>
        <v>1.7763813658578978E-8</v>
      </c>
      <c r="P192">
        <f t="shared" si="37"/>
        <v>9.1792320319876441E-4</v>
      </c>
      <c r="Q192">
        <f t="shared" si="38"/>
        <v>1.2781255183356236E-2</v>
      </c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</row>
    <row r="193" spans="1:41" x14ac:dyDescent="0.25">
      <c r="A193" s="5" t="s">
        <v>46</v>
      </c>
      <c r="B193">
        <v>7.0099999999999996E-2</v>
      </c>
      <c r="C193" s="10">
        <v>95.149386974067198</v>
      </c>
      <c r="D193" s="56">
        <f t="shared" si="26"/>
        <v>-7.1566350586527161E-4</v>
      </c>
      <c r="E193" s="6">
        <v>60.346123742884203</v>
      </c>
      <c r="F193">
        <f t="shared" si="27"/>
        <v>6.0500301961442134E-2</v>
      </c>
      <c r="G193">
        <f t="shared" si="28"/>
        <v>7.114604503613528E-2</v>
      </c>
      <c r="H193">
        <f t="shared" si="29"/>
        <v>7.1083584640639769E-2</v>
      </c>
      <c r="I193">
        <f t="shared" si="30"/>
        <v>9.2154202431491666E-5</v>
      </c>
      <c r="J193">
        <f t="shared" si="31"/>
        <v>9.599698038557862E-3</v>
      </c>
      <c r="K193">
        <f t="shared" si="32"/>
        <v>0.15867190290514438</v>
      </c>
      <c r="L193">
        <f t="shared" si="33"/>
        <v>1.094210217623269E-6</v>
      </c>
      <c r="M193">
        <f t="shared" si="34"/>
        <v>1.0460450361352847E-3</v>
      </c>
      <c r="N193">
        <f t="shared" si="35"/>
        <v>1.4702785454960924E-2</v>
      </c>
      <c r="O193">
        <f t="shared" si="36"/>
        <v>8.2919221819897725E-9</v>
      </c>
      <c r="P193">
        <f t="shared" si="37"/>
        <v>9.8358464063977302E-4</v>
      </c>
      <c r="Q193">
        <f t="shared" si="38"/>
        <v>1.3837015192920363E-2</v>
      </c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</row>
    <row r="194" spans="1:41" x14ac:dyDescent="0.25">
      <c r="A194" s="3" t="s">
        <v>45</v>
      </c>
      <c r="B194">
        <v>6.9199999999999998E-2</v>
      </c>
      <c r="C194" s="11">
        <v>95.310800233572095</v>
      </c>
      <c r="D194" s="56">
        <f t="shared" si="26"/>
        <v>1.696419332148702E-3</v>
      </c>
      <c r="E194" s="4">
        <v>58.979373687006103</v>
      </c>
      <c r="F194">
        <f t="shared" si="27"/>
        <v>6.1460271765297926E-2</v>
      </c>
      <c r="G194">
        <f t="shared" si="28"/>
        <v>7.0623022518067638E-2</v>
      </c>
      <c r="H194">
        <f t="shared" si="29"/>
        <v>7.0296716928127945E-2</v>
      </c>
      <c r="I194">
        <f t="shared" si="30"/>
        <v>5.9903393147044446E-5</v>
      </c>
      <c r="J194">
        <f t="shared" si="31"/>
        <v>7.7397282347020716E-3</v>
      </c>
      <c r="K194">
        <f t="shared" si="32"/>
        <v>0.12593058918219954</v>
      </c>
      <c r="L194">
        <f t="shared" si="33"/>
        <v>2.0249930869275678E-6</v>
      </c>
      <c r="M194">
        <f t="shared" si="34"/>
        <v>1.4230225180676404E-3</v>
      </c>
      <c r="N194">
        <f t="shared" si="35"/>
        <v>2.0149555588669196E-2</v>
      </c>
      <c r="O194">
        <f t="shared" si="36"/>
        <v>3.3499091935189376E-9</v>
      </c>
      <c r="P194">
        <f t="shared" si="37"/>
        <v>1.0967169281279471E-3</v>
      </c>
      <c r="Q194">
        <f t="shared" si="38"/>
        <v>1.5601253885714766E-2</v>
      </c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</row>
    <row r="195" spans="1:41" x14ac:dyDescent="0.25">
      <c r="A195" s="5" t="s">
        <v>44</v>
      </c>
      <c r="B195">
        <v>6.9400000000000003E-2</v>
      </c>
      <c r="C195" s="10">
        <v>96.037679894495596</v>
      </c>
      <c r="D195" s="56">
        <f t="shared" si="26"/>
        <v>7.6264144162276892E-3</v>
      </c>
      <c r="E195" s="6">
        <v>56.343563407778099</v>
      </c>
      <c r="F195">
        <f t="shared" si="27"/>
        <v>6.2234244588768139E-2</v>
      </c>
      <c r="G195">
        <f t="shared" si="28"/>
        <v>6.9911511259033818E-2</v>
      </c>
      <c r="H195">
        <f t="shared" si="29"/>
        <v>6.9419343385625581E-2</v>
      </c>
      <c r="I195">
        <f t="shared" si="30"/>
        <v>5.1348050613598738E-5</v>
      </c>
      <c r="J195">
        <f t="shared" si="31"/>
        <v>7.1657554112318639E-3</v>
      </c>
      <c r="K195">
        <f t="shared" si="32"/>
        <v>0.11514167896761326</v>
      </c>
      <c r="L195">
        <f t="shared" si="33"/>
        <v>2.6164376811835805E-7</v>
      </c>
      <c r="M195">
        <f t="shared" si="34"/>
        <v>5.1151125903381445E-4</v>
      </c>
      <c r="N195">
        <f t="shared" si="35"/>
        <v>7.3165527367671946E-3</v>
      </c>
      <c r="O195">
        <f t="shared" si="36"/>
        <v>2.6098209643819443E-9</v>
      </c>
      <c r="P195">
        <f t="shared" si="37"/>
        <v>1.9343385625578136E-5</v>
      </c>
      <c r="Q195">
        <f t="shared" si="38"/>
        <v>2.7864547087582368E-4</v>
      </c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</row>
    <row r="196" spans="1:41" x14ac:dyDescent="0.25">
      <c r="A196" s="3" t="s">
        <v>43</v>
      </c>
      <c r="B196">
        <v>6.7799999999999999E-2</v>
      </c>
      <c r="C196" s="11">
        <v>97.104415517584599</v>
      </c>
      <c r="D196" s="56">
        <f t="shared" si="26"/>
        <v>1.1107469737512199E-2</v>
      </c>
      <c r="E196" s="4">
        <v>57.250945805272103</v>
      </c>
      <c r="F196">
        <f t="shared" si="27"/>
        <v>6.2950820129891324E-2</v>
      </c>
      <c r="G196">
        <f t="shared" si="28"/>
        <v>6.9655755629516911E-2</v>
      </c>
      <c r="H196">
        <f t="shared" si="29"/>
        <v>6.9403868677125127E-2</v>
      </c>
      <c r="I196">
        <f t="shared" si="30"/>
        <v>2.3514545412667184E-5</v>
      </c>
      <c r="J196">
        <f t="shared" si="31"/>
        <v>4.8491798701086747E-3</v>
      </c>
      <c r="K196">
        <f t="shared" si="32"/>
        <v>7.7031242168139905E-2</v>
      </c>
      <c r="L196">
        <f t="shared" si="33"/>
        <v>3.4438289564837083E-6</v>
      </c>
      <c r="M196">
        <f t="shared" si="34"/>
        <v>1.8557556295169114E-3</v>
      </c>
      <c r="N196">
        <f t="shared" si="35"/>
        <v>2.6641813196130591E-2</v>
      </c>
      <c r="O196">
        <f t="shared" si="36"/>
        <v>4.0283365906451421E-10</v>
      </c>
      <c r="P196">
        <f t="shared" si="37"/>
        <v>1.6038686771251282E-3</v>
      </c>
      <c r="Q196">
        <f t="shared" si="38"/>
        <v>2.3109211456014245E-2</v>
      </c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</row>
    <row r="197" spans="1:41" x14ac:dyDescent="0.25">
      <c r="A197" s="5" t="s">
        <v>42</v>
      </c>
      <c r="B197">
        <v>6.6500000000000004E-2</v>
      </c>
      <c r="C197" s="10">
        <v>97.932127976918906</v>
      </c>
      <c r="D197" s="56">
        <f t="shared" ref="D197:D236" si="39">((C197/C196)-1)</f>
        <v>8.5239425511440814E-3</v>
      </c>
      <c r="E197" s="6">
        <v>57.401697325840999</v>
      </c>
      <c r="F197">
        <f t="shared" ref="F197:F236" si="40">0.1*B196+0.9*F196</f>
        <v>6.3435738116902188E-2</v>
      </c>
      <c r="G197">
        <f t="shared" ref="G197:G237" si="41">0.5*B196+0.5*G196</f>
        <v>6.8727877814758448E-2</v>
      </c>
      <c r="H197">
        <f t="shared" ref="H197:H237" si="42">0.8*B196+0.2*H196</f>
        <v>6.8120773735425022E-2</v>
      </c>
      <c r="I197">
        <f t="shared" ref="I197:I236" si="43">(B197-F197)^2</f>
        <v>9.3897008882061728E-6</v>
      </c>
      <c r="J197">
        <f t="shared" ref="J197:J235" si="44">ABS(B197-F197)</f>
        <v>3.0642618830978158E-3</v>
      </c>
      <c r="K197">
        <f t="shared" ref="K197:K236" si="45">ABS((B197-F197)/F197)</f>
        <v>4.8304977195202776E-2</v>
      </c>
      <c r="L197">
        <f t="shared" ref="L197:L236" si="46">(B197-G197)^2</f>
        <v>4.9634395574928614E-6</v>
      </c>
      <c r="M197">
        <f t="shared" ref="M197:M235" si="47">ABS(B197-G197)</f>
        <v>2.2278778147584444E-3</v>
      </c>
      <c r="N197">
        <f t="shared" ref="N197:N236" si="48">ABS((B197-G197)/G197)</f>
        <v>3.2415926194654533E-2</v>
      </c>
      <c r="O197">
        <f t="shared" ref="O197:O236" si="49">(I197-L197)^2</f>
        <v>1.9591789367767973E-11</v>
      </c>
      <c r="P197">
        <f t="shared" ref="P197:P235" si="50">ABS(B197-H197)</f>
        <v>1.6207737354250185E-3</v>
      </c>
      <c r="Q197">
        <f t="shared" ref="Q197:Q236" si="51">ABS((B197-H197)/H197)</f>
        <v>2.379265012050448E-2</v>
      </c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</row>
    <row r="198" spans="1:41" x14ac:dyDescent="0.25">
      <c r="A198" s="3" t="s">
        <v>41</v>
      </c>
      <c r="B198">
        <v>6.5299999999999997E-2</v>
      </c>
      <c r="C198" s="11">
        <v>98.248182194207502</v>
      </c>
      <c r="D198" s="56">
        <f t="shared" si="39"/>
        <v>3.2272781549593788E-3</v>
      </c>
      <c r="E198" s="4">
        <v>59.263948528710102</v>
      </c>
      <c r="F198">
        <f t="shared" si="40"/>
        <v>6.3742164305211971E-2</v>
      </c>
      <c r="G198">
        <f t="shared" si="41"/>
        <v>6.7613938907379226E-2</v>
      </c>
      <c r="H198">
        <f t="shared" si="42"/>
        <v>6.6824154747085002E-2</v>
      </c>
      <c r="I198">
        <f t="shared" si="43"/>
        <v>2.4268520519556923E-6</v>
      </c>
      <c r="J198">
        <f t="shared" si="44"/>
        <v>1.5578356947880262E-3</v>
      </c>
      <c r="K198">
        <f t="shared" si="45"/>
        <v>2.4439642295933893E-2</v>
      </c>
      <c r="L198">
        <f t="shared" si="46"/>
        <v>5.354313267083379E-6</v>
      </c>
      <c r="M198">
        <f t="shared" si="47"/>
        <v>2.3139389073792288E-3</v>
      </c>
      <c r="N198">
        <f t="shared" si="48"/>
        <v>3.4222808858229245E-2</v>
      </c>
      <c r="O198">
        <f t="shared" si="49"/>
        <v>8.5700291660768723E-12</v>
      </c>
      <c r="P198">
        <f t="shared" si="50"/>
        <v>1.5241547470850048E-3</v>
      </c>
      <c r="Q198">
        <f t="shared" si="51"/>
        <v>2.2808440343968457E-2</v>
      </c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</row>
    <row r="199" spans="1:41" x14ac:dyDescent="0.25">
      <c r="A199" s="5" t="s">
        <v>40</v>
      </c>
      <c r="B199">
        <v>6.1699999999999998E-2</v>
      </c>
      <c r="C199" s="10">
        <v>98.396294598713396</v>
      </c>
      <c r="D199" s="56">
        <f t="shared" si="39"/>
        <v>1.5075332815126519E-3</v>
      </c>
      <c r="E199" s="6">
        <v>58.139425018967302</v>
      </c>
      <c r="F199">
        <f t="shared" si="40"/>
        <v>6.3897947874690775E-2</v>
      </c>
      <c r="G199">
        <f t="shared" si="41"/>
        <v>6.6456969453689618E-2</v>
      </c>
      <c r="H199">
        <f t="shared" si="42"/>
        <v>6.5604830949417006E-2</v>
      </c>
      <c r="I199">
        <f t="shared" si="43"/>
        <v>4.8309748598577026E-6</v>
      </c>
      <c r="J199">
        <f t="shared" si="44"/>
        <v>2.1979478746907768E-3</v>
      </c>
      <c r="K199">
        <f t="shared" si="45"/>
        <v>3.4397785027480643E-2</v>
      </c>
      <c r="L199">
        <f t="shared" si="46"/>
        <v>2.2628758383336125E-5</v>
      </c>
      <c r="M199">
        <f t="shared" si="47"/>
        <v>4.7569694536896204E-3</v>
      </c>
      <c r="N199">
        <f t="shared" si="48"/>
        <v>7.1579692736433054E-2</v>
      </c>
      <c r="O199">
        <f t="shared" si="49"/>
        <v>3.1676109834860007E-10</v>
      </c>
      <c r="P199">
        <f t="shared" si="50"/>
        <v>3.9048309494170083E-3</v>
      </c>
      <c r="Q199">
        <f t="shared" si="51"/>
        <v>5.9520478795650464E-2</v>
      </c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</row>
    <row r="200" spans="1:41" x14ac:dyDescent="0.25">
      <c r="A200" s="3" t="s">
        <v>39</v>
      </c>
      <c r="B200">
        <v>5.96E-2</v>
      </c>
      <c r="C200" s="11">
        <v>98.432085879194204</v>
      </c>
      <c r="D200" s="56">
        <f t="shared" si="39"/>
        <v>3.6374622262735912E-4</v>
      </c>
      <c r="E200" s="4">
        <v>59.484345888388901</v>
      </c>
      <c r="F200">
        <f t="shared" si="40"/>
        <v>6.3678153087221703E-2</v>
      </c>
      <c r="G200">
        <f t="shared" si="41"/>
        <v>6.4078484726844812E-2</v>
      </c>
      <c r="H200">
        <f t="shared" si="42"/>
        <v>6.24809661898834E-2</v>
      </c>
      <c r="I200">
        <f t="shared" si="43"/>
        <v>1.6631332602815909E-5</v>
      </c>
      <c r="J200">
        <f t="shared" si="44"/>
        <v>4.0781530872217031E-3</v>
      </c>
      <c r="K200">
        <f t="shared" si="45"/>
        <v>6.4043206178353601E-2</v>
      </c>
      <c r="L200">
        <f t="shared" si="46"/>
        <v>2.0056825448582244E-5</v>
      </c>
      <c r="M200">
        <f t="shared" si="47"/>
        <v>4.4784847268448114E-3</v>
      </c>
      <c r="N200">
        <f t="shared" si="48"/>
        <v>6.9890615327996522E-2</v>
      </c>
      <c r="O200">
        <f t="shared" si="49"/>
        <v>1.1734001236396351E-11</v>
      </c>
      <c r="P200">
        <f t="shared" si="50"/>
        <v>2.8809661898833994E-3</v>
      </c>
      <c r="Q200">
        <f t="shared" si="51"/>
        <v>4.6109501270002302E-2</v>
      </c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</row>
    <row r="201" spans="1:41" x14ac:dyDescent="0.25">
      <c r="A201" s="5" t="s">
        <v>38</v>
      </c>
      <c r="B201">
        <v>5.6500000000000002E-2</v>
      </c>
      <c r="C201" s="10">
        <v>98.483275605286707</v>
      </c>
      <c r="D201" s="56">
        <f t="shared" si="39"/>
        <v>5.2005121739795435E-4</v>
      </c>
      <c r="E201" s="6">
        <v>57.518427027999799</v>
      </c>
      <c r="F201">
        <f t="shared" si="40"/>
        <v>6.3270337778499525E-2</v>
      </c>
      <c r="G201">
        <f t="shared" si="41"/>
        <v>6.1839242363422406E-2</v>
      </c>
      <c r="H201">
        <f t="shared" si="42"/>
        <v>6.0176193237976683E-2</v>
      </c>
      <c r="I201">
        <f t="shared" si="43"/>
        <v>4.5837473634977858E-5</v>
      </c>
      <c r="J201">
        <f t="shared" si="44"/>
        <v>6.7703377784995231E-3</v>
      </c>
      <c r="K201">
        <f t="shared" si="45"/>
        <v>0.10700650599024009</v>
      </c>
      <c r="L201">
        <f t="shared" si="46"/>
        <v>2.8507509015364462E-5</v>
      </c>
      <c r="M201">
        <f t="shared" si="47"/>
        <v>5.3392423634224043E-3</v>
      </c>
      <c r="N201">
        <f t="shared" si="48"/>
        <v>8.6340682055001033E-2</v>
      </c>
      <c r="O201">
        <f t="shared" si="49"/>
        <v>3.0032767371705209E-10</v>
      </c>
      <c r="P201">
        <f t="shared" si="50"/>
        <v>3.6761932379766812E-3</v>
      </c>
      <c r="Q201">
        <f t="shared" si="51"/>
        <v>6.1090491773691441E-2</v>
      </c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</row>
    <row r="202" spans="1:41" x14ac:dyDescent="0.25">
      <c r="A202" s="3" t="s">
        <v>37</v>
      </c>
      <c r="B202">
        <v>5.5800000000000002E-2</v>
      </c>
      <c r="C202" s="11">
        <v>98.405721145635198</v>
      </c>
      <c r="D202" s="56">
        <f t="shared" si="39"/>
        <v>-7.8748862865141156E-4</v>
      </c>
      <c r="E202" s="4">
        <v>58.613120505283199</v>
      </c>
      <c r="F202">
        <f t="shared" si="40"/>
        <v>6.2593304000649566E-2</v>
      </c>
      <c r="G202">
        <f t="shared" si="41"/>
        <v>5.9169621181711207E-2</v>
      </c>
      <c r="H202">
        <f t="shared" si="42"/>
        <v>5.7235238647595339E-2</v>
      </c>
      <c r="I202">
        <f t="shared" si="43"/>
        <v>4.6148979245241365E-5</v>
      </c>
      <c r="J202">
        <f t="shared" si="44"/>
        <v>6.7933040006495637E-3</v>
      </c>
      <c r="K202">
        <f t="shared" si="45"/>
        <v>0.10853084222202211</v>
      </c>
      <c r="L202">
        <f t="shared" si="46"/>
        <v>1.1354346908236817E-5</v>
      </c>
      <c r="M202">
        <f t="shared" si="47"/>
        <v>3.3696211817112048E-3</v>
      </c>
      <c r="N202">
        <f t="shared" si="48"/>
        <v>5.6948500166378015E-2</v>
      </c>
      <c r="O202">
        <f t="shared" si="49"/>
        <v>1.2106664394673225E-9</v>
      </c>
      <c r="P202">
        <f t="shared" si="50"/>
        <v>1.4352386475953369E-3</v>
      </c>
      <c r="Q202">
        <f t="shared" si="51"/>
        <v>2.5076136336781685E-2</v>
      </c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</row>
    <row r="203" spans="1:41" x14ac:dyDescent="0.25">
      <c r="A203" s="5" t="s">
        <v>36</v>
      </c>
      <c r="B203">
        <v>5.5199999999999999E-2</v>
      </c>
      <c r="C203" s="10">
        <v>98.490483476659705</v>
      </c>
      <c r="D203" s="56">
        <f t="shared" si="39"/>
        <v>8.6135572238799085E-4</v>
      </c>
      <c r="E203" s="6">
        <v>58.2356564083588</v>
      </c>
      <c r="F203">
        <f t="shared" si="40"/>
        <v>6.1913973600584614E-2</v>
      </c>
      <c r="G203">
        <f t="shared" si="41"/>
        <v>5.7484810590855605E-2</v>
      </c>
      <c r="H203">
        <f t="shared" si="42"/>
        <v>5.6087047729519071E-2</v>
      </c>
      <c r="I203">
        <f t="shared" si="43"/>
        <v>4.5077441509347137E-5</v>
      </c>
      <c r="J203">
        <f t="shared" si="44"/>
        <v>6.7139736005846148E-3</v>
      </c>
      <c r="K203">
        <f t="shared" si="45"/>
        <v>0.10844036023107421</v>
      </c>
      <c r="L203">
        <f t="shared" si="46"/>
        <v>5.2203594360859423E-6</v>
      </c>
      <c r="M203">
        <f t="shared" si="47"/>
        <v>2.2848105908556057E-3</v>
      </c>
      <c r="N203">
        <f t="shared" si="48"/>
        <v>3.9746335899366464E-2</v>
      </c>
      <c r="O203">
        <f t="shared" si="49"/>
        <v>1.5885869913946789E-9</v>
      </c>
      <c r="P203">
        <f t="shared" si="50"/>
        <v>8.8704772951907207E-4</v>
      </c>
      <c r="Q203">
        <f t="shared" si="51"/>
        <v>1.5815553954575713E-2</v>
      </c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</row>
    <row r="204" spans="1:41" x14ac:dyDescent="0.25">
      <c r="A204" s="3" t="s">
        <v>35</v>
      </c>
      <c r="B204">
        <v>5.4600000000000003E-2</v>
      </c>
      <c r="C204" s="11">
        <v>98.439596917455106</v>
      </c>
      <c r="D204" s="56">
        <f t="shared" si="39"/>
        <v>-5.1666473153888504E-4</v>
      </c>
      <c r="E204" s="4">
        <v>59.9502250185514</v>
      </c>
      <c r="F204">
        <f t="shared" si="40"/>
        <v>6.1242576240526148E-2</v>
      </c>
      <c r="G204">
        <f t="shared" si="41"/>
        <v>5.6342405295427805E-2</v>
      </c>
      <c r="H204">
        <f t="shared" si="42"/>
        <v>5.5377409545903818E-2</v>
      </c>
      <c r="I204">
        <f t="shared" si="43"/>
        <v>4.4123819111202454E-5</v>
      </c>
      <c r="J204">
        <f t="shared" si="44"/>
        <v>6.6425762405261449E-3</v>
      </c>
      <c r="K204">
        <f t="shared" si="45"/>
        <v>0.10846337055511623</v>
      </c>
      <c r="L204">
        <f t="shared" si="46"/>
        <v>3.0359762135348486E-6</v>
      </c>
      <c r="M204">
        <f t="shared" si="47"/>
        <v>1.7424052954278027E-3</v>
      </c>
      <c r="N204">
        <f t="shared" si="48"/>
        <v>3.0925291284452833E-2</v>
      </c>
      <c r="O204">
        <f t="shared" si="49"/>
        <v>1.6882108339834143E-9</v>
      </c>
      <c r="P204">
        <f t="shared" si="50"/>
        <v>7.7740954590381495E-4</v>
      </c>
      <c r="Q204">
        <f t="shared" si="51"/>
        <v>1.403838771583202E-2</v>
      </c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</row>
    <row r="205" spans="1:41" x14ac:dyDescent="0.25">
      <c r="A205" s="5" t="s">
        <v>34</v>
      </c>
      <c r="B205">
        <v>5.3499999999999999E-2</v>
      </c>
      <c r="C205" s="10">
        <v>98.615449853794402</v>
      </c>
      <c r="D205" s="56">
        <f t="shared" si="39"/>
        <v>1.786404473870018E-3</v>
      </c>
      <c r="E205" s="6">
        <v>59.345092009179801</v>
      </c>
      <c r="F205">
        <f t="shared" si="40"/>
        <v>6.0578318616473531E-2</v>
      </c>
      <c r="G205">
        <f t="shared" si="41"/>
        <v>5.5471202647713908E-2</v>
      </c>
      <c r="H205">
        <f t="shared" si="42"/>
        <v>5.4755481909180767E-2</v>
      </c>
      <c r="I205">
        <f t="shared" si="43"/>
        <v>5.0102594436315779E-5</v>
      </c>
      <c r="J205">
        <f t="shared" si="44"/>
        <v>7.0783186164735321E-3</v>
      </c>
      <c r="K205">
        <f t="shared" si="45"/>
        <v>0.11684574247243419</v>
      </c>
      <c r="L205">
        <f t="shared" si="46"/>
        <v>3.8856398783543238E-6</v>
      </c>
      <c r="M205">
        <f t="shared" si="47"/>
        <v>1.9712026477139086E-3</v>
      </c>
      <c r="N205">
        <f t="shared" si="48"/>
        <v>3.5535603225201502E-2</v>
      </c>
      <c r="O205">
        <f t="shared" si="49"/>
        <v>2.1360068886126741E-9</v>
      </c>
      <c r="P205">
        <f t="shared" si="50"/>
        <v>1.2554819091807681E-3</v>
      </c>
      <c r="Q205">
        <f t="shared" si="51"/>
        <v>2.2928880641816859E-2</v>
      </c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</row>
    <row r="206" spans="1:41" x14ac:dyDescent="0.25">
      <c r="A206" s="3" t="s">
        <v>33</v>
      </c>
      <c r="B206">
        <v>5.28E-2</v>
      </c>
      <c r="C206" s="11">
        <v>98.926626393587895</v>
      </c>
      <c r="D206" s="56">
        <f t="shared" si="39"/>
        <v>3.1554542442877587E-3</v>
      </c>
      <c r="E206" s="4">
        <v>58.700045214763897</v>
      </c>
      <c r="F206">
        <f t="shared" si="40"/>
        <v>5.9870486754826181E-2</v>
      </c>
      <c r="G206">
        <f t="shared" si="41"/>
        <v>5.448560132385695E-2</v>
      </c>
      <c r="H206">
        <f t="shared" si="42"/>
        <v>5.3751096381836158E-2</v>
      </c>
      <c r="I206">
        <f t="shared" si="43"/>
        <v>4.9991782950172465E-5</v>
      </c>
      <c r="J206">
        <f t="shared" si="44"/>
        <v>7.0704867548261816E-3</v>
      </c>
      <c r="K206">
        <f t="shared" si="45"/>
        <v>0.11809636330134275</v>
      </c>
      <c r="L206">
        <f t="shared" si="46"/>
        <v>2.8412518229883025E-6</v>
      </c>
      <c r="M206">
        <f t="shared" si="47"/>
        <v>1.6856013238569501E-3</v>
      </c>
      <c r="N206">
        <f t="shared" si="48"/>
        <v>3.0936637990611589E-2</v>
      </c>
      <c r="O206">
        <f t="shared" si="49"/>
        <v>2.2231725855755627E-9</v>
      </c>
      <c r="P206">
        <f t="shared" si="50"/>
        <v>9.5109638183615841E-4</v>
      </c>
      <c r="Q206">
        <f t="shared" si="51"/>
        <v>1.7694455478261793E-2</v>
      </c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</row>
    <row r="207" spans="1:41" x14ac:dyDescent="0.25">
      <c r="A207" s="5" t="s">
        <v>32</v>
      </c>
      <c r="B207">
        <v>5.21E-2</v>
      </c>
      <c r="C207" s="10">
        <v>99.068521805257703</v>
      </c>
      <c r="D207" s="56">
        <f t="shared" si="39"/>
        <v>1.4343500515752172E-3</v>
      </c>
      <c r="E207" s="6">
        <v>55.801304857956801</v>
      </c>
      <c r="F207">
        <f t="shared" si="40"/>
        <v>5.9163438079343565E-2</v>
      </c>
      <c r="G207">
        <f t="shared" si="41"/>
        <v>5.3642800661928475E-2</v>
      </c>
      <c r="H207">
        <f t="shared" si="42"/>
        <v>5.2990219276367233E-2</v>
      </c>
      <c r="I207">
        <f t="shared" si="43"/>
        <v>4.9892157500720707E-5</v>
      </c>
      <c r="J207">
        <f t="shared" si="44"/>
        <v>7.0634380793435647E-3</v>
      </c>
      <c r="K207">
        <f t="shared" si="45"/>
        <v>0.11938856680152445</v>
      </c>
      <c r="L207">
        <f t="shared" si="46"/>
        <v>2.3802338824469382E-6</v>
      </c>
      <c r="M207">
        <f t="shared" si="47"/>
        <v>1.5428006619284743E-3</v>
      </c>
      <c r="N207">
        <f t="shared" si="48"/>
        <v>2.8760628507292597E-2</v>
      </c>
      <c r="O207">
        <f t="shared" si="49"/>
        <v>2.2573828859086805E-9</v>
      </c>
      <c r="P207">
        <f t="shared" si="50"/>
        <v>8.902192763672323E-4</v>
      </c>
      <c r="Q207">
        <f t="shared" si="51"/>
        <v>1.6799690367845968E-2</v>
      </c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</row>
    <row r="208" spans="1:41" x14ac:dyDescent="0.25">
      <c r="A208" s="3" t="s">
        <v>31</v>
      </c>
      <c r="B208">
        <v>5.0700000000000002E-2</v>
      </c>
      <c r="C208" s="11">
        <v>99.536188000311697</v>
      </c>
      <c r="D208" s="56">
        <f t="shared" si="39"/>
        <v>4.720633623395587E-3</v>
      </c>
      <c r="E208" s="4">
        <v>56.479861355552401</v>
      </c>
      <c r="F208">
        <f t="shared" si="40"/>
        <v>5.8457094271409209E-2</v>
      </c>
      <c r="G208">
        <f t="shared" si="41"/>
        <v>5.2871400330964241E-2</v>
      </c>
      <c r="H208">
        <f t="shared" si="42"/>
        <v>5.2278043855273446E-2</v>
      </c>
      <c r="I208">
        <f t="shared" si="43"/>
        <v>6.0172511535529531E-5</v>
      </c>
      <c r="J208">
        <f t="shared" si="44"/>
        <v>7.7570942714092067E-3</v>
      </c>
      <c r="K208">
        <f t="shared" si="45"/>
        <v>0.132697226369035</v>
      </c>
      <c r="L208">
        <f t="shared" si="46"/>
        <v>4.7149793973116068E-6</v>
      </c>
      <c r="M208">
        <f t="shared" si="47"/>
        <v>2.1714003309642391E-3</v>
      </c>
      <c r="N208">
        <f t="shared" si="48"/>
        <v>4.1069468888126917E-2</v>
      </c>
      <c r="O208">
        <f t="shared" si="49"/>
        <v>3.075537870861474E-9</v>
      </c>
      <c r="P208">
        <f t="shared" si="50"/>
        <v>1.5780438552734435E-3</v>
      </c>
      <c r="Q208">
        <f t="shared" si="51"/>
        <v>3.0185594924747008E-2</v>
      </c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</row>
    <row r="209" spans="1:41" x14ac:dyDescent="0.25">
      <c r="A209" s="5" t="s">
        <v>30</v>
      </c>
      <c r="B209">
        <v>5.0099999999999999E-2</v>
      </c>
      <c r="C209" s="10">
        <v>99.694668735919706</v>
      </c>
      <c r="D209" s="56">
        <f t="shared" si="39"/>
        <v>1.5921921342567646E-3</v>
      </c>
      <c r="E209" s="6">
        <v>56.993990489904498</v>
      </c>
      <c r="F209">
        <f t="shared" si="40"/>
        <v>5.7681384844268289E-2</v>
      </c>
      <c r="G209">
        <f t="shared" si="41"/>
        <v>5.1785700165482118E-2</v>
      </c>
      <c r="H209">
        <f t="shared" si="42"/>
        <v>5.1015608771054696E-2</v>
      </c>
      <c r="I209">
        <f t="shared" si="43"/>
        <v>5.7477396156900936E-5</v>
      </c>
      <c r="J209">
        <f t="shared" si="44"/>
        <v>7.5813848442682907E-3</v>
      </c>
      <c r="K209">
        <f t="shared" si="45"/>
        <v>0.13143555524433012</v>
      </c>
      <c r="L209">
        <f t="shared" si="46"/>
        <v>2.8415850479064448E-6</v>
      </c>
      <c r="M209">
        <f t="shared" si="47"/>
        <v>1.6857001654821194E-3</v>
      </c>
      <c r="N209">
        <f t="shared" si="48"/>
        <v>3.2551460347073319E-2</v>
      </c>
      <c r="O209">
        <f t="shared" si="49"/>
        <v>2.9850718555377257E-9</v>
      </c>
      <c r="P209">
        <f t="shared" si="50"/>
        <v>9.1560877105469757E-4</v>
      </c>
      <c r="Q209">
        <f t="shared" si="51"/>
        <v>1.7947620210977407E-2</v>
      </c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</row>
    <row r="210" spans="1:41" x14ac:dyDescent="0.25">
      <c r="A210" s="3" t="s">
        <v>29</v>
      </c>
      <c r="B210">
        <v>4.9000000000000002E-2</v>
      </c>
      <c r="C210" s="11">
        <v>99.730654525148395</v>
      </c>
      <c r="D210" s="56">
        <f t="shared" si="39"/>
        <v>3.609600160667803E-4</v>
      </c>
      <c r="E210" s="4">
        <v>58.503980157866501</v>
      </c>
      <c r="F210">
        <f t="shared" si="40"/>
        <v>5.6923246359841459E-2</v>
      </c>
      <c r="G210">
        <f t="shared" si="41"/>
        <v>5.0942850082741062E-2</v>
      </c>
      <c r="H210">
        <f t="shared" si="42"/>
        <v>5.0283121754210944E-2</v>
      </c>
      <c r="I210">
        <f t="shared" si="43"/>
        <v>6.2777832878740895E-5</v>
      </c>
      <c r="J210">
        <f t="shared" si="44"/>
        <v>7.9232463598414571E-3</v>
      </c>
      <c r="K210">
        <f t="shared" si="45"/>
        <v>0.13919175146397123</v>
      </c>
      <c r="L210">
        <f t="shared" si="46"/>
        <v>3.7746664440069434E-6</v>
      </c>
      <c r="M210">
        <f t="shared" si="47"/>
        <v>1.94285008274106E-3</v>
      </c>
      <c r="N210">
        <f t="shared" si="48"/>
        <v>3.8137836410516782E-2</v>
      </c>
      <c r="O210">
        <f t="shared" si="49"/>
        <v>3.4813736493249154E-9</v>
      </c>
      <c r="P210">
        <f t="shared" si="50"/>
        <v>1.2831217542109419E-3</v>
      </c>
      <c r="Q210">
        <f t="shared" si="51"/>
        <v>2.5517941397572182E-2</v>
      </c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</row>
    <row r="211" spans="1:41" x14ac:dyDescent="0.25">
      <c r="A211" s="5" t="s">
        <v>28</v>
      </c>
      <c r="B211">
        <v>4.7E-2</v>
      </c>
      <c r="C211" s="10">
        <v>99.952539705094196</v>
      </c>
      <c r="D211" s="56">
        <f t="shared" si="39"/>
        <v>2.224844316948138E-3</v>
      </c>
      <c r="E211" s="6">
        <v>57.874215708365</v>
      </c>
      <c r="F211">
        <f t="shared" si="40"/>
        <v>5.6130921723857315E-2</v>
      </c>
      <c r="G211">
        <f t="shared" si="41"/>
        <v>4.9971425041370532E-2</v>
      </c>
      <c r="H211">
        <f t="shared" si="42"/>
        <v>4.9256624350842194E-2</v>
      </c>
      <c r="I211">
        <f t="shared" si="43"/>
        <v>8.337373152720943E-5</v>
      </c>
      <c r="J211">
        <f t="shared" si="44"/>
        <v>9.1309217238573145E-3</v>
      </c>
      <c r="K211">
        <f t="shared" si="45"/>
        <v>0.16267186505110248</v>
      </c>
      <c r="L211">
        <f t="shared" si="46"/>
        <v>8.829366776483867E-6</v>
      </c>
      <c r="M211">
        <f t="shared" si="47"/>
        <v>2.9714250413705318E-3</v>
      </c>
      <c r="N211">
        <f t="shared" si="48"/>
        <v>5.946248358758105E-2</v>
      </c>
      <c r="O211">
        <f t="shared" si="49"/>
        <v>5.556862316089216E-9</v>
      </c>
      <c r="P211">
        <f t="shared" si="50"/>
        <v>2.2566243508421943E-3</v>
      </c>
      <c r="Q211">
        <f t="shared" si="51"/>
        <v>4.5813621631251925E-2</v>
      </c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</row>
    <row r="212" spans="1:41" x14ac:dyDescent="0.25">
      <c r="A212" s="3" t="s">
        <v>27</v>
      </c>
      <c r="B212">
        <v>4.5999999999999999E-2</v>
      </c>
      <c r="C212" s="11">
        <v>100.23568683599299</v>
      </c>
      <c r="D212" s="56">
        <f t="shared" si="39"/>
        <v>2.8328157717074642E-3</v>
      </c>
      <c r="E212" s="4">
        <v>58.310444045489099</v>
      </c>
      <c r="F212">
        <f t="shared" si="40"/>
        <v>5.5217829551471587E-2</v>
      </c>
      <c r="G212">
        <f t="shared" si="41"/>
        <v>4.8485712520685266E-2</v>
      </c>
      <c r="H212">
        <f t="shared" si="42"/>
        <v>4.745132487016844E-2</v>
      </c>
      <c r="I212">
        <f t="shared" si="43"/>
        <v>8.4968381639982885E-5</v>
      </c>
      <c r="J212">
        <f t="shared" si="44"/>
        <v>9.2178295514715874E-3</v>
      </c>
      <c r="K212">
        <f t="shared" si="45"/>
        <v>0.16693574568843095</v>
      </c>
      <c r="L212">
        <f t="shared" si="46"/>
        <v>6.1787667354915029E-6</v>
      </c>
      <c r="M212">
        <f t="shared" si="47"/>
        <v>2.4857125206852668E-3</v>
      </c>
      <c r="N212">
        <f t="shared" si="48"/>
        <v>5.1266907124955567E-2</v>
      </c>
      <c r="O212">
        <f t="shared" si="49"/>
        <v>6.2078034167980516E-9</v>
      </c>
      <c r="P212">
        <f t="shared" si="50"/>
        <v>1.4513248701684411E-3</v>
      </c>
      <c r="Q212">
        <f t="shared" si="51"/>
        <v>3.0585550016557193E-2</v>
      </c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</row>
    <row r="213" spans="1:41" x14ac:dyDescent="0.25">
      <c r="A213" s="5" t="s">
        <v>26</v>
      </c>
      <c r="B213">
        <v>4.5699999999999998E-2</v>
      </c>
      <c r="C213" s="10">
        <v>100.027880694251</v>
      </c>
      <c r="D213" s="56">
        <f t="shared" si="39"/>
        <v>-2.0731752163479777E-3</v>
      </c>
      <c r="E213" s="6">
        <v>57.440322651340701</v>
      </c>
      <c r="F213">
        <f t="shared" si="40"/>
        <v>5.4296046596324428E-2</v>
      </c>
      <c r="G213">
        <f t="shared" si="41"/>
        <v>4.7242856260342636E-2</v>
      </c>
      <c r="H213">
        <f t="shared" si="42"/>
        <v>4.6290264974033685E-2</v>
      </c>
      <c r="I213">
        <f t="shared" si="43"/>
        <v>7.3892017086180822E-5</v>
      </c>
      <c r="J213">
        <f t="shared" si="44"/>
        <v>8.5960465963244304E-3</v>
      </c>
      <c r="K213">
        <f t="shared" si="45"/>
        <v>0.15831809376902847</v>
      </c>
      <c r="L213">
        <f t="shared" si="46"/>
        <v>2.3804054400784716E-6</v>
      </c>
      <c r="M213">
        <f t="shared" si="47"/>
        <v>1.5428562603426385E-3</v>
      </c>
      <c r="N213">
        <f t="shared" si="48"/>
        <v>3.2657980115350642E-2</v>
      </c>
      <c r="O213">
        <f t="shared" si="49"/>
        <v>5.1139106002229615E-9</v>
      </c>
      <c r="P213">
        <f t="shared" si="50"/>
        <v>5.9026497403368711E-4</v>
      </c>
      <c r="Q213">
        <f t="shared" si="51"/>
        <v>1.275138464566564E-2</v>
      </c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</row>
    <row r="214" spans="1:41" x14ac:dyDescent="0.25">
      <c r="A214" s="3" t="s">
        <v>25</v>
      </c>
      <c r="B214">
        <v>4.53E-2</v>
      </c>
      <c r="C214" s="11">
        <v>100.053949594001</v>
      </c>
      <c r="D214" s="56">
        <f t="shared" si="39"/>
        <v>2.6061633585627852E-4</v>
      </c>
      <c r="E214" s="4">
        <v>58.271471692093797</v>
      </c>
      <c r="F214">
        <f t="shared" si="40"/>
        <v>5.3436441936691982E-2</v>
      </c>
      <c r="G214">
        <f t="shared" si="41"/>
        <v>4.6471428130171313E-2</v>
      </c>
      <c r="H214">
        <f t="shared" si="42"/>
        <v>4.5818052994806742E-2</v>
      </c>
      <c r="I214">
        <f t="shared" si="43"/>
        <v>6.6201687389159968E-5</v>
      </c>
      <c r="J214">
        <f t="shared" si="44"/>
        <v>8.1364419366919821E-3</v>
      </c>
      <c r="K214">
        <f t="shared" si="45"/>
        <v>0.15226391656711555</v>
      </c>
      <c r="L214">
        <f t="shared" si="46"/>
        <v>1.3722438641566594E-6</v>
      </c>
      <c r="M214">
        <f t="shared" si="47"/>
        <v>1.1714281301713134E-3</v>
      </c>
      <c r="N214">
        <f t="shared" si="48"/>
        <v>2.5207491512634839E-2</v>
      </c>
      <c r="O214">
        <f t="shared" si="49"/>
        <v>4.2028567477615925E-9</v>
      </c>
      <c r="P214">
        <f t="shared" si="50"/>
        <v>5.1805299480674194E-4</v>
      </c>
      <c r="Q214">
        <f t="shared" si="51"/>
        <v>1.1306743978524377E-2</v>
      </c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</row>
    <row r="215" spans="1:41" x14ac:dyDescent="0.25">
      <c r="A215" s="5" t="s">
        <v>24</v>
      </c>
      <c r="B215">
        <v>4.53E-2</v>
      </c>
      <c r="C215" s="10">
        <v>100.03770348288199</v>
      </c>
      <c r="D215" s="56">
        <f t="shared" si="39"/>
        <v>-1.6237351133985278E-4</v>
      </c>
      <c r="E215" s="6">
        <v>58.275316907315599</v>
      </c>
      <c r="F215">
        <f t="shared" si="40"/>
        <v>5.2622797743022781E-2</v>
      </c>
      <c r="G215">
        <f t="shared" si="41"/>
        <v>4.5885714065085653E-2</v>
      </c>
      <c r="H215">
        <f t="shared" si="42"/>
        <v>4.540361059896135E-2</v>
      </c>
      <c r="I215">
        <f t="shared" si="43"/>
        <v>5.3623366785219538E-5</v>
      </c>
      <c r="J215">
        <f t="shared" si="44"/>
        <v>7.3227977430227811E-3</v>
      </c>
      <c r="K215">
        <f t="shared" si="45"/>
        <v>0.13915637436806</v>
      </c>
      <c r="L215">
        <f t="shared" si="46"/>
        <v>3.4306096603916083E-7</v>
      </c>
      <c r="M215">
        <f t="shared" si="47"/>
        <v>5.8571406508565321E-4</v>
      </c>
      <c r="N215">
        <f t="shared" si="48"/>
        <v>1.2764627880800962E-2</v>
      </c>
      <c r="O215">
        <f t="shared" si="49"/>
        <v>2.8387909881853861E-9</v>
      </c>
      <c r="P215">
        <f t="shared" si="50"/>
        <v>1.0361059896134978E-4</v>
      </c>
      <c r="Q215">
        <f t="shared" si="51"/>
        <v>2.2819902997696833E-3</v>
      </c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</row>
    <row r="216" spans="1:41" x14ac:dyDescent="0.25">
      <c r="A216" s="3" t="s">
        <v>23</v>
      </c>
      <c r="B216">
        <v>4.4299999999999999E-2</v>
      </c>
      <c r="C216" s="11">
        <v>99.934177665525098</v>
      </c>
      <c r="D216" s="56">
        <f t="shared" si="39"/>
        <v>-1.0348679922926873E-3</v>
      </c>
      <c r="E216" s="4">
        <v>59.2238163143154</v>
      </c>
      <c r="F216">
        <f t="shared" si="40"/>
        <v>5.1890517968720504E-2</v>
      </c>
      <c r="G216">
        <f t="shared" si="41"/>
        <v>4.559285703254283E-2</v>
      </c>
      <c r="H216">
        <f t="shared" si="42"/>
        <v>4.5320722119792274E-2</v>
      </c>
      <c r="I216">
        <f t="shared" si="43"/>
        <v>5.7615963033468858E-5</v>
      </c>
      <c r="J216">
        <f t="shared" si="44"/>
        <v>7.5905179687205046E-3</v>
      </c>
      <c r="K216">
        <f t="shared" si="45"/>
        <v>0.14627947967865831</v>
      </c>
      <c r="L216">
        <f t="shared" si="46"/>
        <v>1.6714793065954547E-6</v>
      </c>
      <c r="M216">
        <f t="shared" si="47"/>
        <v>1.292857032542831E-3</v>
      </c>
      <c r="N216">
        <f t="shared" si="48"/>
        <v>2.8356569793817218E-2</v>
      </c>
      <c r="O216">
        <f t="shared" si="49"/>
        <v>3.1297852594664029E-9</v>
      </c>
      <c r="P216">
        <f t="shared" si="50"/>
        <v>1.020722119792275E-3</v>
      </c>
      <c r="Q216">
        <f t="shared" si="51"/>
        <v>2.2522194529343335E-2</v>
      </c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</row>
    <row r="217" spans="1:41" x14ac:dyDescent="0.25">
      <c r="A217" s="5" t="s">
        <v>22</v>
      </c>
      <c r="B217">
        <v>4.4200000000000003E-2</v>
      </c>
      <c r="C217" s="10">
        <v>99.882767311899599</v>
      </c>
      <c r="D217" s="56">
        <f t="shared" si="39"/>
        <v>-5.1444215409035543E-4</v>
      </c>
      <c r="E217" s="6">
        <v>57.530724382807001</v>
      </c>
      <c r="F217">
        <f t="shared" si="40"/>
        <v>5.1131466171848453E-2</v>
      </c>
      <c r="G217">
        <f t="shared" si="41"/>
        <v>4.4946428516271411E-2</v>
      </c>
      <c r="H217">
        <f t="shared" si="42"/>
        <v>4.4504144423958454E-2</v>
      </c>
      <c r="I217">
        <f t="shared" si="43"/>
        <v>4.8045223291479401E-5</v>
      </c>
      <c r="J217">
        <f t="shared" si="44"/>
        <v>6.9314661718484494E-3</v>
      </c>
      <c r="K217">
        <f t="shared" si="45"/>
        <v>0.13556165490252889</v>
      </c>
      <c r="L217">
        <f t="shared" si="46"/>
        <v>5.5715552990313551E-7</v>
      </c>
      <c r="M217">
        <f t="shared" si="47"/>
        <v>7.4642851627140794E-4</v>
      </c>
      <c r="N217">
        <f t="shared" si="48"/>
        <v>1.660707070420929E-2</v>
      </c>
      <c r="O217">
        <f t="shared" si="49"/>
        <v>2.255116579728059E-9</v>
      </c>
      <c r="P217">
        <f t="shared" si="50"/>
        <v>3.0414442395845093E-4</v>
      </c>
      <c r="Q217">
        <f t="shared" si="51"/>
        <v>6.8340696781200713E-3</v>
      </c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</row>
    <row r="218" spans="1:41" x14ac:dyDescent="0.25">
      <c r="A218" s="3" t="s">
        <v>21</v>
      </c>
      <c r="B218">
        <v>4.5400000000000003E-2</v>
      </c>
      <c r="C218" s="11">
        <v>100</v>
      </c>
      <c r="D218" s="56">
        <f t="shared" si="39"/>
        <v>1.1737028443987718E-3</v>
      </c>
      <c r="E218" s="4">
        <v>58.726721524469497</v>
      </c>
      <c r="F218">
        <f t="shared" si="40"/>
        <v>5.0438319554663609E-2</v>
      </c>
      <c r="G218">
        <f t="shared" si="41"/>
        <v>4.4573214258135707E-2</v>
      </c>
      <c r="H218">
        <f t="shared" si="42"/>
        <v>4.4260828884791693E-2</v>
      </c>
      <c r="I218">
        <f t="shared" si="43"/>
        <v>2.538466393490568E-5</v>
      </c>
      <c r="J218">
        <f t="shared" si="44"/>
        <v>5.0383195546636061E-3</v>
      </c>
      <c r="K218">
        <f t="shared" si="45"/>
        <v>9.9890710062281507E-2</v>
      </c>
      <c r="L218">
        <f t="shared" si="46"/>
        <v>6.8357466295009377E-7</v>
      </c>
      <c r="M218">
        <f t="shared" si="47"/>
        <v>8.2678574186429571E-4</v>
      </c>
      <c r="N218">
        <f t="shared" si="48"/>
        <v>1.8548936970893611E-2</v>
      </c>
      <c r="O218">
        <f t="shared" si="49"/>
        <v>6.1014381122111942E-10</v>
      </c>
      <c r="P218">
        <f t="shared" si="50"/>
        <v>1.1391711152083095E-3</v>
      </c>
      <c r="Q218">
        <f t="shared" si="51"/>
        <v>2.5737681464879571E-2</v>
      </c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</row>
    <row r="219" spans="1:41" x14ac:dyDescent="0.25">
      <c r="A219" s="5" t="s">
        <v>20</v>
      </c>
      <c r="B219">
        <v>4.5600000000000002E-2</v>
      </c>
      <c r="C219" s="10">
        <v>100.04994752737301</v>
      </c>
      <c r="D219" s="56">
        <f t="shared" si="39"/>
        <v>4.9947527373017664E-4</v>
      </c>
      <c r="E219" s="6">
        <v>55.333559354696703</v>
      </c>
      <c r="F219">
        <f t="shared" si="40"/>
        <v>4.9934487599197254E-2</v>
      </c>
      <c r="G219">
        <f t="shared" si="41"/>
        <v>4.4986607129067852E-2</v>
      </c>
      <c r="H219">
        <f t="shared" si="42"/>
        <v>4.5172165776958345E-2</v>
      </c>
      <c r="I219">
        <f t="shared" si="43"/>
        <v>1.878778274759476E-5</v>
      </c>
      <c r="J219">
        <f t="shared" si="44"/>
        <v>4.3344875991972523E-3</v>
      </c>
      <c r="K219">
        <f t="shared" si="45"/>
        <v>8.6803486079367193E-2</v>
      </c>
      <c r="L219">
        <f t="shared" si="46"/>
        <v>3.7625081411038537E-7</v>
      </c>
      <c r="M219">
        <f t="shared" si="47"/>
        <v>6.1339287093215011E-4</v>
      </c>
      <c r="N219">
        <f t="shared" si="48"/>
        <v>1.363501073046715E-2</v>
      </c>
      <c r="O219">
        <f t="shared" si="49"/>
        <v>3.3898450813771492E-10</v>
      </c>
      <c r="P219">
        <f t="shared" si="50"/>
        <v>4.2783422304165653E-4</v>
      </c>
      <c r="Q219">
        <f t="shared" si="51"/>
        <v>9.4711912896567035E-3</v>
      </c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</row>
    <row r="220" spans="1:41" x14ac:dyDescent="0.25">
      <c r="A220" s="3" t="s">
        <v>19</v>
      </c>
      <c r="B220">
        <v>4.5699999999999998E-2</v>
      </c>
      <c r="C220" s="11">
        <v>100.334994202662</v>
      </c>
      <c r="D220" s="56">
        <f t="shared" si="39"/>
        <v>2.8490437259951484E-3</v>
      </c>
      <c r="E220" s="4">
        <v>56.3505119490261</v>
      </c>
      <c r="F220">
        <f t="shared" si="40"/>
        <v>4.9501038839277534E-2</v>
      </c>
      <c r="G220">
        <f t="shared" si="41"/>
        <v>4.5293303564533927E-2</v>
      </c>
      <c r="H220">
        <f t="shared" si="42"/>
        <v>4.5514433155391679E-2</v>
      </c>
      <c r="I220">
        <f t="shared" si="43"/>
        <v>1.4447896257696318E-5</v>
      </c>
      <c r="J220">
        <f t="shared" si="44"/>
        <v>3.801038839277536E-3</v>
      </c>
      <c r="K220">
        <f t="shared" si="45"/>
        <v>7.6787051916606036E-2</v>
      </c>
      <c r="L220">
        <f t="shared" si="46"/>
        <v>1.6540199062080803E-7</v>
      </c>
      <c r="M220">
        <f t="shared" si="47"/>
        <v>4.0669643546607098E-4</v>
      </c>
      <c r="N220">
        <f t="shared" si="48"/>
        <v>8.9791735965253586E-3</v>
      </c>
      <c r="O220">
        <f t="shared" si="49"/>
        <v>2.0398964248904482E-10</v>
      </c>
      <c r="P220">
        <f t="shared" si="50"/>
        <v>1.855668446083189E-4</v>
      </c>
      <c r="Q220">
        <f t="shared" si="51"/>
        <v>4.0770988836611819E-3</v>
      </c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</row>
    <row r="221" spans="1:41" x14ac:dyDescent="0.25">
      <c r="A221" s="5" t="s">
        <v>18</v>
      </c>
      <c r="B221">
        <v>4.5499999999999999E-2</v>
      </c>
      <c r="C221" s="10">
        <v>100.59158203067</v>
      </c>
      <c r="D221" s="56">
        <f t="shared" si="39"/>
        <v>2.5573114350285753E-3</v>
      </c>
      <c r="E221" s="6">
        <v>56.393335626904801</v>
      </c>
      <c r="F221">
        <f t="shared" si="40"/>
        <v>4.9120934955349776E-2</v>
      </c>
      <c r="G221">
        <f t="shared" si="41"/>
        <v>4.5496651782266959E-2</v>
      </c>
      <c r="H221">
        <f t="shared" si="42"/>
        <v>4.5662886631078342E-2</v>
      </c>
      <c r="I221">
        <f t="shared" si="43"/>
        <v>1.3111169950873897E-5</v>
      </c>
      <c r="J221">
        <f t="shared" si="44"/>
        <v>3.6209349553497777E-3</v>
      </c>
      <c r="K221">
        <f t="shared" si="45"/>
        <v>7.3714699417695442E-2</v>
      </c>
      <c r="L221">
        <f t="shared" si="46"/>
        <v>1.1210561987844661E-11</v>
      </c>
      <c r="M221">
        <f t="shared" si="47"/>
        <v>3.3482177330401708E-6</v>
      </c>
      <c r="N221">
        <f t="shared" si="48"/>
        <v>7.3592618398903627E-5</v>
      </c>
      <c r="O221">
        <f t="shared" si="49"/>
        <v>1.7190248351365738E-10</v>
      </c>
      <c r="P221">
        <f t="shared" si="50"/>
        <v>1.6288663107834334E-4</v>
      </c>
      <c r="Q221">
        <f t="shared" si="51"/>
        <v>3.5671558041072693E-3</v>
      </c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</row>
    <row r="222" spans="1:41" x14ac:dyDescent="0.25">
      <c r="A222" s="3" t="s">
        <v>17</v>
      </c>
      <c r="B222">
        <v>4.5400000000000003E-2</v>
      </c>
      <c r="C222" s="11">
        <v>100.88845378800499</v>
      </c>
      <c r="D222" s="56">
        <f t="shared" si="39"/>
        <v>2.9512584586302015E-3</v>
      </c>
      <c r="E222" s="4">
        <v>55.784779457286298</v>
      </c>
      <c r="F222">
        <f t="shared" si="40"/>
        <v>4.8758841459814802E-2</v>
      </c>
      <c r="G222">
        <f t="shared" si="41"/>
        <v>4.5498325891133479E-2</v>
      </c>
      <c r="H222">
        <f t="shared" si="42"/>
        <v>4.553257732621567E-2</v>
      </c>
      <c r="I222">
        <f t="shared" si="43"/>
        <v>1.1281815952170807E-5</v>
      </c>
      <c r="J222">
        <f t="shared" si="44"/>
        <v>3.3588414598147986E-3</v>
      </c>
      <c r="K222">
        <f t="shared" si="45"/>
        <v>6.8886818456977264E-2</v>
      </c>
      <c r="L222">
        <f t="shared" si="46"/>
        <v>9.6679808671921423E-9</v>
      </c>
      <c r="M222">
        <f t="shared" si="47"/>
        <v>9.832589113347584E-5</v>
      </c>
      <c r="N222">
        <f t="shared" si="48"/>
        <v>2.1610881105547926E-3</v>
      </c>
      <c r="O222">
        <f t="shared" si="49"/>
        <v>1.2706131988696418E-10</v>
      </c>
      <c r="P222">
        <f t="shared" si="50"/>
        <v>1.3257732621566737E-4</v>
      </c>
      <c r="Q222">
        <f t="shared" si="51"/>
        <v>2.9117026533733055E-3</v>
      </c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</row>
    <row r="223" spans="1:41" x14ac:dyDescent="0.25">
      <c r="A223" s="5" t="s">
        <v>16</v>
      </c>
      <c r="B223">
        <v>4.4999999999999998E-2</v>
      </c>
      <c r="C223" s="10">
        <v>101.170740481104</v>
      </c>
      <c r="D223" s="56">
        <f t="shared" si="39"/>
        <v>2.7980079236040734E-3</v>
      </c>
      <c r="E223" s="6">
        <v>56.408238801326803</v>
      </c>
      <c r="F223">
        <f t="shared" si="40"/>
        <v>4.8422957313833323E-2</v>
      </c>
      <c r="G223">
        <f t="shared" si="41"/>
        <v>4.5449162945566737E-2</v>
      </c>
      <c r="H223">
        <f t="shared" si="42"/>
        <v>4.5426515465243136E-2</v>
      </c>
      <c r="I223">
        <f t="shared" si="43"/>
        <v>1.171663677232505E-5</v>
      </c>
      <c r="J223">
        <f t="shared" si="44"/>
        <v>3.4229573138333247E-3</v>
      </c>
      <c r="K223">
        <f t="shared" si="45"/>
        <v>7.0688729142436429E-2</v>
      </c>
      <c r="L223">
        <f t="shared" si="46"/>
        <v>2.0174735167018932E-7</v>
      </c>
      <c r="M223">
        <f t="shared" si="47"/>
        <v>4.4916294556673897E-4</v>
      </c>
      <c r="N223">
        <f t="shared" si="48"/>
        <v>9.8827550708621321E-3</v>
      </c>
      <c r="O223">
        <f t="shared" si="49"/>
        <v>1.3259267836990924E-10</v>
      </c>
      <c r="P223">
        <f t="shared" si="50"/>
        <v>4.2651546524313799E-4</v>
      </c>
      <c r="Q223">
        <f t="shared" si="51"/>
        <v>9.3891301341278242E-3</v>
      </c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</row>
    <row r="224" spans="1:41" x14ac:dyDescent="0.25">
      <c r="A224" s="3" t="s">
        <v>15</v>
      </c>
      <c r="B224">
        <v>4.5199999999999997E-2</v>
      </c>
      <c r="C224" s="11">
        <v>101.413056340759</v>
      </c>
      <c r="D224" s="56">
        <f t="shared" si="39"/>
        <v>2.3951179807788492E-3</v>
      </c>
      <c r="E224" s="4">
        <v>57.502365627045002</v>
      </c>
      <c r="F224">
        <f t="shared" si="40"/>
        <v>4.8080661582449988E-2</v>
      </c>
      <c r="G224">
        <f t="shared" si="41"/>
        <v>4.5224581472783368E-2</v>
      </c>
      <c r="H224">
        <f t="shared" si="42"/>
        <v>4.5085303093048625E-2</v>
      </c>
      <c r="I224">
        <f t="shared" si="43"/>
        <v>8.2982111526032851E-6</v>
      </c>
      <c r="J224">
        <f t="shared" si="44"/>
        <v>2.8806615824499907E-3</v>
      </c>
      <c r="K224">
        <f t="shared" si="45"/>
        <v>5.9913102017328863E-2</v>
      </c>
      <c r="L224">
        <f t="shared" si="46"/>
        <v>6.042488041995942E-10</v>
      </c>
      <c r="M224">
        <f t="shared" si="47"/>
        <v>2.4581472783370695E-5</v>
      </c>
      <c r="N224">
        <f t="shared" si="48"/>
        <v>5.4354229454094745E-4</v>
      </c>
      <c r="O224">
        <f t="shared" si="49"/>
        <v>6.8850280329974257E-11</v>
      </c>
      <c r="P224">
        <f t="shared" si="50"/>
        <v>1.1469690695137258E-4</v>
      </c>
      <c r="Q224">
        <f t="shared" si="51"/>
        <v>2.5439976906589069E-3</v>
      </c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</row>
    <row r="225" spans="1:41" x14ac:dyDescent="0.25">
      <c r="A225" s="5" t="s">
        <v>14</v>
      </c>
      <c r="B225">
        <v>4.4699999999999997E-2</v>
      </c>
      <c r="C225" s="10">
        <v>101.437759281167</v>
      </c>
      <c r="D225" s="56">
        <f t="shared" si="39"/>
        <v>2.4358737720131529E-4</v>
      </c>
      <c r="E225" s="6">
        <v>56.2274513984853</v>
      </c>
      <c r="F225">
        <f t="shared" si="40"/>
        <v>4.7792595424204984E-2</v>
      </c>
      <c r="G225">
        <f t="shared" si="41"/>
        <v>4.5212290736391686E-2</v>
      </c>
      <c r="H225">
        <f t="shared" si="42"/>
        <v>4.5177060618609724E-2</v>
      </c>
      <c r="I225">
        <f t="shared" si="43"/>
        <v>9.564146457813625E-6</v>
      </c>
      <c r="J225">
        <f t="shared" si="44"/>
        <v>3.0925954242049872E-3</v>
      </c>
      <c r="K225">
        <f t="shared" si="45"/>
        <v>6.4708672897030292E-2</v>
      </c>
      <c r="L225">
        <f t="shared" si="46"/>
        <v>2.6244179859273928E-7</v>
      </c>
      <c r="M225">
        <f t="shared" si="47"/>
        <v>5.1229073639168926E-4</v>
      </c>
      <c r="N225">
        <f t="shared" si="48"/>
        <v>1.1330784794306891E-2</v>
      </c>
      <c r="O225">
        <f t="shared" si="49"/>
        <v>8.6521709567371544E-11</v>
      </c>
      <c r="P225">
        <f t="shared" si="50"/>
        <v>4.7706061860972732E-4</v>
      </c>
      <c r="Q225">
        <f t="shared" si="51"/>
        <v>1.0559797651226836E-2</v>
      </c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</row>
    <row r="226" spans="1:41" x14ac:dyDescent="0.25">
      <c r="A226" s="3" t="s">
        <v>13</v>
      </c>
      <c r="B226">
        <v>4.4299999999999999E-2</v>
      </c>
      <c r="C226" s="11">
        <v>101.56420472902199</v>
      </c>
      <c r="D226" s="56">
        <f t="shared" si="39"/>
        <v>1.2465323440802312E-3</v>
      </c>
      <c r="E226" s="4">
        <v>56.107060296719801</v>
      </c>
      <c r="F226">
        <f t="shared" si="40"/>
        <v>4.7483335881784487E-2</v>
      </c>
      <c r="G226">
        <f t="shared" si="41"/>
        <v>4.4956145368195838E-2</v>
      </c>
      <c r="H226">
        <f t="shared" si="42"/>
        <v>4.4795412123721942E-2</v>
      </c>
      <c r="I226">
        <f t="shared" si="43"/>
        <v>1.0133627336256625E-5</v>
      </c>
      <c r="J226">
        <f t="shared" si="44"/>
        <v>3.1833358817844881E-3</v>
      </c>
      <c r="K226">
        <f t="shared" si="45"/>
        <v>6.7041117113376111E-2</v>
      </c>
      <c r="L226">
        <f t="shared" si="46"/>
        <v>4.3052674420485277E-7</v>
      </c>
      <c r="M226">
        <f t="shared" si="47"/>
        <v>6.5614536819583874E-4</v>
      </c>
      <c r="N226">
        <f t="shared" si="48"/>
        <v>1.4595231927068816E-2</v>
      </c>
      <c r="O226">
        <f t="shared" si="49"/>
        <v>9.4150161099475437E-11</v>
      </c>
      <c r="P226">
        <f t="shared" si="50"/>
        <v>4.9541212372194304E-4</v>
      </c>
      <c r="Q226">
        <f t="shared" si="51"/>
        <v>1.1059438907574905E-2</v>
      </c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</row>
    <row r="227" spans="1:41" x14ac:dyDescent="0.25">
      <c r="A227" s="5" t="s">
        <v>12</v>
      </c>
      <c r="B227">
        <v>4.48E-2</v>
      </c>
      <c r="C227" s="10">
        <v>101.693012019414</v>
      </c>
      <c r="D227" s="56">
        <f t="shared" si="39"/>
        <v>1.2682351103487921E-3</v>
      </c>
      <c r="E227" s="6">
        <v>56.335643885706801</v>
      </c>
      <c r="F227">
        <f t="shared" si="40"/>
        <v>4.716500229360604E-2</v>
      </c>
      <c r="G227">
        <f t="shared" si="41"/>
        <v>4.4628072684097922E-2</v>
      </c>
      <c r="H227">
        <f t="shared" si="42"/>
        <v>4.4399082424744385E-2</v>
      </c>
      <c r="I227">
        <f t="shared" si="43"/>
        <v>5.5932358487618313E-6</v>
      </c>
      <c r="J227">
        <f t="shared" si="44"/>
        <v>2.3650022936060403E-3</v>
      </c>
      <c r="K227">
        <f t="shared" si="45"/>
        <v>5.014316078866498E-2</v>
      </c>
      <c r="L227">
        <f t="shared" si="46"/>
        <v>2.9559001953292788E-8</v>
      </c>
      <c r="M227">
        <f t="shared" si="47"/>
        <v>1.719273159020776E-4</v>
      </c>
      <c r="N227">
        <f t="shared" si="48"/>
        <v>3.8524476985388511E-3</v>
      </c>
      <c r="O227">
        <f t="shared" si="49"/>
        <v>3.09545000557134E-11</v>
      </c>
      <c r="P227">
        <f t="shared" si="50"/>
        <v>4.0091757525561461E-4</v>
      </c>
      <c r="Q227">
        <f t="shared" si="51"/>
        <v>9.0298617304797324E-3</v>
      </c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</row>
    <row r="228" spans="1:41" x14ac:dyDescent="0.25">
      <c r="A228" s="3" t="s">
        <v>11</v>
      </c>
      <c r="B228">
        <v>4.41E-2</v>
      </c>
      <c r="C228" s="11">
        <v>101.823578500829</v>
      </c>
      <c r="D228" s="56">
        <f t="shared" si="39"/>
        <v>1.2839277628051704E-3</v>
      </c>
      <c r="E228" s="4">
        <v>57.753906466570101</v>
      </c>
      <c r="F228">
        <f t="shared" si="40"/>
        <v>4.6928502064245432E-2</v>
      </c>
      <c r="G228">
        <f t="shared" si="41"/>
        <v>4.4714036342048957E-2</v>
      </c>
      <c r="H228">
        <f t="shared" si="42"/>
        <v>4.4719816484948882E-2</v>
      </c>
      <c r="I228">
        <f t="shared" si="43"/>
        <v>8.0004239274406703E-6</v>
      </c>
      <c r="J228">
        <f t="shared" si="44"/>
        <v>2.828502064245432E-3</v>
      </c>
      <c r="K228">
        <f t="shared" si="45"/>
        <v>6.0272583607573788E-2</v>
      </c>
      <c r="L228">
        <f t="shared" si="46"/>
        <v>3.7704062935686366E-7</v>
      </c>
      <c r="M228">
        <f t="shared" si="47"/>
        <v>6.1403634204895696E-4</v>
      </c>
      <c r="N228">
        <f t="shared" si="48"/>
        <v>1.3732518740910868E-2</v>
      </c>
      <c r="O228">
        <f t="shared" si="49"/>
        <v>5.8115972909503142E-11</v>
      </c>
      <c r="P228">
        <f t="shared" si="50"/>
        <v>6.1981648494888186E-4</v>
      </c>
      <c r="Q228">
        <f t="shared" si="51"/>
        <v>1.3859996164284133E-2</v>
      </c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</row>
    <row r="229" spans="1:41" x14ac:dyDescent="0.25">
      <c r="A229" s="5" t="s">
        <v>10</v>
      </c>
      <c r="B229">
        <v>4.4299999999999999E-2</v>
      </c>
      <c r="C229" s="10">
        <v>101.965143610013</v>
      </c>
      <c r="D229" s="56">
        <f t="shared" si="39"/>
        <v>1.3902979179114539E-3</v>
      </c>
      <c r="E229" s="6">
        <v>57.847792784847201</v>
      </c>
      <c r="F229">
        <f t="shared" si="40"/>
        <v>4.6645651857820887E-2</v>
      </c>
      <c r="G229">
        <f t="shared" si="41"/>
        <v>4.4407018171024479E-2</v>
      </c>
      <c r="H229">
        <f t="shared" si="42"/>
        <v>4.4223963296989778E-2</v>
      </c>
      <c r="I229">
        <f t="shared" si="43"/>
        <v>5.5020826380985829E-6</v>
      </c>
      <c r="J229">
        <f t="shared" si="44"/>
        <v>2.3456518578208879E-3</v>
      </c>
      <c r="K229">
        <f t="shared" si="45"/>
        <v>5.0286613315440293E-2</v>
      </c>
      <c r="L229">
        <f t="shared" si="46"/>
        <v>1.1452888929424784E-8</v>
      </c>
      <c r="M229">
        <f t="shared" si="47"/>
        <v>1.0701817102447969E-4</v>
      </c>
      <c r="N229">
        <f t="shared" si="48"/>
        <v>2.4099382357158335E-3</v>
      </c>
      <c r="O229">
        <f t="shared" si="49"/>
        <v>3.0147015042461374E-11</v>
      </c>
      <c r="P229">
        <f t="shared" si="50"/>
        <v>7.603670301022103E-5</v>
      </c>
      <c r="Q229">
        <f t="shared" si="51"/>
        <v>1.7193552395923925E-3</v>
      </c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</row>
    <row r="230" spans="1:41" x14ac:dyDescent="0.25">
      <c r="A230" s="3" t="s">
        <v>9</v>
      </c>
      <c r="B230">
        <v>4.5199999999999997E-2</v>
      </c>
      <c r="C230" s="11">
        <v>102.24320923353601</v>
      </c>
      <c r="D230" s="56">
        <f t="shared" si="39"/>
        <v>2.7270654821665019E-3</v>
      </c>
      <c r="E230" s="4">
        <v>57.499589292798099</v>
      </c>
      <c r="F230">
        <f t="shared" si="40"/>
        <v>4.6411086672038804E-2</v>
      </c>
      <c r="G230">
        <f t="shared" si="41"/>
        <v>4.4353509085512235E-2</v>
      </c>
      <c r="H230">
        <f t="shared" si="42"/>
        <v>4.4284792659397956E-2</v>
      </c>
      <c r="I230">
        <f t="shared" si="43"/>
        <v>1.466730927190032E-6</v>
      </c>
      <c r="J230">
        <f t="shared" si="44"/>
        <v>1.2110866720388067E-3</v>
      </c>
      <c r="K230">
        <f t="shared" si="45"/>
        <v>2.6094770859318141E-2</v>
      </c>
      <c r="L230">
        <f t="shared" si="46"/>
        <v>7.1654686831032705E-7</v>
      </c>
      <c r="M230">
        <f t="shared" si="47"/>
        <v>8.4649091448776165E-4</v>
      </c>
      <c r="N230">
        <f t="shared" si="48"/>
        <v>1.9085094549244178E-2</v>
      </c>
      <c r="O230">
        <f t="shared" si="49"/>
        <v>5.6277612219722859E-13</v>
      </c>
      <c r="P230">
        <f t="shared" si="50"/>
        <v>9.1520734060204084E-4</v>
      </c>
      <c r="Q230">
        <f t="shared" si="51"/>
        <v>2.0666402293921974E-2</v>
      </c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</row>
    <row r="231" spans="1:41" x14ac:dyDescent="0.25">
      <c r="A231" s="5" t="s">
        <v>8</v>
      </c>
      <c r="B231">
        <v>4.5400000000000003E-2</v>
      </c>
      <c r="C231" s="10">
        <v>102.538833000111</v>
      </c>
      <c r="D231" s="56">
        <f t="shared" si="39"/>
        <v>2.8913780073134276E-3</v>
      </c>
      <c r="E231" s="6">
        <v>54.3706724439715</v>
      </c>
      <c r="F231">
        <f t="shared" si="40"/>
        <v>4.628997800483492E-2</v>
      </c>
      <c r="G231">
        <f t="shared" si="41"/>
        <v>4.477675454275612E-2</v>
      </c>
      <c r="H231">
        <f t="shared" si="42"/>
        <v>4.5016958531879592E-2</v>
      </c>
      <c r="I231">
        <f t="shared" si="43"/>
        <v>7.920608490899392E-7</v>
      </c>
      <c r="J231">
        <f t="shared" si="44"/>
        <v>8.8997800483491679E-4</v>
      </c>
      <c r="K231">
        <f t="shared" si="45"/>
        <v>1.9226148794928351E-2</v>
      </c>
      <c r="L231">
        <f t="shared" si="46"/>
        <v>3.8843489997513691E-7</v>
      </c>
      <c r="M231">
        <f t="shared" si="47"/>
        <v>6.2324545724388308E-4</v>
      </c>
      <c r="N231">
        <f t="shared" si="48"/>
        <v>1.3918951107739681E-2</v>
      </c>
      <c r="O231">
        <f t="shared" si="49"/>
        <v>1.6291390679882496E-13</v>
      </c>
      <c r="P231">
        <f t="shared" si="50"/>
        <v>3.8304146812041112E-4</v>
      </c>
      <c r="Q231">
        <f t="shared" si="51"/>
        <v>8.508826020512986E-3</v>
      </c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</row>
    <row r="232" spans="1:41" x14ac:dyDescent="0.25">
      <c r="A232" s="3" t="s">
        <v>7</v>
      </c>
      <c r="B232">
        <v>4.4600000000000001E-2</v>
      </c>
      <c r="C232" s="11">
        <v>102.849125753843</v>
      </c>
      <c r="D232" s="56">
        <f t="shared" si="39"/>
        <v>3.0260999140849787E-3</v>
      </c>
      <c r="E232" s="4">
        <v>55.475530749168101</v>
      </c>
      <c r="F232">
        <f t="shared" si="40"/>
        <v>4.6200980204351434E-2</v>
      </c>
      <c r="G232">
        <f t="shared" si="41"/>
        <v>4.5088377271378058E-2</v>
      </c>
      <c r="H232">
        <f t="shared" si="42"/>
        <v>4.5323391706375921E-2</v>
      </c>
      <c r="I232">
        <f t="shared" si="43"/>
        <v>2.5631376147251575E-6</v>
      </c>
      <c r="J232">
        <f t="shared" si="44"/>
        <v>1.6009802043514335E-3</v>
      </c>
      <c r="K232">
        <f t="shared" si="45"/>
        <v>3.4652515969794191E-2</v>
      </c>
      <c r="L232">
        <f t="shared" si="46"/>
        <v>2.3851235919867641E-7</v>
      </c>
      <c r="M232">
        <f t="shared" si="47"/>
        <v>4.8837727137805709E-4</v>
      </c>
      <c r="N232">
        <f t="shared" si="48"/>
        <v>1.0831555734166491E-2</v>
      </c>
      <c r="O232">
        <f t="shared" si="49"/>
        <v>5.4038825786315588E-12</v>
      </c>
      <c r="P232">
        <f t="shared" si="50"/>
        <v>7.2339170637591987E-4</v>
      </c>
      <c r="Q232">
        <f t="shared" si="51"/>
        <v>1.5960670178047507E-2</v>
      </c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</row>
    <row r="233" spans="1:41" x14ac:dyDescent="0.25">
      <c r="A233" s="5" t="s">
        <v>6</v>
      </c>
      <c r="B233">
        <v>4.4999999999999998E-2</v>
      </c>
      <c r="C233" s="10">
        <v>103.073109308897</v>
      </c>
      <c r="D233" s="56">
        <f t="shared" si="39"/>
        <v>2.1777876419686315E-3</v>
      </c>
      <c r="E233" s="6">
        <v>51.702287223540701</v>
      </c>
      <c r="F233">
        <f t="shared" si="40"/>
        <v>4.604088218391629E-2</v>
      </c>
      <c r="G233">
        <f t="shared" si="41"/>
        <v>4.4844188635689029E-2</v>
      </c>
      <c r="H233">
        <f t="shared" si="42"/>
        <v>4.4744678341275185E-2</v>
      </c>
      <c r="I233">
        <f t="shared" si="43"/>
        <v>1.0834357207943492E-6</v>
      </c>
      <c r="J233">
        <f t="shared" si="44"/>
        <v>1.0408821839162918E-3</v>
      </c>
      <c r="K233">
        <f t="shared" si="45"/>
        <v>2.2607781053333265E-2</v>
      </c>
      <c r="L233">
        <f t="shared" si="46"/>
        <v>2.4277181248445515E-8</v>
      </c>
      <c r="M233">
        <f t="shared" si="47"/>
        <v>1.5581136431096904E-4</v>
      </c>
      <c r="N233">
        <f t="shared" si="48"/>
        <v>3.4745051488559507E-3</v>
      </c>
      <c r="O233">
        <f t="shared" si="49"/>
        <v>1.1218168118930115E-12</v>
      </c>
      <c r="P233">
        <f t="shared" si="50"/>
        <v>2.553216587248136E-4</v>
      </c>
      <c r="Q233">
        <f t="shared" si="51"/>
        <v>5.7061905055486688E-3</v>
      </c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</row>
    <row r="234" spans="1:41" x14ac:dyDescent="0.25">
      <c r="A234" s="3" t="s">
        <v>5</v>
      </c>
      <c r="B234">
        <v>4.5499999999999999E-2</v>
      </c>
      <c r="C234" s="11">
        <v>102.967884088842</v>
      </c>
      <c r="D234" s="56">
        <f t="shared" si="39"/>
        <v>-1.0208794588669745E-3</v>
      </c>
      <c r="E234" s="4">
        <v>41.570359616758203</v>
      </c>
      <c r="F234">
        <f t="shared" si="40"/>
        <v>4.5936793965524657E-2</v>
      </c>
      <c r="G234">
        <f t="shared" si="41"/>
        <v>4.492209431784451E-2</v>
      </c>
      <c r="H234">
        <f t="shared" si="42"/>
        <v>4.4948935668255037E-2</v>
      </c>
      <c r="I234">
        <f t="shared" si="43"/>
        <v>1.9078896831875617E-7</v>
      </c>
      <c r="J234">
        <f t="shared" si="44"/>
        <v>4.3679396552465805E-4</v>
      </c>
      <c r="K234">
        <f t="shared" si="45"/>
        <v>9.5085862076589363E-3</v>
      </c>
      <c r="L234">
        <f t="shared" si="46"/>
        <v>3.3397497746760043E-7</v>
      </c>
      <c r="M234">
        <f t="shared" si="47"/>
        <v>5.7790568215548843E-4</v>
      </c>
      <c r="N234">
        <f t="shared" si="48"/>
        <v>1.2864620203736262E-2</v>
      </c>
      <c r="O234">
        <f t="shared" si="49"/>
        <v>2.0502233215972912E-14</v>
      </c>
      <c r="P234">
        <f t="shared" si="50"/>
        <v>5.5106433174496178E-4</v>
      </c>
      <c r="Q234">
        <f t="shared" si="51"/>
        <v>1.2259785989418837E-2</v>
      </c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</row>
    <row r="235" spans="1:41" x14ac:dyDescent="0.25">
      <c r="A235" s="5" t="s">
        <v>4</v>
      </c>
      <c r="B235">
        <v>4.2900000000000001E-2</v>
      </c>
      <c r="C235" s="10">
        <v>102.520479175788</v>
      </c>
      <c r="D235" s="56">
        <f t="shared" si="39"/>
        <v>-4.3450918411411799E-3</v>
      </c>
      <c r="E235" s="6">
        <v>43.380809906787398</v>
      </c>
      <c r="F235">
        <f t="shared" si="40"/>
        <v>4.5893114568972188E-2</v>
      </c>
      <c r="G235">
        <f t="shared" si="41"/>
        <v>4.5211047158922255E-2</v>
      </c>
      <c r="H235">
        <f t="shared" si="42"/>
        <v>4.5389787133651008E-2</v>
      </c>
      <c r="I235">
        <f t="shared" si="43"/>
        <v>8.9587348229935601E-6</v>
      </c>
      <c r="J235">
        <f t="shared" si="44"/>
        <v>2.9931145689721869E-3</v>
      </c>
      <c r="K235">
        <f t="shared" si="45"/>
        <v>6.5219251233730777E-2</v>
      </c>
      <c r="L235">
        <f t="shared" si="46"/>
        <v>5.3409389707626216E-6</v>
      </c>
      <c r="M235">
        <f t="shared" si="47"/>
        <v>2.3110471589222539E-3</v>
      </c>
      <c r="N235">
        <f t="shared" si="48"/>
        <v>5.1116868644927552E-2</v>
      </c>
      <c r="O235">
        <f t="shared" si="49"/>
        <v>1.3088446828419383E-11</v>
      </c>
      <c r="P235">
        <f t="shared" si="50"/>
        <v>2.4897871336510072E-3</v>
      </c>
      <c r="Q235">
        <f t="shared" si="51"/>
        <v>5.4853465743731872E-2</v>
      </c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</row>
    <row r="236" spans="1:41" x14ac:dyDescent="0.25">
      <c r="A236" s="3" t="s">
        <v>3</v>
      </c>
      <c r="B236">
        <v>3.7600000000000001E-2</v>
      </c>
      <c r="C236" s="11">
        <v>102.031818117499</v>
      </c>
      <c r="D236" s="56">
        <f t="shared" si="39"/>
        <v>-4.7664726327615314E-3</v>
      </c>
      <c r="E236" s="4">
        <v>46.052213862781201</v>
      </c>
      <c r="F236">
        <f t="shared" si="40"/>
        <v>4.559380311207497E-2</v>
      </c>
      <c r="G236">
        <f t="shared" si="41"/>
        <v>4.4055523579461131E-2</v>
      </c>
      <c r="H236">
        <f t="shared" si="42"/>
        <v>4.3397957426730208E-2</v>
      </c>
      <c r="I236">
        <f t="shared" si="43"/>
        <v>6.3900888194619451E-5</v>
      </c>
      <c r="J236">
        <f>ABS(B236-F236)</f>
        <v>7.9938031120749681E-3</v>
      </c>
      <c r="K236">
        <f t="shared" si="45"/>
        <v>0.17532652611639465</v>
      </c>
      <c r="L236">
        <f t="shared" si="46"/>
        <v>4.1673784684978635E-5</v>
      </c>
      <c r="M236">
        <f>ABS(B236-G236)</f>
        <v>6.4555235794611296E-3</v>
      </c>
      <c r="N236">
        <f t="shared" si="48"/>
        <v>0.14653153690972637</v>
      </c>
      <c r="O236">
        <f t="shared" si="49"/>
        <v>4.9404413042828711E-10</v>
      </c>
      <c r="P236">
        <f>ABS(B236-H236)</f>
        <v>5.7979574267302061E-3</v>
      </c>
      <c r="Q236">
        <f t="shared" si="51"/>
        <v>0.13359977682173255</v>
      </c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</row>
    <row r="237" spans="1:41" x14ac:dyDescent="0.25">
      <c r="A237" s="3" t="s">
        <v>237</v>
      </c>
      <c r="C237" s="10"/>
      <c r="D237" s="55"/>
      <c r="F237" s="16">
        <f>0.1*B236+0.9*F236</f>
        <v>4.479442280086747E-2</v>
      </c>
      <c r="G237" s="16">
        <f t="shared" si="41"/>
        <v>4.0827761789730563E-2</v>
      </c>
      <c r="H237" s="16">
        <f t="shared" si="42"/>
        <v>3.8759591485346044E-2</v>
      </c>
      <c r="I237" s="17">
        <f>AVERAGE(I4:I236)</f>
        <v>1.3566218743560579E-4</v>
      </c>
      <c r="J237" s="17">
        <f t="shared" ref="J237:P237" si="52">AVERAGE(J4:J236)</f>
        <v>8.9826422117201994E-3</v>
      </c>
      <c r="K237" s="17">
        <f>AVERAGE(K4:K236)</f>
        <v>0.1320256481541415</v>
      </c>
      <c r="L237" s="17">
        <f t="shared" si="52"/>
        <v>1.5009353512960683E-5</v>
      </c>
      <c r="M237" s="17">
        <f t="shared" si="52"/>
        <v>2.5304261049815908E-3</v>
      </c>
      <c r="N237" s="17">
        <f t="shared" si="52"/>
        <v>3.9360631473138903E-2</v>
      </c>
      <c r="O237" s="17">
        <f t="shared" si="52"/>
        <v>6.5539723718028669E-8</v>
      </c>
      <c r="P237" s="17">
        <f t="shared" si="52"/>
        <v>1.7221503368865013E-3</v>
      </c>
      <c r="Q237" s="17">
        <f>AVERAGE(Q4:Q236)</f>
        <v>2.6979967982601209E-2</v>
      </c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</row>
    <row r="238" spans="1:41" x14ac:dyDescent="0.25">
      <c r="I238" s="15" t="s">
        <v>246</v>
      </c>
      <c r="J238" s="15" t="s">
        <v>247</v>
      </c>
      <c r="K238" s="15" t="s">
        <v>248</v>
      </c>
      <c r="L238" s="15" t="s">
        <v>249</v>
      </c>
      <c r="M238" s="15" t="s">
        <v>252</v>
      </c>
      <c r="N238" s="15" t="s">
        <v>253</v>
      </c>
      <c r="O238" s="15" t="s">
        <v>254</v>
      </c>
      <c r="P238" s="15" t="s">
        <v>257</v>
      </c>
      <c r="Q238" s="15" t="s">
        <v>256</v>
      </c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</row>
    <row r="239" spans="1:41" x14ac:dyDescent="0.25">
      <c r="I239" s="17">
        <f>SQRT(I237)</f>
        <v>1.1647411190286269E-2</v>
      </c>
      <c r="L239" s="17">
        <f>SQRT(L237)</f>
        <v>3.8741906913522832E-3</v>
      </c>
      <c r="O239" s="17">
        <f>SQRT(O237)</f>
        <v>2.5600727278346735E-4</v>
      </c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</row>
    <row r="240" spans="1:41" x14ac:dyDescent="0.25">
      <c r="I240" s="15" t="s">
        <v>250</v>
      </c>
      <c r="L240" s="15" t="s">
        <v>251</v>
      </c>
      <c r="O240" s="15" t="s">
        <v>255</v>
      </c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</row>
    <row r="253" spans="1:1" x14ac:dyDescent="0.25">
      <c r="A253" s="7" t="s">
        <v>0</v>
      </c>
    </row>
    <row r="256" spans="1:1" x14ac:dyDescent="0.25">
      <c r="A256" s="8" t="s">
        <v>0</v>
      </c>
    </row>
  </sheetData>
  <mergeCells count="1">
    <mergeCell ref="F1:Q1"/>
  </mergeCells>
  <hyperlinks>
    <hyperlink ref="A241" r:id="rId1" display="Departamento Administrativo Nacional de Estadística (DANE) (http://www.dane.gov.co)." xr:uid="{00000000-0004-0000-07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275"/>
  <sheetViews>
    <sheetView topLeftCell="A221" zoomScale="90" zoomScaleNormal="90" workbookViewId="0">
      <selection activeCell="J237" sqref="J237"/>
    </sheetView>
  </sheetViews>
  <sheetFormatPr baseColWidth="10" defaultRowHeight="15" x14ac:dyDescent="0.25"/>
  <cols>
    <col min="1" max="1" width="11.42578125" style="20"/>
    <col min="2" max="2" width="14.28515625" style="20" customWidth="1"/>
    <col min="3" max="3" width="14.28515625" style="68" customWidth="1"/>
    <col min="4" max="4" width="14.140625" customWidth="1"/>
    <col min="5" max="5" width="11.42578125" style="54"/>
    <col min="6" max="6" width="17.28515625" customWidth="1"/>
    <col min="7" max="13" width="11.42578125" style="20"/>
    <col min="14" max="14" width="13.5703125" style="20" bestFit="1" customWidth="1"/>
    <col min="15" max="17" width="11.42578125" style="20"/>
    <col min="18" max="18" width="11.42578125" style="68"/>
    <col min="19" max="24" width="11.42578125" style="20"/>
    <col min="25" max="25" width="14.85546875" style="20" bestFit="1" customWidth="1"/>
    <col min="26" max="37" width="11.42578125" style="20"/>
    <col min="38" max="38" width="14.85546875" style="20" bestFit="1" customWidth="1"/>
    <col min="39" max="44" width="11.42578125" style="20"/>
    <col min="45" max="45" width="13.5703125" style="20" bestFit="1" customWidth="1"/>
    <col min="46" max="16384" width="11.42578125" style="20"/>
  </cols>
  <sheetData>
    <row r="1" spans="1:45" x14ac:dyDescent="0.25">
      <c r="B1" s="115" t="s">
        <v>394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41"/>
      <c r="N1" s="41"/>
      <c r="O1" s="40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</row>
    <row r="2" spans="1:45" ht="60" x14ac:dyDescent="0.25">
      <c r="A2" s="88"/>
      <c r="B2" s="18" t="s">
        <v>1</v>
      </c>
      <c r="C2" s="84" t="s">
        <v>394</v>
      </c>
      <c r="D2" s="19" t="s">
        <v>258</v>
      </c>
      <c r="E2" s="19" t="s">
        <v>259</v>
      </c>
      <c r="F2" s="19" t="s">
        <v>260</v>
      </c>
      <c r="G2" s="19" t="s">
        <v>261</v>
      </c>
      <c r="H2" s="19" t="s">
        <v>262</v>
      </c>
      <c r="I2" s="19" t="s">
        <v>263</v>
      </c>
      <c r="J2" s="19" t="s">
        <v>239</v>
      </c>
      <c r="K2" s="19" t="s">
        <v>240</v>
      </c>
      <c r="L2" s="19" t="s">
        <v>241</v>
      </c>
      <c r="M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</row>
    <row r="3" spans="1:45" x14ac:dyDescent="0.25">
      <c r="A3" s="89"/>
      <c r="B3" s="21" t="s">
        <v>236</v>
      </c>
      <c r="C3">
        <v>0.13500000000000001</v>
      </c>
      <c r="D3" s="30"/>
      <c r="E3" s="30"/>
      <c r="F3" s="30"/>
      <c r="G3" s="67">
        <f>$C$267</f>
        <v>1.105127340341419</v>
      </c>
      <c r="H3" s="20">
        <f>$N$3*G3</f>
        <v>0.11051273403414191</v>
      </c>
      <c r="I3" s="20">
        <f>C3/G3</f>
        <v>0.12215786821299073</v>
      </c>
      <c r="J3" s="20">
        <f>(C3-H3)^2</f>
        <v>5.9962619448267228E-4</v>
      </c>
      <c r="K3" s="20">
        <f>ABS(C3-H3)</f>
        <v>2.4487265965858096E-2</v>
      </c>
      <c r="L3" s="20">
        <f>ABS((C3-H3)/H3)</f>
        <v>0.22157868212990708</v>
      </c>
      <c r="N3" s="20">
        <v>0.1</v>
      </c>
      <c r="R3" s="20"/>
    </row>
    <row r="4" spans="1:45" x14ac:dyDescent="0.25">
      <c r="A4" s="89"/>
      <c r="B4" s="22" t="s">
        <v>235</v>
      </c>
      <c r="C4">
        <v>0.13339999999999999</v>
      </c>
      <c r="D4" s="30"/>
      <c r="E4" s="30"/>
      <c r="F4" s="30"/>
      <c r="G4" s="20">
        <f>$D$267</f>
        <v>1.1008859585793442</v>
      </c>
      <c r="H4" s="20">
        <f t="shared" ref="H4:H14" si="0">$N$3*G4</f>
        <v>0.11008859585793443</v>
      </c>
      <c r="I4" s="20">
        <f t="shared" ref="I4:I67" si="1">C4/G4</f>
        <v>0.12117513077571462</v>
      </c>
      <c r="J4" s="20">
        <f t="shared" ref="J4:J67" si="2">(C4-H4)^2</f>
        <v>5.4342156307471141E-4</v>
      </c>
      <c r="K4" s="20">
        <f t="shared" ref="K4:K67" si="3">ABS(C4-H4)</f>
        <v>2.3311404142065562E-2</v>
      </c>
      <c r="L4" s="20">
        <f t="shared" ref="L4:L67" si="4">ABS((C4-H4)/H4)</f>
        <v>0.21175130775714618</v>
      </c>
      <c r="R4" s="20"/>
    </row>
    <row r="5" spans="1:45" x14ac:dyDescent="0.25">
      <c r="A5" s="89"/>
      <c r="B5" s="21" t="s">
        <v>234</v>
      </c>
      <c r="C5">
        <v>0.13020000000000001</v>
      </c>
      <c r="D5" s="30"/>
      <c r="E5" s="30"/>
      <c r="F5" s="30"/>
      <c r="G5" s="20">
        <f>$E$267</f>
        <v>1.1027823307312177</v>
      </c>
      <c r="H5" s="20">
        <f t="shared" si="0"/>
        <v>0.11027823307312178</v>
      </c>
      <c r="I5" s="20">
        <f t="shared" si="1"/>
        <v>0.11806500373801672</v>
      </c>
      <c r="J5" s="20">
        <f t="shared" si="2"/>
        <v>3.9687679748885945E-4</v>
      </c>
      <c r="K5" s="20">
        <f t="shared" si="3"/>
        <v>1.9921766926878234E-2</v>
      </c>
      <c r="L5" s="20">
        <f t="shared" si="4"/>
        <v>0.18065003738016716</v>
      </c>
      <c r="R5" s="20"/>
    </row>
    <row r="6" spans="1:45" x14ac:dyDescent="0.25">
      <c r="A6" s="89"/>
      <c r="B6" s="22" t="s">
        <v>233</v>
      </c>
      <c r="C6">
        <v>0.12740000000000001</v>
      </c>
      <c r="D6" s="30"/>
      <c r="E6" s="30"/>
      <c r="F6" s="30"/>
      <c r="G6" s="20">
        <f>$F$267</f>
        <v>1.0955269924464028</v>
      </c>
      <c r="H6" s="20">
        <f t="shared" si="0"/>
        <v>0.10955269924464028</v>
      </c>
      <c r="I6" s="20">
        <f t="shared" si="1"/>
        <v>0.11629106437213858</v>
      </c>
      <c r="J6" s="20">
        <f t="shared" si="2"/>
        <v>3.1852614425226396E-4</v>
      </c>
      <c r="K6" s="20">
        <f t="shared" si="3"/>
        <v>1.784730075535973E-2</v>
      </c>
      <c r="L6" s="20">
        <f t="shared" si="4"/>
        <v>0.16291064372138583</v>
      </c>
      <c r="R6" s="20"/>
    </row>
    <row r="7" spans="1:45" x14ac:dyDescent="0.25">
      <c r="A7" s="89"/>
      <c r="B7" s="21" t="s">
        <v>232</v>
      </c>
      <c r="C7">
        <v>0.12720000000000001</v>
      </c>
      <c r="D7" s="30"/>
      <c r="E7" s="30"/>
      <c r="F7" s="30"/>
      <c r="G7" s="20">
        <f>$G$267</f>
        <v>1.0734601340693828</v>
      </c>
      <c r="H7" s="20">
        <f t="shared" si="0"/>
        <v>0.10734601340693828</v>
      </c>
      <c r="I7" s="20">
        <f t="shared" si="1"/>
        <v>0.1184953180494903</v>
      </c>
      <c r="J7" s="20">
        <f t="shared" si="2"/>
        <v>3.9418078363747489E-4</v>
      </c>
      <c r="K7" s="20">
        <f t="shared" si="3"/>
        <v>1.9853986593061729E-2</v>
      </c>
      <c r="L7" s="20">
        <f t="shared" si="4"/>
        <v>0.18495318049490297</v>
      </c>
      <c r="R7" s="20"/>
    </row>
    <row r="8" spans="1:45" x14ac:dyDescent="0.25">
      <c r="A8" s="89"/>
      <c r="B8" s="22" t="s">
        <v>231</v>
      </c>
      <c r="C8">
        <v>0.127</v>
      </c>
      <c r="D8" s="30"/>
      <c r="E8" s="30"/>
      <c r="F8" s="30"/>
      <c r="G8" s="20">
        <f>$H$267</f>
        <v>1.077431561691258</v>
      </c>
      <c r="H8" s="20">
        <f t="shared" si="0"/>
        <v>0.1077431561691258</v>
      </c>
      <c r="I8" s="20">
        <f t="shared" si="1"/>
        <v>0.11787291603064466</v>
      </c>
      <c r="J8" s="20">
        <f t="shared" si="2"/>
        <v>3.7082603432667767E-4</v>
      </c>
      <c r="K8" s="20">
        <f t="shared" si="3"/>
        <v>1.9256843830874198E-2</v>
      </c>
      <c r="L8" s="20">
        <f t="shared" si="4"/>
        <v>0.17872916030644662</v>
      </c>
      <c r="R8" s="20"/>
    </row>
    <row r="9" spans="1:45" x14ac:dyDescent="0.25">
      <c r="A9" s="89"/>
      <c r="B9" s="21" t="s">
        <v>230</v>
      </c>
      <c r="C9">
        <v>0.12659999999999999</v>
      </c>
      <c r="D9" s="60">
        <f>AVERAGE(C3:C14)</f>
        <v>0.12435000000000002</v>
      </c>
      <c r="E9" s="23">
        <f>AVERAGE(D9:D10)</f>
        <v>0.12339583333333334</v>
      </c>
      <c r="F9" s="20">
        <f>C9/E9</f>
        <v>1.0259665709944283</v>
      </c>
      <c r="G9" s="20">
        <f>$I$267</f>
        <v>1.0831030615787089</v>
      </c>
      <c r="H9" s="20">
        <f t="shared" si="0"/>
        <v>0.10831030615787091</v>
      </c>
      <c r="I9" s="20">
        <f t="shared" si="1"/>
        <v>0.11688638366091442</v>
      </c>
      <c r="J9" s="20">
        <f t="shared" si="2"/>
        <v>3.3451290083881454E-4</v>
      </c>
      <c r="K9" s="20">
        <f t="shared" si="3"/>
        <v>1.8289693842129084E-2</v>
      </c>
      <c r="L9" s="20">
        <f t="shared" si="4"/>
        <v>0.16886383660914409</v>
      </c>
      <c r="R9" s="20"/>
    </row>
    <row r="10" spans="1:45" x14ac:dyDescent="0.25">
      <c r="A10" s="89"/>
      <c r="B10" s="22" t="s">
        <v>229</v>
      </c>
      <c r="C10">
        <v>0.1234</v>
      </c>
      <c r="D10" s="60">
        <f t="shared" ref="D10:D73" si="5">AVERAGE(C4:C15)</f>
        <v>0.12244166666666668</v>
      </c>
      <c r="E10" s="23">
        <f t="shared" ref="E10:E73" si="6">AVERAGE(D10:D11)</f>
        <v>0.12136250000000001</v>
      </c>
      <c r="F10" s="20">
        <f t="shared" ref="F10:F73" si="7">C10/E10</f>
        <v>1.0167885467092388</v>
      </c>
      <c r="G10" s="20">
        <f>$J$267</f>
        <v>1.087099903053875</v>
      </c>
      <c r="H10" s="20">
        <f t="shared" si="0"/>
        <v>0.10870999030538751</v>
      </c>
      <c r="I10" s="20">
        <f t="shared" si="1"/>
        <v>0.11351302640479076</v>
      </c>
      <c r="J10" s="20">
        <f t="shared" si="2"/>
        <v>2.1579638482780873E-4</v>
      </c>
      <c r="K10" s="20">
        <f t="shared" si="3"/>
        <v>1.4690009694612483E-2</v>
      </c>
      <c r="L10" s="20">
        <f t="shared" si="4"/>
        <v>0.13513026404790754</v>
      </c>
      <c r="R10" s="20"/>
    </row>
    <row r="11" spans="1:45" x14ac:dyDescent="0.25">
      <c r="A11" s="89"/>
      <c r="B11" s="21" t="s">
        <v>228</v>
      </c>
      <c r="C11">
        <v>0.1186</v>
      </c>
      <c r="D11" s="60">
        <f t="shared" si="5"/>
        <v>0.12028333333333335</v>
      </c>
      <c r="E11" s="23">
        <f t="shared" si="6"/>
        <v>0.11927500000000002</v>
      </c>
      <c r="F11" s="20">
        <f t="shared" si="7"/>
        <v>0.99434080905470534</v>
      </c>
      <c r="G11" s="20">
        <f>$K$267</f>
        <v>1.0939493102800419</v>
      </c>
      <c r="H11" s="20">
        <f t="shared" si="0"/>
        <v>0.1093949310280042</v>
      </c>
      <c r="I11" s="20">
        <f t="shared" si="1"/>
        <v>0.10841452970946101</v>
      </c>
      <c r="J11" s="20">
        <f t="shared" si="2"/>
        <v>8.4733294779199819E-5</v>
      </c>
      <c r="K11" s="20">
        <f t="shared" si="3"/>
        <v>9.2050689719958001E-3</v>
      </c>
      <c r="L11" s="20">
        <f t="shared" si="4"/>
        <v>8.4145297094610161E-2</v>
      </c>
      <c r="R11" s="20"/>
    </row>
    <row r="12" spans="1:45" x14ac:dyDescent="0.25">
      <c r="A12" s="89"/>
      <c r="B12" s="22" t="s">
        <v>227</v>
      </c>
      <c r="C12">
        <v>0.11459999999999999</v>
      </c>
      <c r="D12" s="60">
        <f t="shared" si="5"/>
        <v>0.11826666666666669</v>
      </c>
      <c r="E12" s="23">
        <f t="shared" si="6"/>
        <v>0.11712916666666667</v>
      </c>
      <c r="F12" s="20">
        <f t="shared" si="7"/>
        <v>0.97840702927679546</v>
      </c>
      <c r="G12" s="20">
        <f>$L$267</f>
        <v>1.0861676852542823</v>
      </c>
      <c r="H12" s="20">
        <f t="shared" si="0"/>
        <v>0.10861676852542823</v>
      </c>
      <c r="I12" s="20">
        <f t="shared" si="1"/>
        <v>0.10550857068922193</v>
      </c>
      <c r="J12" s="20">
        <f t="shared" si="2"/>
        <v>3.5799058878306189E-5</v>
      </c>
      <c r="K12" s="20">
        <f t="shared" si="3"/>
        <v>5.9832314745717624E-3</v>
      </c>
      <c r="L12" s="20">
        <f t="shared" si="4"/>
        <v>5.5085706892219227E-2</v>
      </c>
      <c r="R12" s="20"/>
    </row>
    <row r="13" spans="1:45" x14ac:dyDescent="0.25">
      <c r="A13" s="89"/>
      <c r="B13" s="21" t="s">
        <v>226</v>
      </c>
      <c r="C13">
        <v>0.1148</v>
      </c>
      <c r="D13" s="60">
        <f t="shared" si="5"/>
        <v>0.11599166666666667</v>
      </c>
      <c r="E13" s="23">
        <f t="shared" si="6"/>
        <v>0.11447083333333334</v>
      </c>
      <c r="F13" s="20">
        <f t="shared" si="7"/>
        <v>1.0028755505405307</v>
      </c>
      <c r="G13" s="20">
        <f>$M$267</f>
        <v>1.0972485542710988</v>
      </c>
      <c r="H13" s="20">
        <f t="shared" si="0"/>
        <v>0.10972485542710989</v>
      </c>
      <c r="I13" s="20">
        <f t="shared" si="1"/>
        <v>0.10462533721565169</v>
      </c>
      <c r="J13" s="20">
        <f t="shared" si="2"/>
        <v>2.5757092435735977E-5</v>
      </c>
      <c r="K13" s="20">
        <f t="shared" si="3"/>
        <v>5.075144572890114E-3</v>
      </c>
      <c r="L13" s="20">
        <f t="shared" si="4"/>
        <v>4.6253372156516787E-2</v>
      </c>
      <c r="R13" s="20"/>
    </row>
    <row r="14" spans="1:45" x14ac:dyDescent="0.25">
      <c r="A14" s="89"/>
      <c r="B14" s="22" t="s">
        <v>225</v>
      </c>
      <c r="C14">
        <v>0.114</v>
      </c>
      <c r="D14" s="60">
        <f>AVERAGE(C8:C19)</f>
        <v>0.11295000000000001</v>
      </c>
      <c r="E14" s="23">
        <f t="shared" si="6"/>
        <v>0.11116250000000001</v>
      </c>
      <c r="F14" s="20">
        <f t="shared" si="7"/>
        <v>1.0255256943663555</v>
      </c>
      <c r="G14" s="20">
        <f>$N$267</f>
        <v>1.1023445080443877</v>
      </c>
      <c r="H14" s="20">
        <f t="shared" si="0"/>
        <v>0.11023445080443878</v>
      </c>
      <c r="I14" s="20">
        <f t="shared" si="1"/>
        <v>0.10341594589357686</v>
      </c>
      <c r="J14" s="20">
        <f t="shared" si="2"/>
        <v>1.4179360744191803E-5</v>
      </c>
      <c r="K14" s="20">
        <f t="shared" si="3"/>
        <v>3.7655491955612269E-3</v>
      </c>
      <c r="L14" s="20">
        <f t="shared" si="4"/>
        <v>3.415945893576857E-2</v>
      </c>
      <c r="R14" s="20"/>
    </row>
    <row r="15" spans="1:45" x14ac:dyDescent="0.25">
      <c r="A15" s="89"/>
      <c r="B15" s="21" t="s">
        <v>224</v>
      </c>
      <c r="C15">
        <v>0.11210000000000001</v>
      </c>
      <c r="D15" s="60">
        <f>AVERAGE(C9:C20)</f>
        <v>0.10937500000000001</v>
      </c>
      <c r="E15" s="23">
        <f t="shared" si="6"/>
        <v>0.10737500000000001</v>
      </c>
      <c r="F15" s="20">
        <f t="shared" si="7"/>
        <v>1.0440046565774155</v>
      </c>
      <c r="G15" s="20">
        <f>$C$267</f>
        <v>1.105127340341419</v>
      </c>
      <c r="H15" s="20">
        <f>$N$15*G15</f>
        <v>-0.33153820210242574</v>
      </c>
      <c r="I15" s="20">
        <f t="shared" si="1"/>
        <v>0.10143627427167599</v>
      </c>
      <c r="J15" s="20">
        <f t="shared" si="2"/>
        <v>0.19681485436467278</v>
      </c>
      <c r="K15" s="20">
        <f t="shared" si="3"/>
        <v>0.44363820210242577</v>
      </c>
      <c r="L15" s="20">
        <f t="shared" si="4"/>
        <v>1.3381209142389201</v>
      </c>
      <c r="N15" s="20">
        <f>$N$3-0.4</f>
        <v>-0.30000000000000004</v>
      </c>
      <c r="R15" s="20"/>
    </row>
    <row r="16" spans="1:45" x14ac:dyDescent="0.25">
      <c r="A16" s="89"/>
      <c r="B16" s="22" t="s">
        <v>223</v>
      </c>
      <c r="C16">
        <v>0.1075</v>
      </c>
      <c r="D16" s="60">
        <f t="shared" si="5"/>
        <v>0.10537500000000001</v>
      </c>
      <c r="E16" s="23">
        <f t="shared" si="6"/>
        <v>0.10352500000000001</v>
      </c>
      <c r="F16" s="20">
        <f t="shared" si="7"/>
        <v>1.0383965225790872</v>
      </c>
      <c r="G16" s="20">
        <f>$D$267</f>
        <v>1.1008859585793442</v>
      </c>
      <c r="H16" s="20">
        <f t="shared" ref="H16:H26" si="8">$N$15*G16</f>
        <v>-0.33026578757380332</v>
      </c>
      <c r="I16" s="20">
        <f t="shared" si="1"/>
        <v>9.7648624875482176E-2</v>
      </c>
      <c r="J16" s="20">
        <f t="shared" si="2"/>
        <v>0.19163888477011229</v>
      </c>
      <c r="K16" s="20">
        <f t="shared" si="3"/>
        <v>0.4377657875738033</v>
      </c>
      <c r="L16" s="20">
        <f t="shared" si="4"/>
        <v>1.3254954162516073</v>
      </c>
      <c r="R16" s="20"/>
    </row>
    <row r="17" spans="1:18" x14ac:dyDescent="0.25">
      <c r="A17" s="89"/>
      <c r="B17" s="21" t="s">
        <v>222</v>
      </c>
      <c r="C17">
        <v>0.106</v>
      </c>
      <c r="D17" s="60">
        <f t="shared" si="5"/>
        <v>0.101675</v>
      </c>
      <c r="E17" s="23">
        <f t="shared" si="6"/>
        <v>0.1000375</v>
      </c>
      <c r="F17" s="20">
        <f t="shared" si="7"/>
        <v>1.0596026490066224</v>
      </c>
      <c r="G17" s="20">
        <f>$E$267</f>
        <v>1.1027823307312177</v>
      </c>
      <c r="H17" s="20">
        <f t="shared" si="8"/>
        <v>-0.33083469921936537</v>
      </c>
      <c r="I17" s="20">
        <f t="shared" si="1"/>
        <v>9.6120509955681804E-2</v>
      </c>
      <c r="J17" s="20">
        <f t="shared" si="2"/>
        <v>0.19082455444207339</v>
      </c>
      <c r="K17" s="20">
        <f t="shared" si="3"/>
        <v>0.43683469921936535</v>
      </c>
      <c r="L17" s="20">
        <f t="shared" si="4"/>
        <v>1.3204016998522725</v>
      </c>
      <c r="R17" s="20"/>
    </row>
    <row r="18" spans="1:18" x14ac:dyDescent="0.25">
      <c r="A18" s="89"/>
      <c r="B18" s="22" t="s">
        <v>221</v>
      </c>
      <c r="C18">
        <v>0.10009999999999999</v>
      </c>
      <c r="D18" s="60">
        <f t="shared" si="5"/>
        <v>9.8399999999999987E-2</v>
      </c>
      <c r="E18" s="23">
        <f t="shared" si="6"/>
        <v>9.6916666666666651E-2</v>
      </c>
      <c r="F18" s="20">
        <f t="shared" si="7"/>
        <v>1.0328460877042134</v>
      </c>
      <c r="G18" s="20">
        <f>$F$267</f>
        <v>1.0955269924464028</v>
      </c>
      <c r="H18" s="20">
        <f t="shared" si="8"/>
        <v>-0.32865809773392091</v>
      </c>
      <c r="I18" s="20">
        <f t="shared" si="1"/>
        <v>9.1371550578108876E-2</v>
      </c>
      <c r="J18" s="20">
        <f t="shared" si="2"/>
        <v>0.1838335063724105</v>
      </c>
      <c r="K18" s="20">
        <f t="shared" si="3"/>
        <v>0.42875809773392093</v>
      </c>
      <c r="L18" s="20">
        <f t="shared" si="4"/>
        <v>1.304571835260363</v>
      </c>
      <c r="R18" s="20"/>
    </row>
    <row r="19" spans="1:18" x14ac:dyDescent="0.25">
      <c r="A19" s="89"/>
      <c r="B19" s="21" t="s">
        <v>220</v>
      </c>
      <c r="C19">
        <v>9.0700000000000003E-2</v>
      </c>
      <c r="D19" s="60">
        <f t="shared" si="5"/>
        <v>9.5433333333333314E-2</v>
      </c>
      <c r="E19" s="23">
        <f t="shared" si="6"/>
        <v>9.3937499999999979E-2</v>
      </c>
      <c r="F19" s="20">
        <f t="shared" si="7"/>
        <v>0.96553559547571544</v>
      </c>
      <c r="G19" s="20">
        <f>$G$267</f>
        <v>1.0734601340693828</v>
      </c>
      <c r="H19" s="20">
        <f t="shared" si="8"/>
        <v>-0.32203804022081489</v>
      </c>
      <c r="I19" s="20">
        <f t="shared" si="1"/>
        <v>8.4493123797867692E-2</v>
      </c>
      <c r="J19" s="20">
        <f t="shared" si="2"/>
        <v>0.17035268984531901</v>
      </c>
      <c r="K19" s="20">
        <f t="shared" si="3"/>
        <v>0.41273804022081489</v>
      </c>
      <c r="L19" s="20">
        <f t="shared" si="4"/>
        <v>1.2816437459928922</v>
      </c>
      <c r="R19" s="20"/>
    </row>
    <row r="20" spans="1:18" x14ac:dyDescent="0.25">
      <c r="A20" s="89"/>
      <c r="B20" s="22" t="s">
        <v>219</v>
      </c>
      <c r="C20">
        <v>8.4099999999999994E-2</v>
      </c>
      <c r="D20" s="60">
        <f t="shared" si="5"/>
        <v>9.2441666666666658E-2</v>
      </c>
      <c r="E20" s="23">
        <f t="shared" si="6"/>
        <v>9.0912499999999979E-2</v>
      </c>
      <c r="F20" s="20">
        <f t="shared" si="7"/>
        <v>0.92506531005087322</v>
      </c>
      <c r="G20" s="20">
        <f>$H$267</f>
        <v>1.077431561691258</v>
      </c>
      <c r="H20" s="20">
        <f t="shared" si="8"/>
        <v>-0.32322946850737744</v>
      </c>
      <c r="I20" s="20">
        <f t="shared" si="1"/>
        <v>7.8056001875411146E-2</v>
      </c>
      <c r="J20" s="20">
        <f t="shared" si="2"/>
        <v>0.1659172959145026</v>
      </c>
      <c r="K20" s="20">
        <f t="shared" si="3"/>
        <v>0.40732946850737745</v>
      </c>
      <c r="L20" s="20">
        <f t="shared" si="4"/>
        <v>1.2601866729180371</v>
      </c>
      <c r="R20" s="20"/>
    </row>
    <row r="21" spans="1:18" x14ac:dyDescent="0.25">
      <c r="A21" s="89"/>
      <c r="B21" s="21" t="s">
        <v>218</v>
      </c>
      <c r="C21">
        <v>7.8600000000000003E-2</v>
      </c>
      <c r="D21" s="60">
        <f>AVERAGE(C15:C26)</f>
        <v>8.9383333333333315E-2</v>
      </c>
      <c r="E21" s="23">
        <f t="shared" si="6"/>
        <v>8.7912499999999977E-2</v>
      </c>
      <c r="F21" s="20">
        <f t="shared" si="7"/>
        <v>0.89407080904308289</v>
      </c>
      <c r="G21" s="20">
        <f>$I$267</f>
        <v>1.0831030615787089</v>
      </c>
      <c r="H21" s="20">
        <f t="shared" si="8"/>
        <v>-0.32493091847361272</v>
      </c>
      <c r="I21" s="20">
        <f t="shared" si="1"/>
        <v>7.2569271372416075E-2</v>
      </c>
      <c r="J21" s="20">
        <f t="shared" si="2"/>
        <v>0.16283720216415748</v>
      </c>
      <c r="K21" s="20">
        <f t="shared" si="3"/>
        <v>0.40353091847361272</v>
      </c>
      <c r="L21" s="20">
        <f t="shared" si="4"/>
        <v>1.2418975712413869</v>
      </c>
      <c r="R21" s="20"/>
    </row>
    <row r="22" spans="1:18" x14ac:dyDescent="0.25">
      <c r="A22" s="89"/>
      <c r="B22" s="22" t="s">
        <v>217</v>
      </c>
      <c r="C22">
        <v>7.9000000000000001E-2</v>
      </c>
      <c r="D22" s="60">
        <f t="shared" si="5"/>
        <v>8.6441666666666653E-2</v>
      </c>
      <c r="E22" s="23">
        <f t="shared" si="6"/>
        <v>8.5199999999999998E-2</v>
      </c>
      <c r="F22" s="20">
        <f t="shared" si="7"/>
        <v>0.92723004694835687</v>
      </c>
      <c r="G22" s="20">
        <f>$J$267</f>
        <v>1.087099903053875</v>
      </c>
      <c r="H22" s="20">
        <f t="shared" si="8"/>
        <v>-0.32612997091616258</v>
      </c>
      <c r="I22" s="20">
        <f t="shared" si="1"/>
        <v>7.2670413986859569E-2</v>
      </c>
      <c r="J22" s="20">
        <f t="shared" si="2"/>
        <v>0.16413029333453075</v>
      </c>
      <c r="K22" s="20">
        <f t="shared" si="3"/>
        <v>0.4051299709161626</v>
      </c>
      <c r="L22" s="20">
        <f t="shared" si="4"/>
        <v>1.2422347132895319</v>
      </c>
      <c r="R22" s="20"/>
    </row>
    <row r="23" spans="1:18" x14ac:dyDescent="0.25">
      <c r="A23" s="89"/>
      <c r="B23" s="21" t="s">
        <v>216</v>
      </c>
      <c r="C23">
        <v>7.9299999999999995E-2</v>
      </c>
      <c r="D23" s="60">
        <f t="shared" si="5"/>
        <v>8.3958333333333343E-2</v>
      </c>
      <c r="E23" s="23">
        <f t="shared" si="6"/>
        <v>8.2775000000000001E-2</v>
      </c>
      <c r="F23" s="20">
        <f t="shared" si="7"/>
        <v>0.95801872546058586</v>
      </c>
      <c r="G23" s="20">
        <f>$K$267</f>
        <v>1.0939493102800419</v>
      </c>
      <c r="H23" s="20">
        <f t="shared" si="8"/>
        <v>-0.3281847930840126</v>
      </c>
      <c r="I23" s="20">
        <f t="shared" si="1"/>
        <v>7.24896476050612E-2</v>
      </c>
      <c r="J23" s="20">
        <f t="shared" si="2"/>
        <v>0.16604385659472054</v>
      </c>
      <c r="K23" s="20">
        <f t="shared" si="3"/>
        <v>0.40748479308401259</v>
      </c>
      <c r="L23" s="20">
        <f t="shared" si="4"/>
        <v>1.2416321586835373</v>
      </c>
      <c r="R23" s="20"/>
    </row>
    <row r="24" spans="1:18" x14ac:dyDescent="0.25">
      <c r="A24" s="89"/>
      <c r="B24" s="22" t="s">
        <v>215</v>
      </c>
      <c r="C24">
        <v>7.9000000000000001E-2</v>
      </c>
      <c r="D24" s="60">
        <f t="shared" si="5"/>
        <v>8.159166666666666E-2</v>
      </c>
      <c r="E24" s="23">
        <f t="shared" si="6"/>
        <v>8.0637500000000001E-2</v>
      </c>
      <c r="F24" s="20">
        <f t="shared" si="7"/>
        <v>0.97969307084172996</v>
      </c>
      <c r="G24" s="20">
        <f>$L$267</f>
        <v>1.0861676852542823</v>
      </c>
      <c r="H24" s="20">
        <f t="shared" si="8"/>
        <v>-0.32585030557628475</v>
      </c>
      <c r="I24" s="20">
        <f t="shared" si="1"/>
        <v>7.2732784332011621E-2</v>
      </c>
      <c r="J24" s="20">
        <f t="shared" si="2"/>
        <v>0.16390376992521116</v>
      </c>
      <c r="K24" s="20">
        <f t="shared" si="3"/>
        <v>0.40485030557628476</v>
      </c>
      <c r="L24" s="20">
        <f t="shared" si="4"/>
        <v>1.2424426144400387</v>
      </c>
      <c r="R24" s="20"/>
    </row>
    <row r="25" spans="1:18" x14ac:dyDescent="0.25">
      <c r="A25" s="89"/>
      <c r="B25" s="21" t="s">
        <v>214</v>
      </c>
      <c r="C25">
        <v>7.8899999999999998E-2</v>
      </c>
      <c r="D25" s="60">
        <f t="shared" si="5"/>
        <v>7.9683333333333342E-2</v>
      </c>
      <c r="E25" s="23">
        <f t="shared" si="6"/>
        <v>7.9149999999999998E-2</v>
      </c>
      <c r="F25" s="20">
        <f t="shared" si="7"/>
        <v>0.99684144030322175</v>
      </c>
      <c r="G25" s="20">
        <f>$M$267</f>
        <v>1.0972485542710988</v>
      </c>
      <c r="H25" s="20">
        <f t="shared" si="8"/>
        <v>-0.32917456628132968</v>
      </c>
      <c r="I25" s="20">
        <f t="shared" si="1"/>
        <v>7.1907135072429601E-2</v>
      </c>
      <c r="J25" s="20">
        <f t="shared" si="2"/>
        <v>0.1665248516456953</v>
      </c>
      <c r="K25" s="20">
        <f t="shared" si="3"/>
        <v>0.40807456628132965</v>
      </c>
      <c r="L25" s="20">
        <f t="shared" si="4"/>
        <v>1.2396904502414319</v>
      </c>
      <c r="R25" s="20"/>
    </row>
    <row r="26" spans="1:18" x14ac:dyDescent="0.25">
      <c r="A26" s="89"/>
      <c r="B26" s="22" t="s">
        <v>213</v>
      </c>
      <c r="C26">
        <v>7.7299999999999994E-2</v>
      </c>
      <c r="D26" s="60">
        <f t="shared" si="5"/>
        <v>7.8616666666666668E-2</v>
      </c>
      <c r="E26" s="23">
        <f t="shared" si="6"/>
        <v>7.8350000000000003E-2</v>
      </c>
      <c r="F26" s="20">
        <f t="shared" si="7"/>
        <v>0.98659859604339495</v>
      </c>
      <c r="G26" s="20">
        <f>$N$267</f>
        <v>1.1023445080443877</v>
      </c>
      <c r="H26" s="20">
        <f t="shared" si="8"/>
        <v>-0.33070335241331633</v>
      </c>
      <c r="I26" s="20">
        <f t="shared" si="1"/>
        <v>7.0123268575206066E-2</v>
      </c>
      <c r="J26" s="20">
        <f t="shared" si="2"/>
        <v>0.16646673558050479</v>
      </c>
      <c r="K26" s="20">
        <f t="shared" si="3"/>
        <v>0.40800335241331631</v>
      </c>
      <c r="L26" s="20">
        <f t="shared" si="4"/>
        <v>1.2337442285840201</v>
      </c>
      <c r="R26" s="20"/>
    </row>
    <row r="27" spans="1:18" x14ac:dyDescent="0.25">
      <c r="A27" s="89"/>
      <c r="B27" s="21" t="s">
        <v>212</v>
      </c>
      <c r="C27">
        <v>7.6799999999999993E-2</v>
      </c>
      <c r="D27" s="60">
        <f t="shared" si="5"/>
        <v>7.8083333333333338E-2</v>
      </c>
      <c r="E27" s="23">
        <f t="shared" si="6"/>
        <v>7.8066666666666673E-2</v>
      </c>
      <c r="F27" s="20">
        <f t="shared" si="7"/>
        <v>0.98377455166524319</v>
      </c>
      <c r="G27" s="20">
        <f>$C$267</f>
        <v>1.105127340341419</v>
      </c>
      <c r="H27" s="20">
        <f>$N$27*G27</f>
        <v>9.9461460630727722E-2</v>
      </c>
      <c r="I27" s="20">
        <f t="shared" si="1"/>
        <v>6.9494253916723606E-2</v>
      </c>
      <c r="J27" s="20">
        <f t="shared" si="2"/>
        <v>5.1354179791802273E-4</v>
      </c>
      <c r="K27" s="20">
        <f t="shared" si="3"/>
        <v>2.2661460630727728E-2</v>
      </c>
      <c r="L27" s="20">
        <f t="shared" si="4"/>
        <v>0.22784162314751563</v>
      </c>
      <c r="N27" s="20">
        <f>$N$3-0.01</f>
        <v>9.0000000000000011E-2</v>
      </c>
      <c r="R27" s="20"/>
    </row>
    <row r="28" spans="1:18" x14ac:dyDescent="0.25">
      <c r="A28" s="89"/>
      <c r="B28" s="22" t="s">
        <v>211</v>
      </c>
      <c r="C28">
        <v>7.7700000000000005E-2</v>
      </c>
      <c r="D28" s="60">
        <f t="shared" si="5"/>
        <v>7.8050000000000008E-2</v>
      </c>
      <c r="E28" s="23">
        <f t="shared" si="6"/>
        <v>7.8020833333333345E-2</v>
      </c>
      <c r="F28" s="20">
        <f t="shared" si="7"/>
        <v>0.99588785046728967</v>
      </c>
      <c r="G28" s="20">
        <f>$D$267</f>
        <v>1.1008859585793442</v>
      </c>
      <c r="H28" s="20">
        <f t="shared" ref="H28:H38" si="9">$N$27*G28</f>
        <v>9.9079736272140992E-2</v>
      </c>
      <c r="I28" s="20">
        <f t="shared" si="1"/>
        <v>7.0579517700697356E-2</v>
      </c>
      <c r="J28" s="20">
        <f t="shared" si="2"/>
        <v>4.5709312306630096E-4</v>
      </c>
      <c r="K28" s="20">
        <f t="shared" si="3"/>
        <v>2.1379736272140987E-2</v>
      </c>
      <c r="L28" s="20">
        <f t="shared" si="4"/>
        <v>0.21578313665891832</v>
      </c>
      <c r="R28" s="20"/>
    </row>
    <row r="29" spans="1:18" x14ac:dyDescent="0.25">
      <c r="A29" s="89"/>
      <c r="B29" s="21" t="s">
        <v>210</v>
      </c>
      <c r="C29">
        <v>7.7600000000000002E-2</v>
      </c>
      <c r="D29" s="60">
        <f t="shared" si="5"/>
        <v>7.7991666666666667E-2</v>
      </c>
      <c r="E29" s="23">
        <f t="shared" si="6"/>
        <v>7.7937499999999993E-2</v>
      </c>
      <c r="F29" s="20">
        <f t="shared" si="7"/>
        <v>0.99566960705693675</v>
      </c>
      <c r="G29" s="20">
        <f>$E$267</f>
        <v>1.1027823307312177</v>
      </c>
      <c r="H29" s="20">
        <f t="shared" si="9"/>
        <v>9.9250409765809608E-2</v>
      </c>
      <c r="I29" s="20">
        <f t="shared" si="1"/>
        <v>7.0367467665668954E-2</v>
      </c>
      <c r="J29" s="20">
        <f t="shared" si="2"/>
        <v>4.6874024302746392E-4</v>
      </c>
      <c r="K29" s="20">
        <f t="shared" si="3"/>
        <v>2.1650409765809606E-2</v>
      </c>
      <c r="L29" s="20">
        <f t="shared" si="4"/>
        <v>0.21813924815923402</v>
      </c>
      <c r="R29" s="20"/>
    </row>
    <row r="30" spans="1:18" x14ac:dyDescent="0.25">
      <c r="A30" s="89"/>
      <c r="B30" s="22" t="s">
        <v>209</v>
      </c>
      <c r="C30">
        <v>7.7200000000000005E-2</v>
      </c>
      <c r="D30" s="60">
        <f t="shared" si="5"/>
        <v>7.7883333333333332E-2</v>
      </c>
      <c r="E30" s="23">
        <f t="shared" si="6"/>
        <v>7.7850000000000003E-2</v>
      </c>
      <c r="F30" s="20">
        <f t="shared" si="7"/>
        <v>0.99165061014772005</v>
      </c>
      <c r="G30" s="20">
        <f>$F$267</f>
        <v>1.0955269924464028</v>
      </c>
      <c r="H30" s="20">
        <f t="shared" si="9"/>
        <v>9.8597429320176261E-2</v>
      </c>
      <c r="I30" s="20">
        <f t="shared" si="1"/>
        <v>7.0468368677622434E-2</v>
      </c>
      <c r="J30" s="20">
        <f t="shared" si="2"/>
        <v>4.5784998151193854E-4</v>
      </c>
      <c r="K30" s="20">
        <f t="shared" si="3"/>
        <v>2.1397429320176256E-2</v>
      </c>
      <c r="L30" s="20">
        <f t="shared" si="4"/>
        <v>0.21701812580419519</v>
      </c>
      <c r="R30" s="20"/>
    </row>
    <row r="31" spans="1:18" x14ac:dyDescent="0.25">
      <c r="A31" s="89"/>
      <c r="B31" s="21" t="s">
        <v>208</v>
      </c>
      <c r="C31">
        <v>7.7899999999999997E-2</v>
      </c>
      <c r="D31" s="60">
        <f t="shared" si="5"/>
        <v>7.7816666666666673E-2</v>
      </c>
      <c r="E31" s="23">
        <f t="shared" si="6"/>
        <v>7.7833333333333338E-2</v>
      </c>
      <c r="F31" s="20">
        <f t="shared" si="7"/>
        <v>1.0008565310492505</v>
      </c>
      <c r="G31" s="20">
        <f>$G$267</f>
        <v>1.0734601340693828</v>
      </c>
      <c r="H31" s="20">
        <f t="shared" si="9"/>
        <v>9.6611412066244462E-2</v>
      </c>
      <c r="I31" s="20">
        <f t="shared" si="1"/>
        <v>7.2569066635654822E-2</v>
      </c>
      <c r="J31" s="20">
        <f t="shared" si="2"/>
        <v>3.5011694151279896E-4</v>
      </c>
      <c r="K31" s="20">
        <f t="shared" si="3"/>
        <v>1.8711412066244465E-2</v>
      </c>
      <c r="L31" s="20">
        <f t="shared" si="4"/>
        <v>0.19367703738161321</v>
      </c>
      <c r="R31" s="20"/>
    </row>
    <row r="32" spans="1:18" x14ac:dyDescent="0.25">
      <c r="A32" s="89"/>
      <c r="B32" s="22" t="s">
        <v>207</v>
      </c>
      <c r="C32">
        <v>7.7700000000000005E-2</v>
      </c>
      <c r="D32" s="60">
        <f t="shared" si="5"/>
        <v>7.7850000000000016E-2</v>
      </c>
      <c r="E32" s="23">
        <f t="shared" si="6"/>
        <v>7.7941666666666687E-2</v>
      </c>
      <c r="F32" s="20">
        <f t="shared" si="7"/>
        <v>0.99689939056987042</v>
      </c>
      <c r="G32" s="20">
        <f>$H$267</f>
        <v>1.077431561691258</v>
      </c>
      <c r="H32" s="20">
        <f t="shared" si="9"/>
        <v>9.6968840552213234E-2</v>
      </c>
      <c r="I32" s="20">
        <f t="shared" si="1"/>
        <v>7.2115949414024341E-2</v>
      </c>
      <c r="J32" s="20">
        <f t="shared" si="2"/>
        <v>3.7128821622661701E-4</v>
      </c>
      <c r="K32" s="20">
        <f t="shared" si="3"/>
        <v>1.9268840552213229E-2</v>
      </c>
      <c r="L32" s="20">
        <f t="shared" si="4"/>
        <v>0.19871167317750746</v>
      </c>
      <c r="R32" s="20"/>
    </row>
    <row r="33" spans="1:18" x14ac:dyDescent="0.25">
      <c r="A33" s="89"/>
      <c r="B33" s="21" t="s">
        <v>206</v>
      </c>
      <c r="C33">
        <v>7.8200000000000006E-2</v>
      </c>
      <c r="D33" s="60">
        <f t="shared" si="5"/>
        <v>7.8033333333333343E-2</v>
      </c>
      <c r="E33" s="23">
        <f t="shared" si="6"/>
        <v>7.815833333333333E-2</v>
      </c>
      <c r="F33" s="20">
        <f t="shared" si="7"/>
        <v>1.0005331058748268</v>
      </c>
      <c r="G33" s="20">
        <f>$I$267</f>
        <v>1.0831030615787089</v>
      </c>
      <c r="H33" s="20">
        <f t="shared" si="9"/>
        <v>9.7479275542083813E-2</v>
      </c>
      <c r="I33" s="20">
        <f t="shared" si="1"/>
        <v>7.2199962103345255E-2</v>
      </c>
      <c r="J33" s="20">
        <f t="shared" si="2"/>
        <v>3.7169046542759088E-4</v>
      </c>
      <c r="K33" s="20">
        <f t="shared" si="3"/>
        <v>1.9279275542083807E-2</v>
      </c>
      <c r="L33" s="20">
        <f t="shared" si="4"/>
        <v>0.19777819885171946</v>
      </c>
      <c r="R33" s="20"/>
    </row>
    <row r="34" spans="1:18" x14ac:dyDescent="0.25">
      <c r="A34" s="89"/>
      <c r="B34" s="22" t="s">
        <v>205</v>
      </c>
      <c r="C34">
        <v>7.8299999999999995E-2</v>
      </c>
      <c r="D34" s="60">
        <f t="shared" si="5"/>
        <v>7.828333333333333E-2</v>
      </c>
      <c r="E34" s="23">
        <f t="shared" si="6"/>
        <v>7.8316666666666673E-2</v>
      </c>
      <c r="F34" s="20">
        <f t="shared" si="7"/>
        <v>0.99978718876356654</v>
      </c>
      <c r="G34" s="20">
        <f>$J$267</f>
        <v>1.087099903053875</v>
      </c>
      <c r="H34" s="20">
        <f t="shared" si="9"/>
        <v>9.7838991274848769E-2</v>
      </c>
      <c r="I34" s="20">
        <f t="shared" si="1"/>
        <v>7.2026498926216501E-2</v>
      </c>
      <c r="J34" s="20">
        <f t="shared" si="2"/>
        <v>3.8177218003861651E-4</v>
      </c>
      <c r="K34" s="20">
        <f t="shared" si="3"/>
        <v>1.9538991274848774E-2</v>
      </c>
      <c r="L34" s="20">
        <f t="shared" si="4"/>
        <v>0.19970556748648344</v>
      </c>
      <c r="R34" s="20"/>
    </row>
    <row r="35" spans="1:18" x14ac:dyDescent="0.25">
      <c r="A35" s="89"/>
      <c r="B35" s="21" t="s">
        <v>204</v>
      </c>
      <c r="C35">
        <v>7.8E-2</v>
      </c>
      <c r="D35" s="60">
        <f t="shared" si="5"/>
        <v>7.8350000000000003E-2</v>
      </c>
      <c r="E35" s="23">
        <f t="shared" si="6"/>
        <v>7.8366666666666668E-2</v>
      </c>
      <c r="F35" s="20">
        <f t="shared" si="7"/>
        <v>0.99532113994045091</v>
      </c>
      <c r="G35" s="20">
        <f>$K$267</f>
        <v>1.0939493102800419</v>
      </c>
      <c r="H35" s="20">
        <f t="shared" si="9"/>
        <v>9.8455437925203781E-2</v>
      </c>
      <c r="I35" s="20">
        <f t="shared" si="1"/>
        <v>7.1301292726289711E-2</v>
      </c>
      <c r="J35" s="20">
        <f t="shared" si="2"/>
        <v>4.1842494071186521E-4</v>
      </c>
      <c r="K35" s="20">
        <f t="shared" si="3"/>
        <v>2.0455437925203782E-2</v>
      </c>
      <c r="L35" s="20">
        <f t="shared" si="4"/>
        <v>0.2077634141523366</v>
      </c>
      <c r="R35" s="20"/>
    </row>
    <row r="36" spans="1:18" x14ac:dyDescent="0.25">
      <c r="A36" s="89"/>
      <c r="B36" s="22" t="s">
        <v>203</v>
      </c>
      <c r="C36">
        <v>7.8200000000000006E-2</v>
      </c>
      <c r="D36" s="60">
        <f t="shared" si="5"/>
        <v>7.8383333333333333E-2</v>
      </c>
      <c r="E36" s="23">
        <f t="shared" si="6"/>
        <v>7.8433333333333327E-2</v>
      </c>
      <c r="F36" s="20">
        <f t="shared" si="7"/>
        <v>0.99702507437314081</v>
      </c>
      <c r="G36" s="20">
        <f>$L$267</f>
        <v>1.0861676852542823</v>
      </c>
      <c r="H36" s="20">
        <f t="shared" si="9"/>
        <v>9.7755091672885416E-2</v>
      </c>
      <c r="I36" s="20">
        <f t="shared" si="1"/>
        <v>7.19962498071305E-2</v>
      </c>
      <c r="J36" s="20">
        <f t="shared" si="2"/>
        <v>3.8240161033495232E-4</v>
      </c>
      <c r="K36" s="20">
        <f t="shared" si="3"/>
        <v>1.9555091672885411E-2</v>
      </c>
      <c r="L36" s="20">
        <f t="shared" si="4"/>
        <v>0.20004166880966118</v>
      </c>
      <c r="R36" s="20"/>
    </row>
    <row r="37" spans="1:18" x14ac:dyDescent="0.25">
      <c r="A37" s="89"/>
      <c r="B37" s="21" t="s">
        <v>202</v>
      </c>
      <c r="C37">
        <v>7.9299999999999995E-2</v>
      </c>
      <c r="D37" s="60">
        <f t="shared" si="5"/>
        <v>7.8483333333333336E-2</v>
      </c>
      <c r="E37" s="23">
        <f t="shared" si="6"/>
        <v>7.8491666666666668E-2</v>
      </c>
      <c r="F37" s="20">
        <f t="shared" si="7"/>
        <v>1.010298333156386</v>
      </c>
      <c r="G37" s="20">
        <f>$M$267</f>
        <v>1.0972485542710988</v>
      </c>
      <c r="H37" s="20">
        <f t="shared" si="9"/>
        <v>9.8752369884398908E-2</v>
      </c>
      <c r="I37" s="20">
        <f t="shared" si="1"/>
        <v>7.2271683285724544E-2</v>
      </c>
      <c r="J37" s="20">
        <f t="shared" si="2"/>
        <v>3.7839469411946974E-4</v>
      </c>
      <c r="K37" s="20">
        <f t="shared" si="3"/>
        <v>1.9452369884398912E-2</v>
      </c>
      <c r="L37" s="20">
        <f t="shared" si="4"/>
        <v>0.19698129682528293</v>
      </c>
      <c r="R37" s="20"/>
    </row>
    <row r="38" spans="1:18" x14ac:dyDescent="0.25">
      <c r="A38" s="89"/>
      <c r="B38" s="22" t="s">
        <v>201</v>
      </c>
      <c r="C38">
        <v>7.9500000000000001E-2</v>
      </c>
      <c r="D38" s="60">
        <f t="shared" si="5"/>
        <v>7.85E-2</v>
      </c>
      <c r="E38" s="23">
        <f t="shared" si="6"/>
        <v>7.853750000000001E-2</v>
      </c>
      <c r="F38" s="20">
        <f t="shared" si="7"/>
        <v>1.012255292057934</v>
      </c>
      <c r="G38" s="20">
        <f>$N$267</f>
        <v>1.1023445080443877</v>
      </c>
      <c r="H38" s="20">
        <f t="shared" si="9"/>
        <v>9.9211005723994897E-2</v>
      </c>
      <c r="I38" s="20">
        <f t="shared" si="1"/>
        <v>7.2119014899468079E-2</v>
      </c>
      <c r="J38" s="20">
        <f t="shared" si="2"/>
        <v>3.8852374665135955E-4</v>
      </c>
      <c r="K38" s="20">
        <f t="shared" si="3"/>
        <v>1.9711005723994895E-2</v>
      </c>
      <c r="L38" s="20">
        <f t="shared" si="4"/>
        <v>0.19867761222813254</v>
      </c>
      <c r="R38" s="20"/>
    </row>
    <row r="39" spans="1:18" x14ac:dyDescent="0.25">
      <c r="A39" s="89"/>
      <c r="B39" s="21" t="s">
        <v>200</v>
      </c>
      <c r="C39">
        <v>7.9799999999999996E-2</v>
      </c>
      <c r="D39" s="60">
        <f t="shared" si="5"/>
        <v>7.8575000000000006E-2</v>
      </c>
      <c r="E39" s="23">
        <f t="shared" si="6"/>
        <v>7.8579166666666672E-2</v>
      </c>
      <c r="F39" s="20">
        <f t="shared" si="7"/>
        <v>1.0155363486929316</v>
      </c>
      <c r="G39" s="20">
        <f>$C$267</f>
        <v>1.105127340341419</v>
      </c>
      <c r="H39" s="20">
        <f>$N$39*G39</f>
        <v>0.11051273403414191</v>
      </c>
      <c r="I39" s="20">
        <f t="shared" si="1"/>
        <v>7.2208873210345623E-2</v>
      </c>
      <c r="J39" s="20">
        <f t="shared" si="2"/>
        <v>9.4327203185193926E-4</v>
      </c>
      <c r="K39" s="20">
        <f t="shared" si="3"/>
        <v>3.0712734034141917E-2</v>
      </c>
      <c r="L39" s="20">
        <f t="shared" si="4"/>
        <v>0.27791126789654391</v>
      </c>
      <c r="N39" s="20">
        <f>$N$3-0</f>
        <v>0.1</v>
      </c>
      <c r="R39" s="20"/>
    </row>
    <row r="40" spans="1:18" x14ac:dyDescent="0.25">
      <c r="A40" s="89"/>
      <c r="B40" s="22" t="s">
        <v>199</v>
      </c>
      <c r="C40">
        <v>7.85E-2</v>
      </c>
      <c r="D40" s="60">
        <f t="shared" si="5"/>
        <v>7.8583333333333338E-2</v>
      </c>
      <c r="E40" s="23">
        <f t="shared" si="6"/>
        <v>7.8554166666666675E-2</v>
      </c>
      <c r="F40" s="20">
        <f t="shared" si="7"/>
        <v>0.99931045456956447</v>
      </c>
      <c r="G40" s="20">
        <f>$D$267</f>
        <v>1.1008859585793442</v>
      </c>
      <c r="H40" s="20">
        <f t="shared" ref="H40:H50" si="10">$N$39*G40</f>
        <v>0.11008859585793443</v>
      </c>
      <c r="I40" s="20">
        <f t="shared" si="1"/>
        <v>7.1306205141631177E-2</v>
      </c>
      <c r="J40" s="20">
        <f t="shared" si="2"/>
        <v>9.9783938827591222E-4</v>
      </c>
      <c r="K40" s="20">
        <f t="shared" si="3"/>
        <v>3.1588595857934429E-2</v>
      </c>
      <c r="L40" s="20">
        <f t="shared" si="4"/>
        <v>0.28693794858368826</v>
      </c>
      <c r="R40" s="20"/>
    </row>
    <row r="41" spans="1:18" x14ac:dyDescent="0.25">
      <c r="A41" s="89"/>
      <c r="B41" s="21" t="s">
        <v>198</v>
      </c>
      <c r="C41">
        <v>7.8E-2</v>
      </c>
      <c r="D41" s="60">
        <f t="shared" si="5"/>
        <v>7.8524999999999998E-2</v>
      </c>
      <c r="E41" s="23">
        <f t="shared" si="6"/>
        <v>7.85E-2</v>
      </c>
      <c r="F41" s="20">
        <f t="shared" si="7"/>
        <v>0.99363057324840764</v>
      </c>
      <c r="G41" s="20">
        <f>$E$267</f>
        <v>1.1027823307312177</v>
      </c>
      <c r="H41" s="20">
        <f t="shared" si="10"/>
        <v>0.11027823307312178</v>
      </c>
      <c r="I41" s="20">
        <f t="shared" si="1"/>
        <v>7.073018657116209E-2</v>
      </c>
      <c r="J41" s="20">
        <f t="shared" si="2"/>
        <v>1.0418843303227725E-3</v>
      </c>
      <c r="K41" s="20">
        <f t="shared" si="3"/>
        <v>3.2278233073121776E-2</v>
      </c>
      <c r="L41" s="20">
        <f t="shared" si="4"/>
        <v>0.29269813428837921</v>
      </c>
      <c r="R41" s="20"/>
    </row>
    <row r="42" spans="1:18" x14ac:dyDescent="0.25">
      <c r="A42" s="89"/>
      <c r="B42" s="22" t="s">
        <v>197</v>
      </c>
      <c r="C42">
        <v>7.8399999999999997E-2</v>
      </c>
      <c r="D42" s="60">
        <f t="shared" si="5"/>
        <v>7.8475000000000003E-2</v>
      </c>
      <c r="E42" s="23">
        <f t="shared" si="6"/>
        <v>7.8416666666666676E-2</v>
      </c>
      <c r="F42" s="20">
        <f t="shared" si="7"/>
        <v>0.99978746014877773</v>
      </c>
      <c r="G42" s="20">
        <f>$F$267</f>
        <v>1.0955269924464028</v>
      </c>
      <c r="H42" s="20">
        <f t="shared" si="10"/>
        <v>0.10955269924464028</v>
      </c>
      <c r="I42" s="20">
        <f t="shared" si="1"/>
        <v>7.1563731921316043E-2</v>
      </c>
      <c r="J42" s="20">
        <f t="shared" si="2"/>
        <v>9.7049067022701144E-4</v>
      </c>
      <c r="K42" s="20">
        <f t="shared" si="3"/>
        <v>3.1152699244640286E-2</v>
      </c>
      <c r="L42" s="20">
        <f t="shared" si="4"/>
        <v>0.28436268078683957</v>
      </c>
      <c r="R42" s="20"/>
    </row>
    <row r="43" spans="1:18" x14ac:dyDescent="0.25">
      <c r="A43" s="89"/>
      <c r="B43" s="21" t="s">
        <v>196</v>
      </c>
      <c r="C43">
        <v>7.8100000000000003E-2</v>
      </c>
      <c r="D43" s="60">
        <f t="shared" si="5"/>
        <v>7.8358333333333349E-2</v>
      </c>
      <c r="E43" s="23">
        <f t="shared" si="6"/>
        <v>7.8250000000000014E-2</v>
      </c>
      <c r="F43" s="20">
        <f t="shared" si="7"/>
        <v>0.9980830670926516</v>
      </c>
      <c r="G43" s="20">
        <f>$G$267</f>
        <v>1.0734601340693828</v>
      </c>
      <c r="H43" s="20">
        <f t="shared" si="10"/>
        <v>0.10734601340693828</v>
      </c>
      <c r="I43" s="20">
        <f t="shared" si="1"/>
        <v>7.2755380028814404E-2</v>
      </c>
      <c r="J43" s="20">
        <f t="shared" si="2"/>
        <v>8.5532930019881334E-4</v>
      </c>
      <c r="K43" s="20">
        <f t="shared" si="3"/>
        <v>2.9246013406938276E-2</v>
      </c>
      <c r="L43" s="20">
        <f t="shared" si="4"/>
        <v>0.27244619971185596</v>
      </c>
      <c r="R43" s="20"/>
    </row>
    <row r="44" spans="1:18" x14ac:dyDescent="0.25">
      <c r="A44" s="89"/>
      <c r="B44" s="22" t="s">
        <v>195</v>
      </c>
      <c r="C44">
        <v>7.8600000000000003E-2</v>
      </c>
      <c r="D44" s="60">
        <f t="shared" si="5"/>
        <v>7.8141666666666665E-2</v>
      </c>
      <c r="E44" s="23">
        <f t="shared" si="6"/>
        <v>7.8062500000000007E-2</v>
      </c>
      <c r="F44" s="20">
        <f t="shared" si="7"/>
        <v>1.0068855084067254</v>
      </c>
      <c r="G44" s="20">
        <f>$H$267</f>
        <v>1.077431561691258</v>
      </c>
      <c r="H44" s="20">
        <f t="shared" si="10"/>
        <v>0.1077431561691258</v>
      </c>
      <c r="I44" s="20">
        <f t="shared" si="1"/>
        <v>7.2951269291406856E-2</v>
      </c>
      <c r="J44" s="20">
        <f t="shared" si="2"/>
        <v>8.4932355149805515E-4</v>
      </c>
      <c r="K44" s="20">
        <f t="shared" si="3"/>
        <v>2.91431561691258E-2</v>
      </c>
      <c r="L44" s="20">
        <f t="shared" si="4"/>
        <v>0.27048730708593144</v>
      </c>
      <c r="R44" s="20"/>
    </row>
    <row r="45" spans="1:18" x14ac:dyDescent="0.25">
      <c r="A45" s="89"/>
      <c r="B45" s="21" t="s">
        <v>194</v>
      </c>
      <c r="C45">
        <v>7.8299999999999995E-2</v>
      </c>
      <c r="D45" s="60">
        <f t="shared" si="5"/>
        <v>7.7983333333333335E-2</v>
      </c>
      <c r="E45" s="23">
        <f t="shared" si="6"/>
        <v>7.7854166666666669E-2</v>
      </c>
      <c r="F45" s="20">
        <f t="shared" si="7"/>
        <v>1.0057265185978057</v>
      </c>
      <c r="G45" s="20">
        <f>$I$267</f>
        <v>1.0831030615787089</v>
      </c>
      <c r="H45" s="20">
        <f t="shared" si="10"/>
        <v>0.10831030615787091</v>
      </c>
      <c r="I45" s="20">
        <f t="shared" si="1"/>
        <v>7.2292289420612943E-2</v>
      </c>
      <c r="J45" s="20">
        <f t="shared" si="2"/>
        <v>9.0061847568914471E-4</v>
      </c>
      <c r="K45" s="20">
        <f t="shared" si="3"/>
        <v>3.0010306157870911E-2</v>
      </c>
      <c r="L45" s="20">
        <f t="shared" si="4"/>
        <v>0.27707710579387063</v>
      </c>
      <c r="R45" s="20"/>
    </row>
    <row r="46" spans="1:18" x14ac:dyDescent="0.25">
      <c r="A46" s="89"/>
      <c r="B46" s="22" t="s">
        <v>193</v>
      </c>
      <c r="C46">
        <v>7.7600000000000002E-2</v>
      </c>
      <c r="D46" s="60">
        <f t="shared" si="5"/>
        <v>7.7725000000000002E-2</v>
      </c>
      <c r="E46" s="23">
        <f t="shared" si="6"/>
        <v>7.7541666666666662E-2</v>
      </c>
      <c r="F46" s="20">
        <f t="shared" si="7"/>
        <v>1.0007522837184311</v>
      </c>
      <c r="G46" s="20">
        <f>$J$267</f>
        <v>1.087099903053875</v>
      </c>
      <c r="H46" s="20">
        <f t="shared" si="10"/>
        <v>0.10870999030538751</v>
      </c>
      <c r="I46" s="20">
        <f t="shared" si="1"/>
        <v>7.1382583865573446E-2</v>
      </c>
      <c r="J46" s="20">
        <f t="shared" si="2"/>
        <v>9.678314968013049E-4</v>
      </c>
      <c r="K46" s="20">
        <f t="shared" si="3"/>
        <v>3.1109990305387511E-2</v>
      </c>
      <c r="L46" s="20">
        <f t="shared" si="4"/>
        <v>0.28617416134426554</v>
      </c>
      <c r="R46" s="20"/>
    </row>
    <row r="47" spans="1:18" x14ac:dyDescent="0.25">
      <c r="A47" s="89"/>
      <c r="B47" s="21" t="s">
        <v>192</v>
      </c>
      <c r="C47">
        <v>7.7399999999999997E-2</v>
      </c>
      <c r="D47" s="60">
        <f t="shared" si="5"/>
        <v>7.7358333333333321E-2</v>
      </c>
      <c r="E47" s="23">
        <f t="shared" si="6"/>
        <v>7.7166666666666661E-2</v>
      </c>
      <c r="F47" s="20">
        <f t="shared" si="7"/>
        <v>1.0030237580993522</v>
      </c>
      <c r="G47" s="20">
        <f>$K$267</f>
        <v>1.0939493102800419</v>
      </c>
      <c r="H47" s="20">
        <f t="shared" si="10"/>
        <v>0.1093949310280042</v>
      </c>
      <c r="I47" s="20">
        <f t="shared" si="1"/>
        <v>7.0752821243779782E-2</v>
      </c>
      <c r="J47" s="20">
        <f t="shared" si="2"/>
        <v>1.0236756114867459E-3</v>
      </c>
      <c r="K47" s="20">
        <f t="shared" si="3"/>
        <v>3.19949310280042E-2</v>
      </c>
      <c r="L47" s="20">
        <f t="shared" si="4"/>
        <v>0.29247178756220216</v>
      </c>
      <c r="R47" s="20"/>
    </row>
    <row r="48" spans="1:18" x14ac:dyDescent="0.25">
      <c r="A48" s="89"/>
      <c r="B48" s="22" t="s">
        <v>191</v>
      </c>
      <c r="C48">
        <v>7.6799999999999993E-2</v>
      </c>
      <c r="D48" s="60">
        <f t="shared" si="5"/>
        <v>7.6975000000000002E-2</v>
      </c>
      <c r="E48" s="23">
        <f t="shared" si="6"/>
        <v>7.6745833333333333E-2</v>
      </c>
      <c r="F48" s="20">
        <f t="shared" si="7"/>
        <v>1.0007057929312122</v>
      </c>
      <c r="G48" s="20">
        <f>$L$267</f>
        <v>1.0861676852542823</v>
      </c>
      <c r="H48" s="20">
        <f t="shared" si="10"/>
        <v>0.10861676852542823</v>
      </c>
      <c r="I48" s="20">
        <f t="shared" si="1"/>
        <v>7.0707314388588516E-2</v>
      </c>
      <c r="J48" s="20">
        <f t="shared" si="2"/>
        <v>1.0123067594006809E-3</v>
      </c>
      <c r="K48" s="20">
        <f t="shared" si="3"/>
        <v>3.1816768525428238E-2</v>
      </c>
      <c r="L48" s="20">
        <f t="shared" si="4"/>
        <v>0.2929268561141149</v>
      </c>
      <c r="R48" s="20"/>
    </row>
    <row r="49" spans="1:18" x14ac:dyDescent="0.25">
      <c r="A49" s="89"/>
      <c r="B49" s="21" t="s">
        <v>190</v>
      </c>
      <c r="C49">
        <v>7.6700000000000004E-2</v>
      </c>
      <c r="D49" s="60">
        <f t="shared" si="5"/>
        <v>7.6516666666666663E-2</v>
      </c>
      <c r="E49" s="23">
        <f t="shared" si="6"/>
        <v>7.6254166666666665E-2</v>
      </c>
      <c r="F49" s="20">
        <f t="shared" si="7"/>
        <v>1.0058466750450796</v>
      </c>
      <c r="G49" s="20">
        <f>$M$267</f>
        <v>1.0972485542710988</v>
      </c>
      <c r="H49" s="20">
        <f t="shared" si="10"/>
        <v>0.10972485542710989</v>
      </c>
      <c r="I49" s="20">
        <f t="shared" si="1"/>
        <v>6.9902119899307363E-2</v>
      </c>
      <c r="J49" s="20">
        <f t="shared" si="2"/>
        <v>1.0906410759815089E-3</v>
      </c>
      <c r="K49" s="20">
        <f t="shared" si="3"/>
        <v>3.3024855427109881E-2</v>
      </c>
      <c r="L49" s="20">
        <f t="shared" si="4"/>
        <v>0.30097880100692648</v>
      </c>
      <c r="R49" s="20"/>
    </row>
    <row r="50" spans="1:18" x14ac:dyDescent="0.25">
      <c r="A50" s="89"/>
      <c r="B50" s="22" t="s">
        <v>189</v>
      </c>
      <c r="C50">
        <v>7.7600000000000002E-2</v>
      </c>
      <c r="D50" s="60">
        <f t="shared" si="5"/>
        <v>7.5991666666666666E-2</v>
      </c>
      <c r="E50" s="23">
        <f t="shared" si="6"/>
        <v>7.5708333333333322E-2</v>
      </c>
      <c r="F50" s="20">
        <f t="shared" si="7"/>
        <v>1.024986241056687</v>
      </c>
      <c r="G50" s="20">
        <f>$N$267</f>
        <v>1.1023445080443877</v>
      </c>
      <c r="H50" s="20">
        <f t="shared" si="10"/>
        <v>0.11023445080443878</v>
      </c>
      <c r="I50" s="20">
        <f t="shared" si="1"/>
        <v>7.0395415801241798E-2</v>
      </c>
      <c r="J50" s="20">
        <f t="shared" si="2"/>
        <v>1.0650073793073346E-3</v>
      </c>
      <c r="K50" s="20">
        <f t="shared" si="3"/>
        <v>3.2634450804438775E-2</v>
      </c>
      <c r="L50" s="20">
        <f t="shared" si="4"/>
        <v>0.2960458419875821</v>
      </c>
      <c r="R50" s="20"/>
    </row>
    <row r="51" spans="1:18" x14ac:dyDescent="0.25">
      <c r="A51" s="89"/>
      <c r="B51" s="21" t="s">
        <v>188</v>
      </c>
      <c r="C51">
        <v>7.6700000000000004E-2</v>
      </c>
      <c r="D51" s="60">
        <f t="shared" si="5"/>
        <v>7.5424999999999992E-2</v>
      </c>
      <c r="E51" s="23">
        <f t="shared" si="6"/>
        <v>7.5120833333333331E-2</v>
      </c>
      <c r="F51" s="20">
        <f t="shared" si="7"/>
        <v>1.021021687281602</v>
      </c>
      <c r="G51" s="20">
        <f>$C$267</f>
        <v>1.105127340341419</v>
      </c>
      <c r="H51" s="20">
        <f>$N$51*G51</f>
        <v>0.10167171531141055</v>
      </c>
      <c r="I51" s="20">
        <f t="shared" si="1"/>
        <v>6.9403766606936215E-2</v>
      </c>
      <c r="J51" s="20">
        <f t="shared" si="2"/>
        <v>6.2358656559413574E-4</v>
      </c>
      <c r="K51" s="20">
        <f t="shared" si="3"/>
        <v>2.4971715311410542E-2</v>
      </c>
      <c r="L51" s="20">
        <f t="shared" si="4"/>
        <v>0.24561123253330205</v>
      </c>
      <c r="N51" s="20">
        <f>$N$3-0.008</f>
        <v>9.1999999999999998E-2</v>
      </c>
      <c r="R51" s="20"/>
    </row>
    <row r="52" spans="1:18" x14ac:dyDescent="0.25">
      <c r="A52" s="89"/>
      <c r="B52" s="22" t="s">
        <v>187</v>
      </c>
      <c r="C52">
        <v>7.4099999999999999E-2</v>
      </c>
      <c r="D52" s="60">
        <f t="shared" si="5"/>
        <v>7.4816666666666656E-2</v>
      </c>
      <c r="E52" s="23">
        <f t="shared" si="6"/>
        <v>7.4495833333333317E-2</v>
      </c>
      <c r="F52" s="20">
        <f t="shared" si="7"/>
        <v>0.99468650371944756</v>
      </c>
      <c r="G52" s="20">
        <f>$D$267</f>
        <v>1.1008859585793442</v>
      </c>
      <c r="H52" s="20">
        <f t="shared" ref="H52:H62" si="11">$N$51*G52</f>
        <v>0.10128150818929967</v>
      </c>
      <c r="I52" s="20">
        <f t="shared" si="1"/>
        <v>6.7309424216495162E-2</v>
      </c>
      <c r="J52" s="20">
        <f t="shared" si="2"/>
        <v>7.3883438744496484E-4</v>
      </c>
      <c r="K52" s="20">
        <f t="shared" si="3"/>
        <v>2.7181508189299666E-2</v>
      </c>
      <c r="L52" s="20">
        <f t="shared" si="4"/>
        <v>0.26837582373374824</v>
      </c>
      <c r="R52" s="20"/>
    </row>
    <row r="53" spans="1:18" x14ac:dyDescent="0.25">
      <c r="A53" s="89"/>
      <c r="B53" s="21" t="s">
        <v>186</v>
      </c>
      <c r="C53">
        <v>7.3400000000000007E-2</v>
      </c>
      <c r="D53" s="60">
        <f t="shared" si="5"/>
        <v>7.4174999999999977E-2</v>
      </c>
      <c r="E53" s="23">
        <f t="shared" si="6"/>
        <v>7.3799999999999977E-2</v>
      </c>
      <c r="F53" s="20">
        <f t="shared" si="7"/>
        <v>0.99457994579945841</v>
      </c>
      <c r="G53" s="20">
        <f>$E$267</f>
        <v>1.1027823307312177</v>
      </c>
      <c r="H53" s="20">
        <f t="shared" si="11"/>
        <v>0.10145597442727203</v>
      </c>
      <c r="I53" s="20">
        <f t="shared" si="1"/>
        <v>6.6558919157990989E-2</v>
      </c>
      <c r="J53" s="20">
        <f t="shared" si="2"/>
        <v>7.871377010637416E-4</v>
      </c>
      <c r="K53" s="20">
        <f t="shared" si="3"/>
        <v>2.8055974427272021E-2</v>
      </c>
      <c r="L53" s="20">
        <f t="shared" si="4"/>
        <v>0.27653348741314138</v>
      </c>
      <c r="R53" s="20"/>
    </row>
    <row r="54" spans="1:18" x14ac:dyDescent="0.25">
      <c r="A54" s="89"/>
      <c r="B54" s="22" t="s">
        <v>185</v>
      </c>
      <c r="C54">
        <v>7.2900000000000006E-2</v>
      </c>
      <c r="D54" s="60">
        <f t="shared" si="5"/>
        <v>7.342499999999999E-2</v>
      </c>
      <c r="E54" s="23">
        <f t="shared" si="6"/>
        <v>7.2916666666666657E-2</v>
      </c>
      <c r="F54" s="20">
        <f t="shared" si="7"/>
        <v>0.99977142857142876</v>
      </c>
      <c r="G54" s="20">
        <f>$F$267</f>
        <v>1.0955269924464028</v>
      </c>
      <c r="H54" s="20">
        <f t="shared" si="11"/>
        <v>0.10078848330506907</v>
      </c>
      <c r="I54" s="20">
        <f t="shared" si="1"/>
        <v>6.6543317054386986E-2</v>
      </c>
      <c r="J54" s="20">
        <f t="shared" si="2"/>
        <v>7.7776750105711557E-4</v>
      </c>
      <c r="K54" s="20">
        <f t="shared" si="3"/>
        <v>2.7888483305069059E-2</v>
      </c>
      <c r="L54" s="20">
        <f t="shared" si="4"/>
        <v>0.27670307549579359</v>
      </c>
      <c r="R54" s="20"/>
    </row>
    <row r="55" spans="1:18" x14ac:dyDescent="0.25">
      <c r="A55" s="89"/>
      <c r="B55" s="21" t="s">
        <v>184</v>
      </c>
      <c r="C55">
        <v>7.1800000000000003E-2</v>
      </c>
      <c r="D55" s="60">
        <f t="shared" si="5"/>
        <v>7.2408333333333325E-2</v>
      </c>
      <c r="E55" s="23">
        <f t="shared" si="6"/>
        <v>7.1883333333333327E-2</v>
      </c>
      <c r="F55" s="20">
        <f t="shared" si="7"/>
        <v>0.99884071412010211</v>
      </c>
      <c r="G55" s="20">
        <f>$G$267</f>
        <v>1.0734601340693828</v>
      </c>
      <c r="H55" s="20">
        <f t="shared" si="11"/>
        <v>9.875833233438322E-2</v>
      </c>
      <c r="I55" s="20">
        <f t="shared" si="1"/>
        <v>6.688650814428776E-2</v>
      </c>
      <c r="J55" s="20">
        <f t="shared" si="2"/>
        <v>7.2675168225105164E-4</v>
      </c>
      <c r="K55" s="20">
        <f t="shared" si="3"/>
        <v>2.6958332334383217E-2</v>
      </c>
      <c r="L55" s="20">
        <f t="shared" si="4"/>
        <v>0.27297273756208956</v>
      </c>
      <c r="R55" s="20"/>
    </row>
    <row r="56" spans="1:18" x14ac:dyDescent="0.25">
      <c r="A56" s="89"/>
      <c r="B56" s="22" t="s">
        <v>183</v>
      </c>
      <c r="C56">
        <v>7.1800000000000003E-2</v>
      </c>
      <c r="D56" s="60">
        <f t="shared" si="5"/>
        <v>7.1358333333333329E-2</v>
      </c>
      <c r="E56" s="23">
        <f t="shared" si="6"/>
        <v>7.0749999999999993E-2</v>
      </c>
      <c r="F56" s="20">
        <f t="shared" si="7"/>
        <v>1.0148409893992933</v>
      </c>
      <c r="G56" s="20">
        <f>$H$267</f>
        <v>1.077431561691258</v>
      </c>
      <c r="H56" s="20">
        <f t="shared" si="11"/>
        <v>9.9123703675595726E-2</v>
      </c>
      <c r="I56" s="20">
        <f t="shared" si="1"/>
        <v>6.6639963551183359E-2</v>
      </c>
      <c r="J56" s="20">
        <f t="shared" si="2"/>
        <v>7.465847825517632E-4</v>
      </c>
      <c r="K56" s="20">
        <f t="shared" si="3"/>
        <v>2.7323703675595723E-2</v>
      </c>
      <c r="L56" s="20">
        <f t="shared" si="4"/>
        <v>0.27565257009583294</v>
      </c>
      <c r="R56" s="20"/>
    </row>
    <row r="57" spans="1:18" x14ac:dyDescent="0.25">
      <c r="A57" s="89"/>
      <c r="B57" s="21" t="s">
        <v>182</v>
      </c>
      <c r="C57">
        <v>7.0999999999999994E-2</v>
      </c>
      <c r="D57" s="60">
        <f t="shared" si="5"/>
        <v>7.0141666666666658E-2</v>
      </c>
      <c r="E57" s="23">
        <f t="shared" si="6"/>
        <v>6.9504166666666672E-2</v>
      </c>
      <c r="F57" s="20">
        <f t="shared" si="7"/>
        <v>1.021521491517295</v>
      </c>
      <c r="G57" s="20">
        <f>$I$267</f>
        <v>1.0831030615787089</v>
      </c>
      <c r="H57" s="20">
        <f t="shared" si="11"/>
        <v>9.9645481665241217E-2</v>
      </c>
      <c r="I57" s="20">
        <f t="shared" si="1"/>
        <v>6.5552395260070492E-2</v>
      </c>
      <c r="J57" s="20">
        <f t="shared" si="2"/>
        <v>8.2056361983367111E-4</v>
      </c>
      <c r="K57" s="20">
        <f t="shared" si="3"/>
        <v>2.8645481665241224E-2</v>
      </c>
      <c r="L57" s="20">
        <f t="shared" si="4"/>
        <v>0.28747396456445118</v>
      </c>
      <c r="R57" s="20"/>
    </row>
    <row r="58" spans="1:18" x14ac:dyDescent="0.25">
      <c r="A58" s="89"/>
      <c r="B58" s="22" t="s">
        <v>181</v>
      </c>
      <c r="C58">
        <v>6.9900000000000004E-2</v>
      </c>
      <c r="D58" s="60">
        <f t="shared" si="5"/>
        <v>6.8866666666666673E-2</v>
      </c>
      <c r="E58" s="23">
        <f t="shared" si="6"/>
        <v>6.8283333333333335E-2</v>
      </c>
      <c r="F58" s="20">
        <f t="shared" si="7"/>
        <v>1.0236758603856482</v>
      </c>
      <c r="G58" s="20">
        <f>$J$267</f>
        <v>1.087099903053875</v>
      </c>
      <c r="H58" s="20">
        <f t="shared" si="11"/>
        <v>0.10001319108095651</v>
      </c>
      <c r="I58" s="20">
        <f t="shared" si="1"/>
        <v>6.42995181984998E-2</v>
      </c>
      <c r="J58" s="20">
        <f t="shared" si="2"/>
        <v>9.0680427707819826E-4</v>
      </c>
      <c r="K58" s="20">
        <f t="shared" si="3"/>
        <v>3.0113191080956503E-2</v>
      </c>
      <c r="L58" s="20">
        <f t="shared" si="4"/>
        <v>0.30109219349456745</v>
      </c>
      <c r="R58" s="20"/>
    </row>
    <row r="59" spans="1:18" x14ac:dyDescent="0.25">
      <c r="A59" s="89"/>
      <c r="B59" s="21" t="s">
        <v>180</v>
      </c>
      <c r="C59">
        <v>6.8400000000000002E-2</v>
      </c>
      <c r="D59" s="60">
        <f t="shared" si="5"/>
        <v>6.770000000000001E-2</v>
      </c>
      <c r="E59" s="23">
        <f t="shared" si="6"/>
        <v>6.712916666666667E-2</v>
      </c>
      <c r="F59" s="20">
        <f t="shared" si="7"/>
        <v>1.0189311650425175</v>
      </c>
      <c r="G59" s="20">
        <f>$K$267</f>
        <v>1.0939493102800419</v>
      </c>
      <c r="H59" s="20">
        <f t="shared" si="11"/>
        <v>0.10064333654576385</v>
      </c>
      <c r="I59" s="20">
        <f t="shared" si="1"/>
        <v>6.2525749006130976E-2</v>
      </c>
      <c r="J59" s="20">
        <f t="shared" si="2"/>
        <v>1.0396327516033906E-3</v>
      </c>
      <c r="K59" s="20">
        <f t="shared" si="3"/>
        <v>3.2243336545763848E-2</v>
      </c>
      <c r="L59" s="20">
        <f t="shared" si="4"/>
        <v>0.32037229341161971</v>
      </c>
      <c r="R59" s="20"/>
    </row>
    <row r="60" spans="1:18" x14ac:dyDescent="0.25">
      <c r="A60" s="89"/>
      <c r="B60" s="22" t="s">
        <v>179</v>
      </c>
      <c r="C60">
        <v>6.4600000000000005E-2</v>
      </c>
      <c r="D60" s="60">
        <f t="shared" si="5"/>
        <v>6.655833333333333E-2</v>
      </c>
      <c r="E60" s="23">
        <f t="shared" si="6"/>
        <v>6.5991666666666671E-2</v>
      </c>
      <c r="F60" s="20">
        <f t="shared" si="7"/>
        <v>0.97891147872206086</v>
      </c>
      <c r="G60" s="20">
        <f>$L$267</f>
        <v>1.0861676852542823</v>
      </c>
      <c r="H60" s="20">
        <f t="shared" si="11"/>
        <v>9.9927427043393968E-2</v>
      </c>
      <c r="I60" s="20">
        <f t="shared" si="1"/>
        <v>5.9475162884151285E-2</v>
      </c>
      <c r="J60" s="20">
        <f t="shared" si="2"/>
        <v>1.2480271015063232E-3</v>
      </c>
      <c r="K60" s="20">
        <f t="shared" si="3"/>
        <v>3.5327427043393964E-2</v>
      </c>
      <c r="L60" s="20">
        <f t="shared" si="4"/>
        <v>0.35353083821574688</v>
      </c>
      <c r="R60" s="20"/>
    </row>
    <row r="61" spans="1:18" x14ac:dyDescent="0.25">
      <c r="A61" s="89"/>
      <c r="B61" s="21" t="s">
        <v>178</v>
      </c>
      <c r="C61">
        <v>6.4100000000000004E-2</v>
      </c>
      <c r="D61" s="60">
        <f t="shared" si="5"/>
        <v>6.5424999999999997E-2</v>
      </c>
      <c r="E61" s="23">
        <f t="shared" si="6"/>
        <v>6.492083333333333E-2</v>
      </c>
      <c r="F61" s="20">
        <f t="shared" si="7"/>
        <v>0.98735639561003796</v>
      </c>
      <c r="G61" s="20">
        <f>$M$267</f>
        <v>1.0972485542710988</v>
      </c>
      <c r="H61" s="20">
        <f t="shared" si="11"/>
        <v>0.10094686699294109</v>
      </c>
      <c r="I61" s="20">
        <f t="shared" si="1"/>
        <v>5.8418851180516318E-2</v>
      </c>
      <c r="J61" s="20">
        <f t="shared" si="2"/>
        <v>1.357691607195491E-3</v>
      </c>
      <c r="K61" s="20">
        <f t="shared" si="3"/>
        <v>3.6846866992941082E-2</v>
      </c>
      <c r="L61" s="20">
        <f t="shared" si="4"/>
        <v>0.36501248716830087</v>
      </c>
      <c r="R61" s="20"/>
    </row>
    <row r="62" spans="1:18" x14ac:dyDescent="0.25">
      <c r="A62" s="89"/>
      <c r="B62" s="22" t="s">
        <v>177</v>
      </c>
      <c r="C62">
        <v>6.3E-2</v>
      </c>
      <c r="D62" s="60">
        <f t="shared" si="5"/>
        <v>6.4416666666666664E-2</v>
      </c>
      <c r="E62" s="23">
        <f t="shared" si="6"/>
        <v>6.3975000000000004E-2</v>
      </c>
      <c r="F62" s="20">
        <f t="shared" si="7"/>
        <v>0.98475967174677603</v>
      </c>
      <c r="G62" s="20">
        <f>$N$267</f>
        <v>1.1023445080443877</v>
      </c>
      <c r="H62" s="20">
        <f t="shared" si="11"/>
        <v>0.10141569474008366</v>
      </c>
      <c r="I62" s="20">
        <f t="shared" si="1"/>
        <v>5.7150917467503004E-2</v>
      </c>
      <c r="J62" s="20">
        <f t="shared" si="2"/>
        <v>1.4757656023632914E-3</v>
      </c>
      <c r="K62" s="20">
        <f t="shared" si="3"/>
        <v>3.8415694740083661E-2</v>
      </c>
      <c r="L62" s="20">
        <f t="shared" si="4"/>
        <v>0.37879437535322819</v>
      </c>
      <c r="R62" s="20"/>
    </row>
    <row r="63" spans="1:18" x14ac:dyDescent="0.25">
      <c r="A63" s="89"/>
      <c r="B63" s="21" t="s">
        <v>176</v>
      </c>
      <c r="C63">
        <v>6.1400000000000003E-2</v>
      </c>
      <c r="D63" s="60">
        <f t="shared" si="5"/>
        <v>6.3533333333333331E-2</v>
      </c>
      <c r="E63" s="23">
        <f t="shared" si="6"/>
        <v>6.3287499999999997E-2</v>
      </c>
      <c r="F63" s="20">
        <f t="shared" si="7"/>
        <v>0.9701757851076438</v>
      </c>
      <c r="G63" s="20">
        <f>$C$267</f>
        <v>1.105127340341419</v>
      </c>
      <c r="H63" s="20">
        <f>$N$63*G63</f>
        <v>9.9461460630727722E-2</v>
      </c>
      <c r="I63" s="20">
        <f t="shared" si="1"/>
        <v>5.5559208209463924E-2</v>
      </c>
      <c r="J63" s="20">
        <f t="shared" si="2"/>
        <v>1.448674785344436E-3</v>
      </c>
      <c r="K63" s="20">
        <f t="shared" si="3"/>
        <v>3.8061460630727718E-2</v>
      </c>
      <c r="L63" s="20">
        <f t="shared" si="4"/>
        <v>0.38267546433928978</v>
      </c>
      <c r="N63" s="20">
        <f>$N$3-0.01</f>
        <v>9.0000000000000011E-2</v>
      </c>
      <c r="R63" s="20"/>
    </row>
    <row r="64" spans="1:18" x14ac:dyDescent="0.25">
      <c r="A64" s="89"/>
      <c r="B64" s="22" t="s">
        <v>175</v>
      </c>
      <c r="C64">
        <v>6.0100000000000001E-2</v>
      </c>
      <c r="D64" s="60">
        <f t="shared" si="5"/>
        <v>6.3041666666666676E-2</v>
      </c>
      <c r="E64" s="23">
        <f t="shared" si="6"/>
        <v>6.2783333333333344E-2</v>
      </c>
      <c r="F64" s="20">
        <f t="shared" si="7"/>
        <v>0.95726041943190854</v>
      </c>
      <c r="G64" s="20">
        <f>$D$267</f>
        <v>1.1008859585793442</v>
      </c>
      <c r="H64" s="20">
        <f t="shared" ref="H64:H74" si="12">$N$63*G64</f>
        <v>9.9079736272140992E-2</v>
      </c>
      <c r="I64" s="20">
        <f t="shared" si="1"/>
        <v>5.4592394000153296E-2</v>
      </c>
      <c r="J64" s="20">
        <f t="shared" si="2"/>
        <v>1.5194198398456641E-3</v>
      </c>
      <c r="K64" s="20">
        <f t="shared" si="3"/>
        <v>3.8979736272140991E-2</v>
      </c>
      <c r="L64" s="20">
        <f t="shared" si="4"/>
        <v>0.39341784444274125</v>
      </c>
      <c r="R64" s="20"/>
    </row>
    <row r="65" spans="1:18" x14ac:dyDescent="0.25">
      <c r="A65" s="89"/>
      <c r="B65" s="21" t="s">
        <v>174</v>
      </c>
      <c r="C65">
        <v>5.9700000000000003E-2</v>
      </c>
      <c r="D65" s="60">
        <f t="shared" si="5"/>
        <v>6.2525000000000011E-2</v>
      </c>
      <c r="E65" s="23">
        <f t="shared" si="6"/>
        <v>6.235000000000001E-2</v>
      </c>
      <c r="F65" s="20">
        <f t="shared" si="7"/>
        <v>0.95749799518845213</v>
      </c>
      <c r="G65" s="20">
        <f>$E$267</f>
        <v>1.1027823307312177</v>
      </c>
      <c r="H65" s="20">
        <f t="shared" si="12"/>
        <v>9.9250409765809608E-2</v>
      </c>
      <c r="I65" s="20">
        <f t="shared" si="1"/>
        <v>5.4135796644850985E-2</v>
      </c>
      <c r="J65" s="20">
        <f t="shared" si="2"/>
        <v>1.5642349126434479E-3</v>
      </c>
      <c r="K65" s="20">
        <f t="shared" si="3"/>
        <v>3.9550409765809605E-2</v>
      </c>
      <c r="L65" s="20">
        <f t="shared" si="4"/>
        <v>0.39849114839054472</v>
      </c>
      <c r="R65" s="20"/>
    </row>
    <row r="66" spans="1:18" x14ac:dyDescent="0.25">
      <c r="A66" s="89"/>
      <c r="B66" s="22" t="s">
        <v>173</v>
      </c>
      <c r="C66">
        <v>5.9299999999999999E-2</v>
      </c>
      <c r="D66" s="60">
        <f t="shared" si="5"/>
        <v>6.2175000000000008E-2</v>
      </c>
      <c r="E66" s="23">
        <f t="shared" si="6"/>
        <v>6.2158333333333343E-2</v>
      </c>
      <c r="F66" s="20">
        <f t="shared" si="7"/>
        <v>0.95401528355007359</v>
      </c>
      <c r="G66" s="20">
        <f>$F$267</f>
        <v>1.0955269924464028</v>
      </c>
      <c r="H66" s="20">
        <f t="shared" si="12"/>
        <v>9.8597429320176261E-2</v>
      </c>
      <c r="I66" s="20">
        <f t="shared" si="1"/>
        <v>5.412920029252604E-2</v>
      </c>
      <c r="J66" s="20">
        <f t="shared" si="2"/>
        <v>1.544287951174249E-3</v>
      </c>
      <c r="K66" s="20">
        <f t="shared" si="3"/>
        <v>3.9297429320176262E-2</v>
      </c>
      <c r="L66" s="20">
        <f t="shared" si="4"/>
        <v>0.39856444119415518</v>
      </c>
      <c r="R66" s="20"/>
    </row>
    <row r="67" spans="1:18" x14ac:dyDescent="0.25">
      <c r="A67" s="89"/>
      <c r="B67" s="21" t="s">
        <v>172</v>
      </c>
      <c r="C67">
        <v>5.9700000000000003E-2</v>
      </c>
      <c r="D67" s="60">
        <f t="shared" si="5"/>
        <v>6.2141666666666671E-2</v>
      </c>
      <c r="E67" s="23">
        <f t="shared" si="6"/>
        <v>6.2254166666666666E-2</v>
      </c>
      <c r="F67" s="20">
        <f t="shared" si="7"/>
        <v>0.95897195636168941</v>
      </c>
      <c r="G67" s="20">
        <f>$G$267</f>
        <v>1.0734601340693828</v>
      </c>
      <c r="H67" s="20">
        <f t="shared" si="12"/>
        <v>9.6611412066244462E-2</v>
      </c>
      <c r="I67" s="20">
        <f t="shared" si="1"/>
        <v>5.5614547858133419E-2</v>
      </c>
      <c r="J67" s="20">
        <f t="shared" si="2"/>
        <v>1.362452340724097E-3</v>
      </c>
      <c r="K67" s="20">
        <f t="shared" si="3"/>
        <v>3.6911412066244459E-2</v>
      </c>
      <c r="L67" s="20">
        <f t="shared" si="4"/>
        <v>0.38206057935407323</v>
      </c>
      <c r="R67" s="20"/>
    </row>
    <row r="68" spans="1:18" x14ac:dyDescent="0.25">
      <c r="A68" s="89"/>
      <c r="B68" s="22" t="s">
        <v>171</v>
      </c>
      <c r="C68">
        <v>6.1199999999999997E-2</v>
      </c>
      <c r="D68" s="60">
        <f t="shared" si="5"/>
        <v>6.2366666666666661E-2</v>
      </c>
      <c r="E68" s="23">
        <f t="shared" si="6"/>
        <v>6.2554166666666661E-2</v>
      </c>
      <c r="F68" s="20">
        <f t="shared" si="7"/>
        <v>0.97835209485112906</v>
      </c>
      <c r="G68" s="20">
        <f>$H$267</f>
        <v>1.077431561691258</v>
      </c>
      <c r="H68" s="20">
        <f t="shared" si="12"/>
        <v>9.6968840552213234E-2</v>
      </c>
      <c r="I68" s="20">
        <f t="shared" ref="I68:I131" si="13">C68/G68</f>
        <v>5.6801751662011443E-2</v>
      </c>
      <c r="J68" s="20">
        <f t="shared" ref="J68:J131" si="14">(C68-H68)^2</f>
        <v>1.2794099544496541E-3</v>
      </c>
      <c r="K68" s="20">
        <f t="shared" ref="K68:K131" si="15">ABS(C68-H68)</f>
        <v>3.5768840552213237E-2</v>
      </c>
      <c r="L68" s="20">
        <f t="shared" ref="L68:L131" si="16">ABS((C68-H68)/H68)</f>
        <v>0.36886942597765071</v>
      </c>
      <c r="R68" s="20"/>
    </row>
    <row r="69" spans="1:18" x14ac:dyDescent="0.25">
      <c r="A69" s="89"/>
      <c r="B69" s="21" t="s">
        <v>170</v>
      </c>
      <c r="C69">
        <v>6.5100000000000005E-2</v>
      </c>
      <c r="D69" s="60">
        <f t="shared" si="5"/>
        <v>6.2741666666666668E-2</v>
      </c>
      <c r="E69" s="23">
        <f t="shared" si="6"/>
        <v>6.3020833333333331E-2</v>
      </c>
      <c r="F69" s="20">
        <f t="shared" si="7"/>
        <v>1.0329917355371903</v>
      </c>
      <c r="G69" s="20">
        <f>$I$267</f>
        <v>1.0831030615787089</v>
      </c>
      <c r="H69" s="20">
        <f t="shared" si="12"/>
        <v>9.7479275542083813E-2</v>
      </c>
      <c r="I69" s="20">
        <f t="shared" si="13"/>
        <v>6.010508354127591E-2</v>
      </c>
      <c r="J69" s="20">
        <f t="shared" si="14"/>
        <v>1.0484174846301867E-3</v>
      </c>
      <c r="K69" s="20">
        <f t="shared" si="15"/>
        <v>3.2379275542083807E-2</v>
      </c>
      <c r="L69" s="20">
        <f t="shared" si="16"/>
        <v>0.33216573843026775</v>
      </c>
      <c r="R69" s="20"/>
    </row>
    <row r="70" spans="1:18" x14ac:dyDescent="0.25">
      <c r="A70" s="89"/>
      <c r="B70" s="22" t="s">
        <v>169</v>
      </c>
      <c r="C70">
        <v>6.3700000000000007E-2</v>
      </c>
      <c r="D70" s="60">
        <f t="shared" si="5"/>
        <v>6.3299999999999981E-2</v>
      </c>
      <c r="E70" s="23">
        <f t="shared" si="6"/>
        <v>6.3629166666666653E-2</v>
      </c>
      <c r="F70" s="20">
        <f t="shared" si="7"/>
        <v>1.0011132211381053</v>
      </c>
      <c r="G70" s="20">
        <f>$J$267</f>
        <v>1.087099903053875</v>
      </c>
      <c r="H70" s="20">
        <f t="shared" si="12"/>
        <v>9.7838991274848769E-2</v>
      </c>
      <c r="I70" s="20">
        <f t="shared" si="13"/>
        <v>5.8596270518518415E-2</v>
      </c>
      <c r="J70" s="20">
        <f t="shared" si="14"/>
        <v>1.1654707252641999E-3</v>
      </c>
      <c r="K70" s="20">
        <f t="shared" si="15"/>
        <v>3.4138991274848762E-2</v>
      </c>
      <c r="L70" s="20">
        <f t="shared" si="16"/>
        <v>0.3489303275720177</v>
      </c>
      <c r="R70" s="20"/>
    </row>
    <row r="71" spans="1:18" x14ac:dyDescent="0.25">
      <c r="A71" s="89"/>
      <c r="B71" s="21" t="s">
        <v>168</v>
      </c>
      <c r="C71">
        <v>6.4199999999999993E-2</v>
      </c>
      <c r="D71" s="60">
        <f t="shared" si="5"/>
        <v>6.3958333333333339E-2</v>
      </c>
      <c r="E71" s="23">
        <f t="shared" si="6"/>
        <v>6.4604166666666671E-2</v>
      </c>
      <c r="F71" s="20">
        <f t="shared" si="7"/>
        <v>0.99374395356336653</v>
      </c>
      <c r="G71" s="20">
        <f>$K$267</f>
        <v>1.0939493102800419</v>
      </c>
      <c r="H71" s="20">
        <f t="shared" si="12"/>
        <v>9.8455437925203781E-2</v>
      </c>
      <c r="I71" s="20">
        <f t="shared" si="13"/>
        <v>5.8686448628561524E-2</v>
      </c>
      <c r="J71" s="20">
        <f t="shared" si="14"/>
        <v>1.17343502744749E-3</v>
      </c>
      <c r="K71" s="20">
        <f t="shared" si="15"/>
        <v>3.4255437925203788E-2</v>
      </c>
      <c r="L71" s="20">
        <f t="shared" si="16"/>
        <v>0.34792834857153865</v>
      </c>
      <c r="R71" s="20"/>
    </row>
    <row r="72" spans="1:18" x14ac:dyDescent="0.25">
      <c r="A72" s="89"/>
      <c r="B72" s="22" t="s">
        <v>167</v>
      </c>
      <c r="C72">
        <v>6.4199999999999993E-2</v>
      </c>
      <c r="D72" s="60">
        <f t="shared" si="5"/>
        <v>6.5250000000000002E-2</v>
      </c>
      <c r="E72" s="23">
        <f t="shared" si="6"/>
        <v>6.5883333333333349E-2</v>
      </c>
      <c r="F72" s="20">
        <f t="shared" si="7"/>
        <v>0.97444978497343759</v>
      </c>
      <c r="G72" s="20">
        <f>$L$267</f>
        <v>1.0861676852542823</v>
      </c>
      <c r="H72" s="20">
        <f t="shared" si="12"/>
        <v>9.7755091672885416E-2</v>
      </c>
      <c r="I72" s="20">
        <f t="shared" si="13"/>
        <v>5.910689562171071E-2</v>
      </c>
      <c r="J72" s="20">
        <f t="shared" si="14"/>
        <v>1.1259441771757446E-3</v>
      </c>
      <c r="K72" s="20">
        <f t="shared" si="15"/>
        <v>3.3555091672885423E-2</v>
      </c>
      <c r="L72" s="20">
        <f t="shared" si="16"/>
        <v>0.3432567153143255</v>
      </c>
      <c r="R72" s="20"/>
    </row>
    <row r="73" spans="1:18" x14ac:dyDescent="0.25">
      <c r="A73" s="89"/>
      <c r="B73" s="21" t="s">
        <v>166</v>
      </c>
      <c r="C73">
        <v>6.6799999999999998E-2</v>
      </c>
      <c r="D73" s="60">
        <f t="shared" si="5"/>
        <v>6.6516666666666682E-2</v>
      </c>
      <c r="E73" s="23">
        <f t="shared" si="6"/>
        <v>6.720000000000001E-2</v>
      </c>
      <c r="F73" s="20">
        <f t="shared" si="7"/>
        <v>0.99404761904761885</v>
      </c>
      <c r="G73" s="20">
        <f>$M$267</f>
        <v>1.0972485542710988</v>
      </c>
      <c r="H73" s="20">
        <f t="shared" si="12"/>
        <v>9.8752369884398908E-2</v>
      </c>
      <c r="I73" s="20">
        <f t="shared" si="13"/>
        <v>6.0879551620257252E-2</v>
      </c>
      <c r="J73" s="20">
        <f t="shared" si="14"/>
        <v>1.0209539412294425E-3</v>
      </c>
      <c r="K73" s="20">
        <f t="shared" si="15"/>
        <v>3.195236988439891E-2</v>
      </c>
      <c r="L73" s="20">
        <f t="shared" si="16"/>
        <v>0.32356053755269731</v>
      </c>
      <c r="R73" s="20"/>
    </row>
    <row r="74" spans="1:18" x14ac:dyDescent="0.25">
      <c r="A74" s="89"/>
      <c r="B74" s="22" t="s">
        <v>165</v>
      </c>
      <c r="C74">
        <v>6.7500000000000004E-2</v>
      </c>
      <c r="D74" s="60">
        <f t="shared" ref="D74:D137" si="17">AVERAGE(C68:C79)</f>
        <v>6.7883333333333337E-2</v>
      </c>
      <c r="E74" s="23">
        <f t="shared" ref="E74:E137" si="18">AVERAGE(D74:D75)</f>
        <v>6.8675000000000014E-2</v>
      </c>
      <c r="F74" s="20">
        <f t="shared" ref="F74:F137" si="19">C74/E74</f>
        <v>0.98289042591918441</v>
      </c>
      <c r="G74" s="20">
        <f>$N$267</f>
        <v>1.1023445080443877</v>
      </c>
      <c r="H74" s="20">
        <f t="shared" si="12"/>
        <v>9.9211005723994897E-2</v>
      </c>
      <c r="I74" s="20">
        <f t="shared" si="13"/>
        <v>6.1233125858038938E-2</v>
      </c>
      <c r="J74" s="20">
        <f t="shared" si="14"/>
        <v>1.0055878840272369E-3</v>
      </c>
      <c r="K74" s="20">
        <f t="shared" si="15"/>
        <v>3.1711005723994892E-2</v>
      </c>
      <c r="L74" s="20">
        <f t="shared" si="16"/>
        <v>0.31963193491067854</v>
      </c>
      <c r="R74" s="20"/>
    </row>
    <row r="75" spans="1:18" x14ac:dyDescent="0.25">
      <c r="A75" s="89"/>
      <c r="B75" s="21" t="s">
        <v>164</v>
      </c>
      <c r="C75">
        <v>6.8099999999999994E-2</v>
      </c>
      <c r="D75" s="60">
        <f t="shared" si="17"/>
        <v>6.9466666666666677E-2</v>
      </c>
      <c r="E75" s="23">
        <f t="shared" si="18"/>
        <v>7.0208333333333345E-2</v>
      </c>
      <c r="F75" s="20">
        <f t="shared" si="19"/>
        <v>0.96997032640949532</v>
      </c>
      <c r="G75" s="20">
        <f>$C$267</f>
        <v>1.105127340341419</v>
      </c>
      <c r="H75" s="20">
        <f>$N$75*G75</f>
        <v>0.1326152808409703</v>
      </c>
      <c r="I75" s="20">
        <f t="shared" si="13"/>
        <v>6.1621857965219753E-2</v>
      </c>
      <c r="J75" s="20">
        <f t="shared" si="14"/>
        <v>4.1622214619892696E-3</v>
      </c>
      <c r="K75" s="20">
        <f t="shared" si="15"/>
        <v>6.4515280840970302E-2</v>
      </c>
      <c r="L75" s="20">
        <f t="shared" si="16"/>
        <v>0.48648451695650208</v>
      </c>
      <c r="N75" s="20">
        <f>$N$3+0.02</f>
        <v>0.12000000000000001</v>
      </c>
      <c r="R75" s="20"/>
    </row>
    <row r="76" spans="1:18" x14ac:dyDescent="0.25">
      <c r="A76" s="89"/>
      <c r="B76" s="22" t="s">
        <v>163</v>
      </c>
      <c r="C76">
        <v>6.8000000000000005E-2</v>
      </c>
      <c r="D76" s="60">
        <f t="shared" si="17"/>
        <v>7.0950000000000013E-2</v>
      </c>
      <c r="E76" s="23">
        <f t="shared" si="18"/>
        <v>7.1854166666666677E-2</v>
      </c>
      <c r="F76" s="20">
        <f t="shared" si="19"/>
        <v>0.9463612641345317</v>
      </c>
      <c r="G76" s="20">
        <f>$D$267</f>
        <v>1.1008859585793442</v>
      </c>
      <c r="H76" s="20">
        <f t="shared" ref="H76:H86" si="20">$N$75*G76</f>
        <v>0.13210631502952133</v>
      </c>
      <c r="I76" s="20">
        <f t="shared" si="13"/>
        <v>6.1768432479374781E-2</v>
      </c>
      <c r="J76" s="20">
        <f t="shared" si="14"/>
        <v>4.1096196266642319E-3</v>
      </c>
      <c r="K76" s="20">
        <f t="shared" si="15"/>
        <v>6.4106315029521327E-2</v>
      </c>
      <c r="L76" s="20">
        <f t="shared" si="16"/>
        <v>0.48526306267187691</v>
      </c>
      <c r="R76" s="20"/>
    </row>
    <row r="77" spans="1:18" x14ac:dyDescent="0.25">
      <c r="A77" s="89"/>
      <c r="B77" s="21" t="s">
        <v>162</v>
      </c>
      <c r="C77">
        <v>7.5200000000000003E-2</v>
      </c>
      <c r="D77" s="60">
        <f t="shared" si="17"/>
        <v>7.2758333333333342E-2</v>
      </c>
      <c r="E77" s="23">
        <f t="shared" si="18"/>
        <v>7.3787500000000006E-2</v>
      </c>
      <c r="F77" s="20">
        <f t="shared" si="19"/>
        <v>1.0191428087413179</v>
      </c>
      <c r="G77" s="20">
        <f>$E$267</f>
        <v>1.1027823307312177</v>
      </c>
      <c r="H77" s="20">
        <f t="shared" si="20"/>
        <v>0.13233387968774613</v>
      </c>
      <c r="I77" s="20">
        <f t="shared" si="13"/>
        <v>6.8191154232710119E-2</v>
      </c>
      <c r="J77" s="20">
        <f t="shared" si="14"/>
        <v>3.2642802081738489E-3</v>
      </c>
      <c r="K77" s="20">
        <f t="shared" si="15"/>
        <v>5.7133879687746122E-2</v>
      </c>
      <c r="L77" s="20">
        <f t="shared" si="16"/>
        <v>0.43174038139408238</v>
      </c>
      <c r="R77" s="20"/>
    </row>
    <row r="78" spans="1:18" x14ac:dyDescent="0.25">
      <c r="A78" s="89"/>
      <c r="B78" s="22" t="s">
        <v>161</v>
      </c>
      <c r="C78">
        <v>7.4499999999999997E-2</v>
      </c>
      <c r="D78" s="60">
        <f t="shared" si="17"/>
        <v>7.481666666666667E-2</v>
      </c>
      <c r="E78" s="23">
        <f t="shared" si="18"/>
        <v>7.5720833333333334E-2</v>
      </c>
      <c r="F78" s="20">
        <f t="shared" si="19"/>
        <v>0.98387718043250971</v>
      </c>
      <c r="G78" s="20">
        <f>$F$267</f>
        <v>1.0955269924464028</v>
      </c>
      <c r="H78" s="20">
        <f t="shared" si="20"/>
        <v>0.13146323909356836</v>
      </c>
      <c r="I78" s="20">
        <f t="shared" si="13"/>
        <v>6.8003801379311793E-2</v>
      </c>
      <c r="J78" s="20">
        <f t="shared" si="14"/>
        <v>3.2448106080310347E-3</v>
      </c>
      <c r="K78" s="20">
        <f t="shared" si="15"/>
        <v>5.696323909356836E-2</v>
      </c>
      <c r="L78" s="20">
        <f t="shared" si="16"/>
        <v>0.43330165517240177</v>
      </c>
      <c r="R78" s="20"/>
    </row>
    <row r="79" spans="1:18" x14ac:dyDescent="0.25">
      <c r="A79" s="89"/>
      <c r="B79" s="21" t="s">
        <v>160</v>
      </c>
      <c r="C79">
        <v>7.6100000000000001E-2</v>
      </c>
      <c r="D79" s="60">
        <f t="shared" si="17"/>
        <v>7.6624999999999999E-2</v>
      </c>
      <c r="E79" s="23">
        <f t="shared" si="18"/>
        <v>7.7454166666666657E-2</v>
      </c>
      <c r="F79" s="20">
        <f t="shared" si="19"/>
        <v>0.98251654204099215</v>
      </c>
      <c r="G79" s="20">
        <f>$G$267</f>
        <v>1.0734601340693828</v>
      </c>
      <c r="H79" s="20">
        <f t="shared" si="20"/>
        <v>0.12881521608832594</v>
      </c>
      <c r="I79" s="20">
        <f t="shared" si="13"/>
        <v>7.0892246097218642E-2</v>
      </c>
      <c r="J79" s="20">
        <f t="shared" si="14"/>
        <v>2.7788940072388979E-3</v>
      </c>
      <c r="K79" s="20">
        <f t="shared" si="15"/>
        <v>5.2715216088325939E-2</v>
      </c>
      <c r="L79" s="20">
        <f t="shared" si="16"/>
        <v>0.40923128252317803</v>
      </c>
      <c r="R79" s="20"/>
    </row>
    <row r="80" spans="1:18" x14ac:dyDescent="0.25">
      <c r="A80" s="89"/>
      <c r="B80" s="22" t="s">
        <v>159</v>
      </c>
      <c r="C80">
        <v>8.0199999999999994E-2</v>
      </c>
      <c r="D80" s="60">
        <f t="shared" si="17"/>
        <v>7.828333333333333E-2</v>
      </c>
      <c r="E80" s="23">
        <f t="shared" si="18"/>
        <v>7.9212499999999991E-2</v>
      </c>
      <c r="F80" s="20">
        <f t="shared" si="19"/>
        <v>1.0124664667823893</v>
      </c>
      <c r="G80" s="20">
        <f>$H$267</f>
        <v>1.077431561691258</v>
      </c>
      <c r="H80" s="20">
        <f t="shared" si="20"/>
        <v>0.12929178740295097</v>
      </c>
      <c r="I80" s="20">
        <f t="shared" si="13"/>
        <v>7.4436282406753554E-2</v>
      </c>
      <c r="J80" s="20">
        <f t="shared" si="14"/>
        <v>2.4100035904165359E-3</v>
      </c>
      <c r="K80" s="20">
        <f t="shared" si="15"/>
        <v>4.9091787402950976E-2</v>
      </c>
      <c r="L80" s="20">
        <f t="shared" si="16"/>
        <v>0.37969764661038713</v>
      </c>
      <c r="R80" s="20"/>
    </row>
    <row r="81" spans="1:18" x14ac:dyDescent="0.25">
      <c r="A81" s="89"/>
      <c r="B81" s="21" t="s">
        <v>158</v>
      </c>
      <c r="C81">
        <v>8.2900000000000001E-2</v>
      </c>
      <c r="D81" s="60">
        <f t="shared" si="17"/>
        <v>8.0141666666666667E-2</v>
      </c>
      <c r="E81" s="23">
        <f t="shared" si="18"/>
        <v>8.1104166666666672E-2</v>
      </c>
      <c r="F81" s="20">
        <f t="shared" si="19"/>
        <v>1.0221423067043411</v>
      </c>
      <c r="G81" s="20">
        <f>$I$267</f>
        <v>1.0831030615787089</v>
      </c>
      <c r="H81" s="20">
        <f t="shared" si="20"/>
        <v>0.12997236738944509</v>
      </c>
      <c r="I81" s="20">
        <f t="shared" si="13"/>
        <v>7.6539346014927387E-2</v>
      </c>
      <c r="J81" s="20">
        <f t="shared" si="14"/>
        <v>2.2158077716468937E-3</v>
      </c>
      <c r="K81" s="20">
        <f t="shared" si="15"/>
        <v>4.7072367389445091E-2</v>
      </c>
      <c r="L81" s="20">
        <f t="shared" si="16"/>
        <v>0.36217211654227194</v>
      </c>
      <c r="R81" s="20"/>
    </row>
    <row r="82" spans="1:18" x14ac:dyDescent="0.25">
      <c r="A82" s="89"/>
      <c r="B82" s="22" t="s">
        <v>157</v>
      </c>
      <c r="C82">
        <v>8.5400000000000004E-2</v>
      </c>
      <c r="D82" s="60">
        <f t="shared" si="17"/>
        <v>8.2066666666666663E-2</v>
      </c>
      <c r="E82" s="23">
        <f t="shared" si="18"/>
        <v>8.310833333333334E-2</v>
      </c>
      <c r="F82" s="20">
        <f t="shared" si="19"/>
        <v>1.0275744510177478</v>
      </c>
      <c r="G82" s="20">
        <f>$J$267</f>
        <v>1.087099903053875</v>
      </c>
      <c r="H82" s="20">
        <f t="shared" si="20"/>
        <v>0.13045198836646502</v>
      </c>
      <c r="I82" s="20">
        <f t="shared" si="13"/>
        <v>7.8557637398453256E-2</v>
      </c>
      <c r="J82" s="20">
        <f t="shared" si="14"/>
        <v>2.0296816557720987E-3</v>
      </c>
      <c r="K82" s="20">
        <f t="shared" si="15"/>
        <v>4.5051988366465012E-2</v>
      </c>
      <c r="L82" s="20">
        <f t="shared" si="16"/>
        <v>0.34535302167955623</v>
      </c>
      <c r="R82" s="20"/>
    </row>
    <row r="83" spans="1:18" x14ac:dyDescent="0.25">
      <c r="A83" s="89"/>
      <c r="B83" s="21" t="s">
        <v>156</v>
      </c>
      <c r="C83">
        <v>8.8900000000000007E-2</v>
      </c>
      <c r="D83" s="60">
        <f t="shared" si="17"/>
        <v>8.4150000000000003E-2</v>
      </c>
      <c r="E83" s="23">
        <f t="shared" si="18"/>
        <v>8.5012499999999991E-2</v>
      </c>
      <c r="F83" s="20">
        <f t="shared" si="19"/>
        <v>1.0457285693280403</v>
      </c>
      <c r="G83" s="20">
        <f>$K$267</f>
        <v>1.0939493102800419</v>
      </c>
      <c r="H83" s="20">
        <f t="shared" si="20"/>
        <v>0.13127391723360504</v>
      </c>
      <c r="I83" s="20">
        <f t="shared" si="13"/>
        <v>8.1265191325219949E-2</v>
      </c>
      <c r="J83" s="20">
        <f t="shared" si="14"/>
        <v>1.7955488617204098E-3</v>
      </c>
      <c r="K83" s="20">
        <f t="shared" si="15"/>
        <v>4.2373917233605035E-2</v>
      </c>
      <c r="L83" s="20">
        <f t="shared" si="16"/>
        <v>0.32279007228983381</v>
      </c>
      <c r="R83" s="20"/>
    </row>
    <row r="84" spans="1:18" x14ac:dyDescent="0.25">
      <c r="A84" s="89"/>
      <c r="B84" s="22" t="s">
        <v>155</v>
      </c>
      <c r="C84">
        <v>8.5900000000000004E-2</v>
      </c>
      <c r="D84" s="60">
        <f t="shared" si="17"/>
        <v>8.5874999999999993E-2</v>
      </c>
      <c r="E84" s="23">
        <f t="shared" si="18"/>
        <v>8.6849999999999983E-2</v>
      </c>
      <c r="F84" s="20">
        <f t="shared" si="19"/>
        <v>0.98906160046056446</v>
      </c>
      <c r="G84" s="20">
        <f>$L$267</f>
        <v>1.0861676852542823</v>
      </c>
      <c r="H84" s="20">
        <f t="shared" si="20"/>
        <v>0.13034012223051389</v>
      </c>
      <c r="I84" s="20">
        <f t="shared" si="13"/>
        <v>7.9085394609111376E-2</v>
      </c>
      <c r="J84" s="20">
        <f t="shared" si="14"/>
        <v>1.9749244638630143E-3</v>
      </c>
      <c r="K84" s="20">
        <f t="shared" si="15"/>
        <v>4.4440122230513884E-2</v>
      </c>
      <c r="L84" s="20">
        <f t="shared" si="16"/>
        <v>0.34095504492407191</v>
      </c>
      <c r="R84" s="20"/>
    </row>
    <row r="85" spans="1:18" x14ac:dyDescent="0.25">
      <c r="A85" s="89"/>
      <c r="B85" s="21" t="s">
        <v>154</v>
      </c>
      <c r="C85">
        <v>8.6699999999999999E-2</v>
      </c>
      <c r="D85" s="60">
        <f t="shared" si="17"/>
        <v>8.7824999999999986E-2</v>
      </c>
      <c r="E85" s="23">
        <f t="shared" si="18"/>
        <v>8.8650000000000007E-2</v>
      </c>
      <c r="F85" s="20">
        <f t="shared" si="19"/>
        <v>0.97800338409475462</v>
      </c>
      <c r="G85" s="20">
        <f>$M$267</f>
        <v>1.0972485542710988</v>
      </c>
      <c r="H85" s="20">
        <f t="shared" si="20"/>
        <v>0.13166982651253187</v>
      </c>
      <c r="I85" s="20">
        <f t="shared" si="13"/>
        <v>7.90158252316812E-2</v>
      </c>
      <c r="J85" s="20">
        <f t="shared" si="14"/>
        <v>2.0222852965672143E-3</v>
      </c>
      <c r="K85" s="20">
        <f t="shared" si="15"/>
        <v>4.4969826512531869E-2</v>
      </c>
      <c r="L85" s="20">
        <f t="shared" si="16"/>
        <v>0.34153478973599011</v>
      </c>
      <c r="R85" s="20"/>
    </row>
    <row r="86" spans="1:18" x14ac:dyDescent="0.25">
      <c r="A86" s="89"/>
      <c r="B86" s="22" t="s">
        <v>153</v>
      </c>
      <c r="C86">
        <v>8.9800000000000005E-2</v>
      </c>
      <c r="D86" s="60">
        <f t="shared" si="17"/>
        <v>8.9475000000000013E-2</v>
      </c>
      <c r="E86" s="23">
        <f t="shared" si="18"/>
        <v>9.0195833333333336E-2</v>
      </c>
      <c r="F86" s="20">
        <f t="shared" si="19"/>
        <v>0.99561140111793789</v>
      </c>
      <c r="G86" s="20">
        <f>$N$267</f>
        <v>1.1023445080443877</v>
      </c>
      <c r="H86" s="20">
        <f t="shared" si="20"/>
        <v>0.13228134096532654</v>
      </c>
      <c r="I86" s="20">
        <f t="shared" si="13"/>
        <v>8.1462736326694762E-2</v>
      </c>
      <c r="J86" s="20">
        <f t="shared" si="14"/>
        <v>1.8046643302123302E-3</v>
      </c>
      <c r="K86" s="20">
        <f t="shared" si="15"/>
        <v>4.2481340965326533E-2</v>
      </c>
      <c r="L86" s="20">
        <f t="shared" si="16"/>
        <v>0.32114386394421041</v>
      </c>
      <c r="R86" s="20"/>
    </row>
    <row r="87" spans="1:18" x14ac:dyDescent="0.25">
      <c r="A87" s="89"/>
      <c r="B87" s="21" t="s">
        <v>152</v>
      </c>
      <c r="C87">
        <v>9.1200000000000003E-2</v>
      </c>
      <c r="D87" s="60">
        <f t="shared" si="17"/>
        <v>9.091666666666666E-2</v>
      </c>
      <c r="E87" s="23">
        <f t="shared" si="18"/>
        <v>9.1466666666666668E-2</v>
      </c>
      <c r="F87" s="20">
        <f t="shared" si="19"/>
        <v>0.99708454810495628</v>
      </c>
      <c r="G87" s="20">
        <f>$C$267</f>
        <v>1.105127340341419</v>
      </c>
      <c r="H87" s="20">
        <f>$N$87*G87</f>
        <v>0.12156400743755609</v>
      </c>
      <c r="I87" s="20">
        <f t="shared" si="13"/>
        <v>8.2524426526109279E-2</v>
      </c>
      <c r="J87" s="20">
        <f t="shared" si="14"/>
        <v>9.2197294766796132E-4</v>
      </c>
      <c r="K87" s="20">
        <f t="shared" si="15"/>
        <v>3.0364007437556087E-2</v>
      </c>
      <c r="L87" s="20">
        <f t="shared" si="16"/>
        <v>0.24977794067173376</v>
      </c>
      <c r="N87" s="20">
        <f>$N$3+0.01</f>
        <v>0.11</v>
      </c>
      <c r="R87" s="20"/>
    </row>
    <row r="88" spans="1:18" x14ac:dyDescent="0.25">
      <c r="A88" s="89"/>
      <c r="B88" s="22" t="s">
        <v>151</v>
      </c>
      <c r="C88">
        <v>9.2999999999999999E-2</v>
      </c>
      <c r="D88" s="60">
        <f t="shared" si="17"/>
        <v>9.2016666666666677E-2</v>
      </c>
      <c r="E88" s="23">
        <f t="shared" si="18"/>
        <v>9.2608333333333334E-2</v>
      </c>
      <c r="F88" s="20">
        <f t="shared" si="19"/>
        <v>1.0042292810222262</v>
      </c>
      <c r="G88" s="20">
        <f>$D$267</f>
        <v>1.1008859585793442</v>
      </c>
      <c r="H88" s="20">
        <f t="shared" ref="H88:H98" si="21">$N$87*G88</f>
        <v>0.12109745544372787</v>
      </c>
      <c r="I88" s="20">
        <f t="shared" si="13"/>
        <v>8.4477415008556683E-2</v>
      </c>
      <c r="J88" s="20">
        <f t="shared" si="14"/>
        <v>7.8946700241227272E-4</v>
      </c>
      <c r="K88" s="20">
        <f t="shared" si="15"/>
        <v>2.8097455443727867E-2</v>
      </c>
      <c r="L88" s="20">
        <f t="shared" si="16"/>
        <v>0.23202349992221202</v>
      </c>
      <c r="R88" s="20"/>
    </row>
    <row r="89" spans="1:18" x14ac:dyDescent="0.25">
      <c r="A89" s="89"/>
      <c r="B89" s="21" t="s">
        <v>150</v>
      </c>
      <c r="C89">
        <v>9.5899999999999999E-2</v>
      </c>
      <c r="D89" s="60">
        <f t="shared" si="17"/>
        <v>9.3199999999999991E-2</v>
      </c>
      <c r="E89" s="23">
        <f t="shared" si="18"/>
        <v>9.3629166666666652E-2</v>
      </c>
      <c r="F89" s="20">
        <f t="shared" si="19"/>
        <v>1.0242534822660319</v>
      </c>
      <c r="G89" s="20">
        <f>$E$267</f>
        <v>1.1027823307312177</v>
      </c>
      <c r="H89" s="20">
        <f t="shared" si="21"/>
        <v>0.12130605638043394</v>
      </c>
      <c r="I89" s="20">
        <f t="shared" si="13"/>
        <v>8.6961857591980052E-2</v>
      </c>
      <c r="J89" s="20">
        <f t="shared" si="14"/>
        <v>6.4546770080578834E-4</v>
      </c>
      <c r="K89" s="20">
        <f t="shared" si="15"/>
        <v>2.5406056380433945E-2</v>
      </c>
      <c r="L89" s="20">
        <f t="shared" si="16"/>
        <v>0.20943765825472679</v>
      </c>
      <c r="R89" s="20"/>
    </row>
    <row r="90" spans="1:18" x14ac:dyDescent="0.25">
      <c r="A90" s="89"/>
      <c r="B90" s="22" t="s">
        <v>149</v>
      </c>
      <c r="C90">
        <v>9.7900000000000001E-2</v>
      </c>
      <c r="D90" s="60">
        <f t="shared" si="17"/>
        <v>9.4058333333333313E-2</v>
      </c>
      <c r="E90" s="23">
        <f t="shared" si="18"/>
        <v>9.465416666666665E-2</v>
      </c>
      <c r="F90" s="20">
        <f t="shared" si="19"/>
        <v>1.0342914997578907</v>
      </c>
      <c r="G90" s="20">
        <f>$F$267</f>
        <v>1.0955269924464028</v>
      </c>
      <c r="H90" s="20">
        <f t="shared" si="21"/>
        <v>0.12050796916910431</v>
      </c>
      <c r="I90" s="20">
        <f t="shared" si="13"/>
        <v>8.936338463133725E-2</v>
      </c>
      <c r="J90" s="20">
        <f t="shared" si="14"/>
        <v>5.1112026995117079E-4</v>
      </c>
      <c r="K90" s="20">
        <f t="shared" si="15"/>
        <v>2.2607969169104306E-2</v>
      </c>
      <c r="L90" s="20">
        <f t="shared" si="16"/>
        <v>0.18760559426057036</v>
      </c>
      <c r="R90" s="20"/>
    </row>
    <row r="91" spans="1:18" x14ac:dyDescent="0.25">
      <c r="A91" s="89"/>
      <c r="B91" s="21" t="s">
        <v>148</v>
      </c>
      <c r="C91">
        <v>9.5899999999999999E-2</v>
      </c>
      <c r="D91" s="60">
        <f t="shared" si="17"/>
        <v>9.5250000000000001E-2</v>
      </c>
      <c r="E91" s="23">
        <f t="shared" si="18"/>
        <v>9.5858333333333323E-2</v>
      </c>
      <c r="F91" s="20">
        <f t="shared" si="19"/>
        <v>1.0004346692167261</v>
      </c>
      <c r="G91" s="20">
        <f>$G$267</f>
        <v>1.0734601340693828</v>
      </c>
      <c r="H91" s="20">
        <f t="shared" si="21"/>
        <v>0.11808061474763211</v>
      </c>
      <c r="I91" s="20">
        <f t="shared" si="13"/>
        <v>8.933727202001665E-2</v>
      </c>
      <c r="J91" s="20">
        <f t="shared" si="14"/>
        <v>4.9197967058287506E-4</v>
      </c>
      <c r="K91" s="20">
        <f t="shared" si="15"/>
        <v>2.218061474763211E-2</v>
      </c>
      <c r="L91" s="20">
        <f t="shared" si="16"/>
        <v>0.18784298163621224</v>
      </c>
      <c r="R91" s="20"/>
    </row>
    <row r="92" spans="1:18" x14ac:dyDescent="0.25">
      <c r="A92" s="89"/>
      <c r="B92" s="22" t="s">
        <v>147</v>
      </c>
      <c r="C92">
        <v>9.7500000000000003E-2</v>
      </c>
      <c r="D92" s="60">
        <f t="shared" si="17"/>
        <v>9.6466666666666659E-2</v>
      </c>
      <c r="E92" s="23">
        <f t="shared" si="18"/>
        <v>9.6941666666666648E-2</v>
      </c>
      <c r="F92" s="20">
        <f t="shared" si="19"/>
        <v>1.0057594773489213</v>
      </c>
      <c r="G92" s="20">
        <f>$H$267</f>
        <v>1.077431561691258</v>
      </c>
      <c r="H92" s="20">
        <f t="shared" si="21"/>
        <v>0.11851747178603837</v>
      </c>
      <c r="I92" s="20">
        <f t="shared" si="13"/>
        <v>9.0492986716439808E-2</v>
      </c>
      <c r="J92" s="20">
        <f t="shared" si="14"/>
        <v>4.417341202769189E-4</v>
      </c>
      <c r="K92" s="20">
        <f t="shared" si="15"/>
        <v>2.1017471786038369E-2</v>
      </c>
      <c r="L92" s="20">
        <f t="shared" si="16"/>
        <v>0.17733648439600172</v>
      </c>
      <c r="R92" s="20"/>
    </row>
    <row r="93" spans="1:18" x14ac:dyDescent="0.25">
      <c r="A93" s="89"/>
      <c r="B93" s="21" t="s">
        <v>146</v>
      </c>
      <c r="C93">
        <v>9.6100000000000005E-2</v>
      </c>
      <c r="D93" s="60">
        <f t="shared" si="17"/>
        <v>9.7416666666666651E-2</v>
      </c>
      <c r="E93" s="23">
        <f t="shared" si="18"/>
        <v>9.7654166666666653E-2</v>
      </c>
      <c r="F93" s="20">
        <f t="shared" si="19"/>
        <v>0.98408499381320158</v>
      </c>
      <c r="G93" s="20">
        <f>$I$267</f>
        <v>1.0831030615787089</v>
      </c>
      <c r="H93" s="20">
        <f t="shared" si="21"/>
        <v>0.11914133677365799</v>
      </c>
      <c r="I93" s="20">
        <f t="shared" si="13"/>
        <v>8.8726551894264427E-2</v>
      </c>
      <c r="J93" s="20">
        <f t="shared" si="14"/>
        <v>5.3090320031712356E-4</v>
      </c>
      <c r="K93" s="20">
        <f t="shared" si="15"/>
        <v>2.304133677365798E-2</v>
      </c>
      <c r="L93" s="20">
        <f t="shared" si="16"/>
        <v>0.19339498277941425</v>
      </c>
      <c r="R93" s="20"/>
    </row>
    <row r="94" spans="1:18" x14ac:dyDescent="0.25">
      <c r="A94" s="89"/>
      <c r="B94" s="22" t="s">
        <v>145</v>
      </c>
      <c r="C94">
        <v>9.9599999999999994E-2</v>
      </c>
      <c r="D94" s="60">
        <f t="shared" si="17"/>
        <v>9.7891666666666655E-2</v>
      </c>
      <c r="E94" s="23">
        <f t="shared" si="18"/>
        <v>9.7758333333333336E-2</v>
      </c>
      <c r="F94" s="20">
        <f t="shared" si="19"/>
        <v>1.0188389736595345</v>
      </c>
      <c r="G94" s="20">
        <f>$J$267</f>
        <v>1.087099903053875</v>
      </c>
      <c r="H94" s="20">
        <f t="shared" si="21"/>
        <v>0.11958098933592626</v>
      </c>
      <c r="I94" s="20">
        <f t="shared" si="13"/>
        <v>9.1619914342926739E-2</v>
      </c>
      <c r="J94" s="20">
        <f t="shared" si="14"/>
        <v>3.9923993484239909E-4</v>
      </c>
      <c r="K94" s="20">
        <f t="shared" si="15"/>
        <v>1.9980989335926264E-2</v>
      </c>
      <c r="L94" s="20">
        <f t="shared" si="16"/>
        <v>0.16709168779157513</v>
      </c>
      <c r="R94" s="20"/>
    </row>
    <row r="95" spans="1:18" x14ac:dyDescent="0.25">
      <c r="A95" s="89"/>
      <c r="B95" s="21" t="s">
        <v>144</v>
      </c>
      <c r="C95">
        <v>9.9199999999999997E-2</v>
      </c>
      <c r="D95" s="60">
        <f t="shared" si="17"/>
        <v>9.7625000000000003E-2</v>
      </c>
      <c r="E95" s="23">
        <f t="shared" si="18"/>
        <v>9.7033333333333333E-2</v>
      </c>
      <c r="F95" s="20">
        <f t="shared" si="19"/>
        <v>1.0223290965304019</v>
      </c>
      <c r="G95" s="20">
        <f>$K$267</f>
        <v>1.0939493102800419</v>
      </c>
      <c r="H95" s="20">
        <f t="shared" si="21"/>
        <v>0.12033442413080461</v>
      </c>
      <c r="I95" s="20">
        <f t="shared" si="13"/>
        <v>9.0680618441640243E-2</v>
      </c>
      <c r="J95" s="20">
        <f t="shared" si="14"/>
        <v>4.4666388334073647E-4</v>
      </c>
      <c r="K95" s="20">
        <f t="shared" si="15"/>
        <v>2.1134424130804616E-2</v>
      </c>
      <c r="L95" s="20">
        <f t="shared" si="16"/>
        <v>0.17563074143963414</v>
      </c>
      <c r="R95" s="20"/>
    </row>
    <row r="96" spans="1:18" x14ac:dyDescent="0.25">
      <c r="A96" s="89"/>
      <c r="B96" s="22" t="s">
        <v>143</v>
      </c>
      <c r="C96">
        <v>0.1002</v>
      </c>
      <c r="D96" s="60">
        <f t="shared" si="17"/>
        <v>9.6441666666666648E-2</v>
      </c>
      <c r="E96" s="23">
        <f t="shared" si="18"/>
        <v>9.5329166666666659E-2</v>
      </c>
      <c r="F96" s="20">
        <f t="shared" si="19"/>
        <v>1.051094890510949</v>
      </c>
      <c r="G96" s="20">
        <f>$L$267</f>
        <v>1.0861676852542823</v>
      </c>
      <c r="H96" s="20">
        <f t="shared" si="21"/>
        <v>0.11947844537797106</v>
      </c>
      <c r="I96" s="20">
        <f t="shared" si="13"/>
        <v>9.2250949241361582E-2</v>
      </c>
      <c r="J96" s="20">
        <f t="shared" si="14"/>
        <v>3.7165845619141383E-4</v>
      </c>
      <c r="K96" s="20">
        <f t="shared" si="15"/>
        <v>1.9278445377971062E-2</v>
      </c>
      <c r="L96" s="20">
        <f t="shared" si="16"/>
        <v>0.16135500689671295</v>
      </c>
      <c r="R96" s="20"/>
    </row>
    <row r="97" spans="1:18" x14ac:dyDescent="0.25">
      <c r="A97" s="89"/>
      <c r="B97" s="21" t="s">
        <v>142</v>
      </c>
      <c r="C97">
        <v>0.1013</v>
      </c>
      <c r="D97" s="60">
        <f t="shared" si="17"/>
        <v>9.4216666666666657E-2</v>
      </c>
      <c r="E97" s="23">
        <f t="shared" si="18"/>
        <v>9.280416666666666E-2</v>
      </c>
      <c r="F97" s="20">
        <f t="shared" si="19"/>
        <v>1.0915458178063127</v>
      </c>
      <c r="G97" s="20">
        <f>$M$267</f>
        <v>1.0972485542710988</v>
      </c>
      <c r="H97" s="20">
        <f t="shared" si="21"/>
        <v>0.12069734096982086</v>
      </c>
      <c r="I97" s="20">
        <f t="shared" si="13"/>
        <v>9.2321835016947004E-2</v>
      </c>
      <c r="J97" s="20">
        <f t="shared" si="14"/>
        <v>3.7625683669949094E-4</v>
      </c>
      <c r="K97" s="20">
        <f t="shared" si="15"/>
        <v>1.9397340969820862E-2</v>
      </c>
      <c r="L97" s="20">
        <f t="shared" si="16"/>
        <v>0.16071059075502722</v>
      </c>
      <c r="R97" s="20"/>
    </row>
    <row r="98" spans="1:18" x14ac:dyDescent="0.25">
      <c r="A98" s="89"/>
      <c r="B98" s="22" t="s">
        <v>141</v>
      </c>
      <c r="C98">
        <v>0.1012</v>
      </c>
      <c r="D98" s="60">
        <f t="shared" si="17"/>
        <v>9.1391666666666663E-2</v>
      </c>
      <c r="E98" s="23">
        <f t="shared" si="18"/>
        <v>8.9629166666666663E-2</v>
      </c>
      <c r="F98" s="20">
        <f t="shared" si="19"/>
        <v>1.1290967412021757</v>
      </c>
      <c r="G98" s="20">
        <f>$N$267</f>
        <v>1.1023445080443877</v>
      </c>
      <c r="H98" s="20">
        <f t="shared" si="21"/>
        <v>0.12125789588488264</v>
      </c>
      <c r="I98" s="20">
        <f t="shared" si="13"/>
        <v>9.1804330916052446E-2</v>
      </c>
      <c r="J98" s="20">
        <f t="shared" si="14"/>
        <v>4.0231918732879218E-4</v>
      </c>
      <c r="K98" s="20">
        <f t="shared" si="15"/>
        <v>2.0057895884882646E-2</v>
      </c>
      <c r="L98" s="20">
        <f t="shared" si="16"/>
        <v>0.16541517349043236</v>
      </c>
      <c r="R98" s="20"/>
    </row>
    <row r="99" spans="1:18" x14ac:dyDescent="0.25">
      <c r="A99" s="89"/>
      <c r="B99" s="21" t="s">
        <v>140</v>
      </c>
      <c r="C99">
        <v>9.69E-2</v>
      </c>
      <c r="D99" s="60">
        <f t="shared" si="17"/>
        <v>8.7866666666666662E-2</v>
      </c>
      <c r="E99" s="23">
        <f t="shared" si="18"/>
        <v>8.6008333333333326E-2</v>
      </c>
      <c r="F99" s="20">
        <f t="shared" si="19"/>
        <v>1.126635015986823</v>
      </c>
      <c r="G99" s="20">
        <f>$C$267</f>
        <v>1.105127340341419</v>
      </c>
      <c r="H99" s="20">
        <f>$N$99*G99</f>
        <v>7.7358913823899339E-2</v>
      </c>
      <c r="I99" s="20">
        <f t="shared" si="13"/>
        <v>8.7682203183991114E-2</v>
      </c>
      <c r="J99" s="20">
        <f t="shared" si="14"/>
        <v>3.8185404894179234E-4</v>
      </c>
      <c r="K99" s="20">
        <f t="shared" si="15"/>
        <v>1.9541086176100661E-2</v>
      </c>
      <c r="L99" s="20">
        <f t="shared" si="16"/>
        <v>0.25260290262844431</v>
      </c>
      <c r="N99" s="20">
        <f>$N$3-0.03</f>
        <v>7.0000000000000007E-2</v>
      </c>
      <c r="R99" s="20"/>
    </row>
    <row r="100" spans="1:18" x14ac:dyDescent="0.25">
      <c r="A100" s="89"/>
      <c r="B100" s="22" t="s">
        <v>139</v>
      </c>
      <c r="C100">
        <v>8.9800000000000005E-2</v>
      </c>
      <c r="D100" s="60">
        <f t="shared" si="17"/>
        <v>8.4150000000000003E-2</v>
      </c>
      <c r="E100" s="23">
        <f t="shared" si="18"/>
        <v>8.2116666666666671E-2</v>
      </c>
      <c r="F100" s="20">
        <f t="shared" si="19"/>
        <v>1.0935660645423178</v>
      </c>
      <c r="G100" s="20">
        <f>$D$267</f>
        <v>1.1008859585793442</v>
      </c>
      <c r="H100" s="20">
        <f t="shared" ref="H100:H110" si="22">$N$99*G100</f>
        <v>7.7062017100554103E-2</v>
      </c>
      <c r="I100" s="20">
        <f t="shared" si="13"/>
        <v>8.15706652448214E-2</v>
      </c>
      <c r="J100" s="20">
        <f t="shared" si="14"/>
        <v>1.6225620834657621E-4</v>
      </c>
      <c r="K100" s="20">
        <f t="shared" si="15"/>
        <v>1.2737982899445902E-2</v>
      </c>
      <c r="L100" s="20">
        <f t="shared" si="16"/>
        <v>0.16529521778316272</v>
      </c>
      <c r="R100" s="20"/>
    </row>
    <row r="101" spans="1:18" x14ac:dyDescent="0.25">
      <c r="A101" s="89"/>
      <c r="B101" s="21" t="s">
        <v>138</v>
      </c>
      <c r="C101">
        <v>8.1699999999999995E-2</v>
      </c>
      <c r="D101" s="60">
        <f t="shared" si="17"/>
        <v>8.008333333333334E-2</v>
      </c>
      <c r="E101" s="23">
        <f t="shared" si="18"/>
        <v>7.7987499999999987E-2</v>
      </c>
      <c r="F101" s="20">
        <f t="shared" si="19"/>
        <v>1.0476037826574773</v>
      </c>
      <c r="G101" s="20">
        <f>$E$267</f>
        <v>1.1027823307312177</v>
      </c>
      <c r="H101" s="20">
        <f t="shared" si="22"/>
        <v>7.7194763151185244E-2</v>
      </c>
      <c r="I101" s="20">
        <f t="shared" si="13"/>
        <v>7.4085336446973613E-2</v>
      </c>
      <c r="J101" s="20">
        <f t="shared" si="14"/>
        <v>2.0297159063918262E-5</v>
      </c>
      <c r="K101" s="20">
        <f t="shared" si="15"/>
        <v>4.5052368488147504E-3</v>
      </c>
      <c r="L101" s="20">
        <f t="shared" si="16"/>
        <v>5.836194924248015E-2</v>
      </c>
      <c r="R101" s="20"/>
    </row>
    <row r="102" spans="1:18" x14ac:dyDescent="0.25">
      <c r="A102" s="89"/>
      <c r="B102" s="22" t="s">
        <v>137</v>
      </c>
      <c r="C102">
        <v>7.1199999999999999E-2</v>
      </c>
      <c r="D102" s="60">
        <f t="shared" si="17"/>
        <v>7.5891666666666649E-2</v>
      </c>
      <c r="E102" s="23">
        <f t="shared" si="18"/>
        <v>7.3554166666666657E-2</v>
      </c>
      <c r="F102" s="20">
        <f t="shared" si="19"/>
        <v>0.96799410865008795</v>
      </c>
      <c r="G102" s="20">
        <f>$F$267</f>
        <v>1.0955269924464028</v>
      </c>
      <c r="H102" s="20">
        <f t="shared" si="22"/>
        <v>7.6686889471248201E-2</v>
      </c>
      <c r="I102" s="20">
        <f t="shared" si="13"/>
        <v>6.4991552459154361E-2</v>
      </c>
      <c r="J102" s="20">
        <f t="shared" si="14"/>
        <v>3.0105956069694371E-5</v>
      </c>
      <c r="K102" s="20">
        <f t="shared" si="15"/>
        <v>5.4868894712482019E-3</v>
      </c>
      <c r="L102" s="20">
        <f t="shared" si="16"/>
        <v>7.1549250583509083E-2</v>
      </c>
      <c r="R102" s="20"/>
    </row>
    <row r="103" spans="1:18" x14ac:dyDescent="0.25">
      <c r="A103" s="89"/>
      <c r="B103" s="21" t="s">
        <v>136</v>
      </c>
      <c r="C103">
        <v>6.2E-2</v>
      </c>
      <c r="D103" s="60">
        <f t="shared" si="17"/>
        <v>7.1216666666666664E-2</v>
      </c>
      <c r="E103" s="23">
        <f t="shared" si="18"/>
        <v>6.8829166666666663E-2</v>
      </c>
      <c r="F103" s="20">
        <f t="shared" si="19"/>
        <v>0.90078091894182455</v>
      </c>
      <c r="G103" s="20">
        <f>$G$267</f>
        <v>1.0734601340693828</v>
      </c>
      <c r="H103" s="20">
        <f t="shared" si="22"/>
        <v>7.5142209384856801E-2</v>
      </c>
      <c r="I103" s="20">
        <f t="shared" si="13"/>
        <v>5.7757151879468539E-2</v>
      </c>
      <c r="J103" s="20">
        <f t="shared" si="14"/>
        <v>1.7271766751541818E-4</v>
      </c>
      <c r="K103" s="20">
        <f t="shared" si="15"/>
        <v>1.3142209384856801E-2</v>
      </c>
      <c r="L103" s="20">
        <f t="shared" si="16"/>
        <v>0.17489783029330669</v>
      </c>
      <c r="R103" s="20"/>
    </row>
    <row r="104" spans="1:18" x14ac:dyDescent="0.25">
      <c r="A104" s="89"/>
      <c r="B104" s="22" t="s">
        <v>135</v>
      </c>
      <c r="C104">
        <v>5.5199999999999999E-2</v>
      </c>
      <c r="D104" s="60">
        <f t="shared" si="17"/>
        <v>6.6441666666666663E-2</v>
      </c>
      <c r="E104" s="23">
        <f t="shared" si="18"/>
        <v>6.3941666666666661E-2</v>
      </c>
      <c r="F104" s="20">
        <f t="shared" si="19"/>
        <v>0.86328684999348371</v>
      </c>
      <c r="G104" s="20">
        <f>$H$267</f>
        <v>1.077431561691258</v>
      </c>
      <c r="H104" s="20">
        <f t="shared" si="22"/>
        <v>7.5420209318388068E-2</v>
      </c>
      <c r="I104" s="20">
        <f t="shared" si="13"/>
        <v>5.1232952479461302E-2</v>
      </c>
      <c r="J104" s="20">
        <f t="shared" si="14"/>
        <v>4.0885686487942771E-4</v>
      </c>
      <c r="K104" s="20">
        <f t="shared" si="15"/>
        <v>2.0220209318388069E-2</v>
      </c>
      <c r="L104" s="20">
        <f t="shared" si="16"/>
        <v>0.26810067886483863</v>
      </c>
      <c r="R104" s="20"/>
    </row>
    <row r="105" spans="1:18" x14ac:dyDescent="0.25">
      <c r="A105" s="89"/>
      <c r="B105" s="21" t="s">
        <v>134</v>
      </c>
      <c r="C105">
        <v>5.1499999999999997E-2</v>
      </c>
      <c r="D105" s="60">
        <f t="shared" si="17"/>
        <v>6.1441666666666665E-2</v>
      </c>
      <c r="E105" s="23">
        <f t="shared" si="18"/>
        <v>5.9087500000000001E-2</v>
      </c>
      <c r="F105" s="20">
        <f t="shared" si="19"/>
        <v>0.87158874550454823</v>
      </c>
      <c r="G105" s="20">
        <f>$I$267</f>
        <v>1.0831030615787089</v>
      </c>
      <c r="H105" s="20">
        <f t="shared" si="22"/>
        <v>7.581721431050964E-2</v>
      </c>
      <c r="I105" s="20">
        <f t="shared" si="13"/>
        <v>4.7548568392868029E-2</v>
      </c>
      <c r="J105" s="20">
        <f t="shared" si="14"/>
        <v>5.913269118232549E-4</v>
      </c>
      <c r="K105" s="20">
        <f t="shared" si="15"/>
        <v>2.4317214310509642E-2</v>
      </c>
      <c r="L105" s="20">
        <f t="shared" si="16"/>
        <v>0.32073473724474255</v>
      </c>
      <c r="R105" s="20"/>
    </row>
    <row r="106" spans="1:18" x14ac:dyDescent="0.25">
      <c r="A106" s="89"/>
      <c r="B106" s="22" t="s">
        <v>133</v>
      </c>
      <c r="C106">
        <v>5.0799999999999998E-2</v>
      </c>
      <c r="D106" s="60">
        <f t="shared" si="17"/>
        <v>5.6733333333333337E-2</v>
      </c>
      <c r="E106" s="23">
        <f t="shared" si="18"/>
        <v>5.4658333333333337E-2</v>
      </c>
      <c r="F106" s="20">
        <f t="shared" si="19"/>
        <v>0.92940997103216949</v>
      </c>
      <c r="G106" s="20">
        <f>$J$267</f>
        <v>1.087099903053875</v>
      </c>
      <c r="H106" s="20">
        <f t="shared" si="22"/>
        <v>7.6096993213771266E-2</v>
      </c>
      <c r="I106" s="20">
        <f t="shared" si="13"/>
        <v>4.6729835829524884E-2</v>
      </c>
      <c r="J106" s="20">
        <f t="shared" si="14"/>
        <v>6.3993786565758959E-4</v>
      </c>
      <c r="K106" s="20">
        <f t="shared" si="15"/>
        <v>2.5296993213771268E-2</v>
      </c>
      <c r="L106" s="20">
        <f t="shared" si="16"/>
        <v>0.33243091672107322</v>
      </c>
      <c r="R106" s="20"/>
    </row>
    <row r="107" spans="1:18" x14ac:dyDescent="0.25">
      <c r="A107" s="89"/>
      <c r="B107" s="21" t="s">
        <v>132</v>
      </c>
      <c r="C107">
        <v>4.8899999999999999E-2</v>
      </c>
      <c r="D107" s="60">
        <f t="shared" si="17"/>
        <v>5.2583333333333343E-2</v>
      </c>
      <c r="E107" s="23">
        <f t="shared" si="18"/>
        <v>5.0816666666666677E-2</v>
      </c>
      <c r="F107" s="20">
        <f t="shared" si="19"/>
        <v>0.96228271564447343</v>
      </c>
      <c r="G107" s="20">
        <f>$K$267</f>
        <v>1.0939493102800419</v>
      </c>
      <c r="H107" s="20">
        <f t="shared" si="22"/>
        <v>7.6576451719602937E-2</v>
      </c>
      <c r="I107" s="20">
        <f t="shared" si="13"/>
        <v>4.4700425824558548E-2</v>
      </c>
      <c r="J107" s="20">
        <f t="shared" si="14"/>
        <v>7.6598597978751236E-4</v>
      </c>
      <c r="K107" s="20">
        <f t="shared" si="15"/>
        <v>2.7676451719602937E-2</v>
      </c>
      <c r="L107" s="20">
        <f t="shared" si="16"/>
        <v>0.3614224882205922</v>
      </c>
      <c r="R107" s="20"/>
    </row>
    <row r="108" spans="1:18" x14ac:dyDescent="0.25">
      <c r="A108" s="89"/>
      <c r="B108" s="22" t="s">
        <v>131</v>
      </c>
      <c r="C108">
        <v>4.41E-2</v>
      </c>
      <c r="D108" s="60">
        <f t="shared" si="17"/>
        <v>4.9050000000000003E-2</v>
      </c>
      <c r="E108" s="23">
        <f t="shared" si="18"/>
        <v>4.7716666666666671E-2</v>
      </c>
      <c r="F108" s="20">
        <f t="shared" si="19"/>
        <v>0.92420537897310506</v>
      </c>
      <c r="G108" s="20">
        <f>$L$267</f>
        <v>1.0861676852542823</v>
      </c>
      <c r="H108" s="20">
        <f t="shared" si="22"/>
        <v>7.6031737967799773E-2</v>
      </c>
      <c r="I108" s="20">
        <f t="shared" si="13"/>
        <v>4.0601465684072316E-2</v>
      </c>
      <c r="J108" s="20">
        <f t="shared" si="14"/>
        <v>1.0196358896442255E-3</v>
      </c>
      <c r="K108" s="20">
        <f t="shared" si="15"/>
        <v>3.1931737967799773E-2</v>
      </c>
      <c r="L108" s="20">
        <f t="shared" si="16"/>
        <v>0.41997906165610988</v>
      </c>
      <c r="R108" s="20"/>
    </row>
    <row r="109" spans="1:18" x14ac:dyDescent="0.25">
      <c r="A109" s="89"/>
      <c r="B109" s="21" t="s">
        <v>130</v>
      </c>
      <c r="C109">
        <v>4.3999999999999997E-2</v>
      </c>
      <c r="D109" s="60">
        <f t="shared" si="17"/>
        <v>4.6383333333333332E-2</v>
      </c>
      <c r="E109" s="23">
        <f t="shared" si="18"/>
        <v>4.5312499999999992E-2</v>
      </c>
      <c r="F109" s="20">
        <f t="shared" si="19"/>
        <v>0.97103448275862081</v>
      </c>
      <c r="G109" s="20">
        <f>$M$267</f>
        <v>1.0972485542710988</v>
      </c>
      <c r="H109" s="20">
        <f t="shared" si="22"/>
        <v>7.6807398798976925E-2</v>
      </c>
      <c r="I109" s="20">
        <f t="shared" si="13"/>
        <v>4.0100303462444892E-2</v>
      </c>
      <c r="J109" s="20">
        <f t="shared" si="14"/>
        <v>1.0763254159551127E-3</v>
      </c>
      <c r="K109" s="20">
        <f t="shared" si="15"/>
        <v>3.2807398798976928E-2</v>
      </c>
      <c r="L109" s="20">
        <f t="shared" si="16"/>
        <v>0.42713852196507301</v>
      </c>
      <c r="R109" s="20"/>
    </row>
    <row r="110" spans="1:18" x14ac:dyDescent="0.25">
      <c r="A110" s="89"/>
      <c r="B110" s="22" t="s">
        <v>129</v>
      </c>
      <c r="C110">
        <v>4.1200000000000001E-2</v>
      </c>
      <c r="D110" s="60">
        <f t="shared" si="17"/>
        <v>4.4241666666666658E-2</v>
      </c>
      <c r="E110" s="23">
        <f t="shared" si="18"/>
        <v>4.3416666666666659E-2</v>
      </c>
      <c r="F110" s="20">
        <f t="shared" si="19"/>
        <v>0.94894433781190035</v>
      </c>
      <c r="G110" s="20">
        <f>$N$267</f>
        <v>1.1023445080443877</v>
      </c>
      <c r="H110" s="20">
        <f t="shared" si="22"/>
        <v>7.716411556310715E-2</v>
      </c>
      <c r="I110" s="20">
        <f t="shared" si="13"/>
        <v>3.7374885708906729E-2</v>
      </c>
      <c r="J110" s="20">
        <f t="shared" si="14"/>
        <v>1.2934176082365259E-3</v>
      </c>
      <c r="K110" s="20">
        <f t="shared" si="15"/>
        <v>3.5964115563107149E-2</v>
      </c>
      <c r="L110" s="20">
        <f t="shared" si="16"/>
        <v>0.46607306130133258</v>
      </c>
      <c r="R110" s="20"/>
    </row>
    <row r="111" spans="1:18" x14ac:dyDescent="0.25">
      <c r="A111" s="89"/>
      <c r="B111" s="21" t="s">
        <v>128</v>
      </c>
      <c r="C111">
        <v>4.0399999999999998E-2</v>
      </c>
      <c r="D111" s="60">
        <f t="shared" si="17"/>
        <v>4.2591666666666667E-2</v>
      </c>
      <c r="E111" s="23">
        <f t="shared" si="18"/>
        <v>4.1912499999999998E-2</v>
      </c>
      <c r="F111" s="20">
        <f t="shared" si="19"/>
        <v>0.96391291380852973</v>
      </c>
      <c r="G111" s="20">
        <f>$C$267</f>
        <v>1.105127340341419</v>
      </c>
      <c r="H111" s="20">
        <f>$N$111*G111</f>
        <v>7.7358913823899339E-2</v>
      </c>
      <c r="I111" s="20">
        <f t="shared" si="13"/>
        <v>3.6556873154109812E-2</v>
      </c>
      <c r="J111" s="20">
        <f t="shared" si="14"/>
        <v>1.3659613110424177E-3</v>
      </c>
      <c r="K111" s="20">
        <f t="shared" si="15"/>
        <v>3.6958913823899341E-2</v>
      </c>
      <c r="L111" s="20">
        <f t="shared" si="16"/>
        <v>0.47775895494128845</v>
      </c>
      <c r="N111" s="20">
        <f>$N$3-0.03</f>
        <v>7.0000000000000007E-2</v>
      </c>
      <c r="R111" s="20"/>
    </row>
    <row r="112" spans="1:18" x14ac:dyDescent="0.25">
      <c r="A112" s="89"/>
      <c r="B112" s="22" t="s">
        <v>127</v>
      </c>
      <c r="C112">
        <v>0.04</v>
      </c>
      <c r="D112" s="60">
        <f t="shared" si="17"/>
        <v>4.123333333333333E-2</v>
      </c>
      <c r="E112" s="23">
        <f t="shared" si="18"/>
        <v>4.0575E-2</v>
      </c>
      <c r="F112" s="20">
        <f t="shared" si="19"/>
        <v>0.98582871226124458</v>
      </c>
      <c r="G112" s="20">
        <f>$D$267</f>
        <v>1.1008859585793442</v>
      </c>
      <c r="H112" s="20">
        <f t="shared" ref="H112:H122" si="23">$N$111*G112</f>
        <v>7.7062017100554103E-2</v>
      </c>
      <c r="I112" s="20">
        <f t="shared" si="13"/>
        <v>3.6334372046691044E-2</v>
      </c>
      <c r="J112" s="20">
        <f t="shared" si="14"/>
        <v>1.3735931115617648E-3</v>
      </c>
      <c r="K112" s="20">
        <f t="shared" si="15"/>
        <v>3.7062017100554102E-2</v>
      </c>
      <c r="L112" s="20">
        <f t="shared" si="16"/>
        <v>0.48093754219012796</v>
      </c>
      <c r="R112" s="20"/>
    </row>
    <row r="113" spans="1:18" x14ac:dyDescent="0.25">
      <c r="A113" s="89"/>
      <c r="B113" s="21" t="s">
        <v>126</v>
      </c>
      <c r="C113">
        <v>3.9300000000000002E-2</v>
      </c>
      <c r="D113" s="60">
        <f t="shared" si="17"/>
        <v>3.9916666666666663E-2</v>
      </c>
      <c r="E113" s="23">
        <f t="shared" si="18"/>
        <v>3.9324999999999999E-2</v>
      </c>
      <c r="F113" s="20">
        <f t="shared" si="19"/>
        <v>0.99936427209154488</v>
      </c>
      <c r="G113" s="20">
        <f>$E$267</f>
        <v>1.1027823307312177</v>
      </c>
      <c r="H113" s="20">
        <f t="shared" si="23"/>
        <v>7.7194763151185244E-2</v>
      </c>
      <c r="I113" s="20">
        <f t="shared" si="13"/>
        <v>3.5637132464700898E-2</v>
      </c>
      <c r="J113" s="20">
        <f t="shared" si="14"/>
        <v>1.436013074284427E-3</v>
      </c>
      <c r="K113" s="20">
        <f t="shared" si="15"/>
        <v>3.7894763151185243E-2</v>
      </c>
      <c r="L113" s="20">
        <f t="shared" si="16"/>
        <v>0.49089810764713004</v>
      </c>
      <c r="R113" s="20"/>
    </row>
    <row r="114" spans="1:18" x14ac:dyDescent="0.25">
      <c r="A114" s="89"/>
      <c r="B114" s="22" t="s">
        <v>125</v>
      </c>
      <c r="C114">
        <v>3.9199999999999999E-2</v>
      </c>
      <c r="D114" s="60">
        <f t="shared" si="17"/>
        <v>3.8733333333333335E-2</v>
      </c>
      <c r="E114" s="23">
        <f t="shared" si="18"/>
        <v>3.8333333333333337E-2</v>
      </c>
      <c r="F114" s="20">
        <f t="shared" si="19"/>
        <v>1.0226086956521738</v>
      </c>
      <c r="G114" s="20">
        <f>$F$267</f>
        <v>1.0955269924464028</v>
      </c>
      <c r="H114" s="20">
        <f t="shared" si="23"/>
        <v>7.6686889471248201E-2</v>
      </c>
      <c r="I114" s="20">
        <f t="shared" si="13"/>
        <v>3.5781865960658021E-2</v>
      </c>
      <c r="J114" s="20">
        <f t="shared" si="14"/>
        <v>1.4052668822295794E-3</v>
      </c>
      <c r="K114" s="20">
        <f t="shared" si="15"/>
        <v>3.7486889471248203E-2</v>
      </c>
      <c r="L114" s="20">
        <f t="shared" si="16"/>
        <v>0.48883048627631398</v>
      </c>
      <c r="R114" s="20"/>
    </row>
    <row r="115" spans="1:18" x14ac:dyDescent="0.25">
      <c r="A115" s="89"/>
      <c r="B115" s="21" t="s">
        <v>124</v>
      </c>
      <c r="C115">
        <v>3.6299999999999999E-2</v>
      </c>
      <c r="D115" s="60">
        <f t="shared" si="17"/>
        <v>3.793333333333334E-2</v>
      </c>
      <c r="E115" s="23">
        <f t="shared" si="18"/>
        <v>3.7533333333333335E-2</v>
      </c>
      <c r="F115" s="20">
        <f t="shared" si="19"/>
        <v>0.96714031971580805</v>
      </c>
      <c r="G115" s="20">
        <f>$G$267</f>
        <v>1.0734601340693828</v>
      </c>
      <c r="H115" s="20">
        <f t="shared" si="23"/>
        <v>7.5142209384856801E-2</v>
      </c>
      <c r="I115" s="20">
        <f t="shared" si="13"/>
        <v>3.3815880858463029E-2</v>
      </c>
      <c r="J115" s="20">
        <f t="shared" si="14"/>
        <v>1.5087172298970579E-3</v>
      </c>
      <c r="K115" s="20">
        <f t="shared" si="15"/>
        <v>3.8842209384856802E-2</v>
      </c>
      <c r="L115" s="20">
        <f t="shared" si="16"/>
        <v>0.51691598773624248</v>
      </c>
      <c r="R115" s="20"/>
    </row>
    <row r="116" spans="1:18" x14ac:dyDescent="0.25">
      <c r="A116" s="89"/>
      <c r="B116" s="22" t="s">
        <v>123</v>
      </c>
      <c r="C116">
        <v>3.5400000000000001E-2</v>
      </c>
      <c r="D116" s="60">
        <f t="shared" si="17"/>
        <v>3.7133333333333331E-2</v>
      </c>
      <c r="E116" s="23">
        <f t="shared" si="18"/>
        <v>3.6874999999999998E-2</v>
      </c>
      <c r="F116" s="20">
        <f t="shared" si="19"/>
        <v>0.96000000000000008</v>
      </c>
      <c r="G116" s="20">
        <f>$H$267</f>
        <v>1.077431561691258</v>
      </c>
      <c r="H116" s="20">
        <f t="shared" si="23"/>
        <v>7.5420209318388068E-2</v>
      </c>
      <c r="I116" s="20">
        <f t="shared" si="13"/>
        <v>3.2855915177045836E-2</v>
      </c>
      <c r="J116" s="20">
        <f t="shared" si="14"/>
        <v>1.601617153887595E-3</v>
      </c>
      <c r="K116" s="20">
        <f t="shared" si="15"/>
        <v>4.0020209318388067E-2</v>
      </c>
      <c r="L116" s="20">
        <f t="shared" si="16"/>
        <v>0.53062978318505949</v>
      </c>
      <c r="R116" s="20"/>
    </row>
    <row r="117" spans="1:18" x14ac:dyDescent="0.25">
      <c r="A117" s="89"/>
      <c r="B117" s="21" t="s">
        <v>122</v>
      </c>
      <c r="C117">
        <v>3.5200000000000002E-2</v>
      </c>
      <c r="D117" s="60">
        <f t="shared" si="17"/>
        <v>3.6616666666666665E-2</v>
      </c>
      <c r="E117" s="23">
        <f t="shared" si="18"/>
        <v>3.6383333333333337E-2</v>
      </c>
      <c r="F117" s="20">
        <f t="shared" si="19"/>
        <v>0.96747595052679791</v>
      </c>
      <c r="G117" s="20">
        <f>$I$267</f>
        <v>1.0831030615787089</v>
      </c>
      <c r="H117" s="20">
        <f t="shared" si="23"/>
        <v>7.581721431050964E-2</v>
      </c>
      <c r="I117" s="20">
        <f t="shared" si="13"/>
        <v>3.2499215678232135E-2</v>
      </c>
      <c r="J117" s="20">
        <f t="shared" si="14"/>
        <v>1.6497580983458689E-3</v>
      </c>
      <c r="K117" s="20">
        <f t="shared" si="15"/>
        <v>4.0617214310509638E-2</v>
      </c>
      <c r="L117" s="20">
        <f t="shared" si="16"/>
        <v>0.53572549031096961</v>
      </c>
      <c r="R117" s="20"/>
    </row>
    <row r="118" spans="1:18" x14ac:dyDescent="0.25">
      <c r="A118" s="89"/>
      <c r="B118" s="22" t="s">
        <v>121</v>
      </c>
      <c r="C118">
        <v>3.5000000000000003E-2</v>
      </c>
      <c r="D118" s="60">
        <f t="shared" si="17"/>
        <v>3.6150000000000002E-2</v>
      </c>
      <c r="E118" s="23">
        <f t="shared" si="18"/>
        <v>3.5924999999999999E-2</v>
      </c>
      <c r="F118" s="20">
        <f t="shared" si="19"/>
        <v>0.97425191370911635</v>
      </c>
      <c r="G118" s="20">
        <f>$J$267</f>
        <v>1.087099903053875</v>
      </c>
      <c r="H118" s="20">
        <f t="shared" si="23"/>
        <v>7.6096993213771266E-2</v>
      </c>
      <c r="I118" s="20">
        <f t="shared" si="13"/>
        <v>3.2195753032152975E-2</v>
      </c>
      <c r="J118" s="20">
        <f t="shared" si="14"/>
        <v>1.6889628512127613E-3</v>
      </c>
      <c r="K118" s="20">
        <f t="shared" si="15"/>
        <v>4.1096993213771263E-2</v>
      </c>
      <c r="L118" s="20">
        <f t="shared" si="16"/>
        <v>0.54006067096924326</v>
      </c>
      <c r="R118" s="20"/>
    </row>
    <row r="119" spans="1:18" x14ac:dyDescent="0.25">
      <c r="A119" s="89"/>
      <c r="B119" s="21" t="s">
        <v>120</v>
      </c>
      <c r="C119">
        <v>3.4700000000000002E-2</v>
      </c>
      <c r="D119" s="60">
        <f t="shared" si="17"/>
        <v>3.5700000000000003E-2</v>
      </c>
      <c r="E119" s="23">
        <f t="shared" si="18"/>
        <v>3.5558333333333331E-2</v>
      </c>
      <c r="F119" s="20">
        <f t="shared" si="19"/>
        <v>0.97586126083899705</v>
      </c>
      <c r="G119" s="20">
        <f>$K$267</f>
        <v>1.0939493102800419</v>
      </c>
      <c r="H119" s="20">
        <f t="shared" si="23"/>
        <v>7.6576451719602937E-2</v>
      </c>
      <c r="I119" s="20">
        <f t="shared" si="13"/>
        <v>3.171993407182376E-2</v>
      </c>
      <c r="J119" s="20">
        <f t="shared" si="14"/>
        <v>1.7536372086242357E-3</v>
      </c>
      <c r="K119" s="20">
        <f t="shared" si="15"/>
        <v>4.1876451719602935E-2</v>
      </c>
      <c r="L119" s="20">
        <f t="shared" si="16"/>
        <v>0.54685808468823205</v>
      </c>
      <c r="R119" s="20"/>
    </row>
    <row r="120" spans="1:18" x14ac:dyDescent="0.25">
      <c r="A120" s="89"/>
      <c r="B120" s="22" t="s">
        <v>119</v>
      </c>
      <c r="C120">
        <v>3.4500000000000003E-2</v>
      </c>
      <c r="D120" s="60">
        <f t="shared" si="17"/>
        <v>3.5416666666666666E-2</v>
      </c>
      <c r="E120" s="23">
        <f t="shared" si="18"/>
        <v>3.534166666666666E-2</v>
      </c>
      <c r="F120" s="20">
        <f t="shared" si="19"/>
        <v>0.97618486206083499</v>
      </c>
      <c r="G120" s="20">
        <f>$L$267</f>
        <v>1.0861676852542823</v>
      </c>
      <c r="H120" s="20">
        <f t="shared" si="23"/>
        <v>7.6031737967799773E-2</v>
      </c>
      <c r="I120" s="20">
        <f t="shared" si="13"/>
        <v>3.1763051385498751E-2</v>
      </c>
      <c r="J120" s="20">
        <f t="shared" si="14"/>
        <v>1.7248852586259809E-3</v>
      </c>
      <c r="K120" s="20">
        <f t="shared" si="15"/>
        <v>4.153173796779977E-2</v>
      </c>
      <c r="L120" s="20">
        <f t="shared" si="16"/>
        <v>0.54624212306430364</v>
      </c>
      <c r="R120" s="20"/>
    </row>
    <row r="121" spans="1:18" x14ac:dyDescent="0.25">
      <c r="A121" s="89"/>
      <c r="B121" s="21" t="s">
        <v>118</v>
      </c>
      <c r="C121">
        <v>3.44E-2</v>
      </c>
      <c r="D121" s="60">
        <f t="shared" si="17"/>
        <v>3.5266666666666661E-2</v>
      </c>
      <c r="E121" s="23">
        <f t="shared" si="18"/>
        <v>3.5370833333333331E-2</v>
      </c>
      <c r="F121" s="20">
        <f t="shared" si="19"/>
        <v>0.97255271527859588</v>
      </c>
      <c r="G121" s="20">
        <f>$M$267</f>
        <v>1.0972485542710988</v>
      </c>
      <c r="H121" s="20">
        <f t="shared" si="23"/>
        <v>7.6807398798976925E-2</v>
      </c>
      <c r="I121" s="20">
        <f t="shared" si="13"/>
        <v>3.1351146343366013E-2</v>
      </c>
      <c r="J121" s="20">
        <f t="shared" si="14"/>
        <v>1.7983874728954696E-3</v>
      </c>
      <c r="K121" s="20">
        <f t="shared" si="15"/>
        <v>4.2407398798976925E-2</v>
      </c>
      <c r="L121" s="20">
        <f t="shared" si="16"/>
        <v>0.55212648080905702</v>
      </c>
      <c r="R121" s="20"/>
    </row>
    <row r="122" spans="1:18" x14ac:dyDescent="0.25">
      <c r="A122" s="89"/>
      <c r="B122" s="22" t="s">
        <v>117</v>
      </c>
      <c r="C122">
        <v>3.5000000000000003E-2</v>
      </c>
      <c r="D122" s="60">
        <f t="shared" si="17"/>
        <v>3.5475E-2</v>
      </c>
      <c r="E122" s="23">
        <f t="shared" si="18"/>
        <v>3.5708333333333328E-2</v>
      </c>
      <c r="F122" s="20">
        <f t="shared" si="19"/>
        <v>0.98016336056009357</v>
      </c>
      <c r="G122" s="20">
        <f>$N$267</f>
        <v>1.1023445080443877</v>
      </c>
      <c r="H122" s="20">
        <f t="shared" si="23"/>
        <v>7.716411556310715E-2</v>
      </c>
      <c r="I122" s="20">
        <f t="shared" si="13"/>
        <v>3.1750509704168338E-2</v>
      </c>
      <c r="J122" s="20">
        <f t="shared" si="14"/>
        <v>1.7778126412190543E-3</v>
      </c>
      <c r="K122" s="20">
        <f t="shared" si="15"/>
        <v>4.2164115563107146E-2</v>
      </c>
      <c r="L122" s="20">
        <f t="shared" si="16"/>
        <v>0.54642128994045236</v>
      </c>
      <c r="R122" s="20"/>
    </row>
    <row r="123" spans="1:18" x14ac:dyDescent="0.25">
      <c r="A123" s="89"/>
      <c r="B123" s="21" t="s">
        <v>116</v>
      </c>
      <c r="C123">
        <v>3.4799999999999998E-2</v>
      </c>
      <c r="D123" s="60">
        <f t="shared" si="17"/>
        <v>3.5941666666666663E-2</v>
      </c>
      <c r="E123" s="23">
        <f t="shared" si="18"/>
        <v>3.622916666666666E-2</v>
      </c>
      <c r="F123" s="20">
        <f t="shared" si="19"/>
        <v>0.96055204140310535</v>
      </c>
      <c r="G123" s="20">
        <f>$C$267</f>
        <v>1.105127340341419</v>
      </c>
      <c r="H123" s="20">
        <f>$N$123*G123</f>
        <v>0.12156400743755609</v>
      </c>
      <c r="I123" s="20">
        <f t="shared" si="13"/>
        <v>3.1489583806015381E-2</v>
      </c>
      <c r="J123" s="20">
        <f t="shared" si="14"/>
        <v>7.5279929866242891E-3</v>
      </c>
      <c r="K123" s="20">
        <f t="shared" si="15"/>
        <v>8.6764007437556093E-2</v>
      </c>
      <c r="L123" s="20">
        <f t="shared" si="16"/>
        <v>0.71373105630895106</v>
      </c>
      <c r="N123" s="20">
        <f>$N$3+0.01</f>
        <v>0.11</v>
      </c>
      <c r="R123" s="20"/>
    </row>
    <row r="124" spans="1:18" x14ac:dyDescent="0.25">
      <c r="A124" s="89"/>
      <c r="B124" s="22" t="s">
        <v>115</v>
      </c>
      <c r="C124">
        <v>3.4599999999999999E-2</v>
      </c>
      <c r="D124" s="60">
        <f t="shared" si="17"/>
        <v>3.6516666666666663E-2</v>
      </c>
      <c r="E124" s="23">
        <f t="shared" si="18"/>
        <v>3.6929166666666666E-2</v>
      </c>
      <c r="F124" s="20">
        <f t="shared" si="19"/>
        <v>0.93692880514498478</v>
      </c>
      <c r="G124" s="20">
        <f>$D$267</f>
        <v>1.1008859585793442</v>
      </c>
      <c r="H124" s="20">
        <f t="shared" ref="H124:H134" si="24">$N$123*G124</f>
        <v>0.12109745544372787</v>
      </c>
      <c r="I124" s="20">
        <f t="shared" si="13"/>
        <v>3.1429231820387753E-2</v>
      </c>
      <c r="J124" s="20">
        <f t="shared" si="14"/>
        <v>7.4818097982396869E-3</v>
      </c>
      <c r="K124" s="20">
        <f t="shared" si="15"/>
        <v>8.6497455443727861E-2</v>
      </c>
      <c r="L124" s="20">
        <f t="shared" si="16"/>
        <v>0.71427971072374763</v>
      </c>
      <c r="R124" s="20"/>
    </row>
    <row r="125" spans="1:18" x14ac:dyDescent="0.25">
      <c r="A125" s="89"/>
      <c r="B125" s="21" t="s">
        <v>114</v>
      </c>
      <c r="C125">
        <v>3.5900000000000001E-2</v>
      </c>
      <c r="D125" s="60">
        <f t="shared" si="17"/>
        <v>3.7341666666666669E-2</v>
      </c>
      <c r="E125" s="23">
        <f t="shared" si="18"/>
        <v>3.7816666666666665E-2</v>
      </c>
      <c r="F125" s="20">
        <f t="shared" si="19"/>
        <v>0.94931687968267964</v>
      </c>
      <c r="G125" s="20">
        <f>$E$267</f>
        <v>1.1027823307312177</v>
      </c>
      <c r="H125" s="20">
        <f t="shared" si="24"/>
        <v>0.12130605638043394</v>
      </c>
      <c r="I125" s="20">
        <f t="shared" si="13"/>
        <v>3.2554021768009221E-2</v>
      </c>
      <c r="J125" s="20">
        <f t="shared" si="14"/>
        <v>7.2941944664578614E-3</v>
      </c>
      <c r="K125" s="20">
        <f t="shared" si="15"/>
        <v>8.5406056380433942E-2</v>
      </c>
      <c r="L125" s="20">
        <f t="shared" si="16"/>
        <v>0.70405434756355256</v>
      </c>
      <c r="R125" s="20"/>
    </row>
    <row r="126" spans="1:18" x14ac:dyDescent="0.25">
      <c r="A126" s="89"/>
      <c r="B126" s="22" t="s">
        <v>113</v>
      </c>
      <c r="C126">
        <v>3.7400000000000003E-2</v>
      </c>
      <c r="D126" s="60">
        <f t="shared" si="17"/>
        <v>3.8291666666666661E-2</v>
      </c>
      <c r="E126" s="23">
        <f t="shared" si="18"/>
        <v>3.8820833333333332E-2</v>
      </c>
      <c r="F126" s="20">
        <f t="shared" si="19"/>
        <v>0.96340023612750891</v>
      </c>
      <c r="G126" s="20">
        <f>$F$267</f>
        <v>1.0955269924464028</v>
      </c>
      <c r="H126" s="20">
        <f t="shared" si="24"/>
        <v>0.12050796916910431</v>
      </c>
      <c r="I126" s="20">
        <f t="shared" si="13"/>
        <v>3.4138821095117608E-2</v>
      </c>
      <c r="J126" s="20">
        <f t="shared" si="14"/>
        <v>6.9069345394127913E-3</v>
      </c>
      <c r="K126" s="20">
        <f t="shared" si="15"/>
        <v>8.3107969169104304E-2</v>
      </c>
      <c r="L126" s="20">
        <f t="shared" si="16"/>
        <v>0.68964708095347627</v>
      </c>
      <c r="R126" s="20"/>
    </row>
    <row r="127" spans="1:18" x14ac:dyDescent="0.25">
      <c r="A127" s="89"/>
      <c r="B127" s="21" t="s">
        <v>112</v>
      </c>
      <c r="C127">
        <v>3.8800000000000001E-2</v>
      </c>
      <c r="D127" s="60">
        <f t="shared" si="17"/>
        <v>3.9349999999999996E-2</v>
      </c>
      <c r="E127" s="23">
        <f t="shared" si="18"/>
        <v>4.003333333333333E-2</v>
      </c>
      <c r="F127" s="20">
        <f t="shared" si="19"/>
        <v>0.96919233971690266</v>
      </c>
      <c r="G127" s="20">
        <f>$G$267</f>
        <v>1.0734601340693828</v>
      </c>
      <c r="H127" s="20">
        <f t="shared" si="24"/>
        <v>0.11808061474763211</v>
      </c>
      <c r="I127" s="20">
        <f t="shared" si="13"/>
        <v>3.6144798272957732E-2</v>
      </c>
      <c r="J127" s="20">
        <f t="shared" si="14"/>
        <v>6.285415874762462E-3</v>
      </c>
      <c r="K127" s="20">
        <f t="shared" si="15"/>
        <v>7.9280614747632108E-2</v>
      </c>
      <c r="L127" s="20">
        <f t="shared" si="16"/>
        <v>0.67141092479129338</v>
      </c>
      <c r="R127" s="20"/>
    </row>
    <row r="128" spans="1:18" x14ac:dyDescent="0.25">
      <c r="A128" s="89"/>
      <c r="B128" s="22" t="s">
        <v>111</v>
      </c>
      <c r="C128">
        <v>4.1000000000000002E-2</v>
      </c>
      <c r="D128" s="60">
        <f t="shared" si="17"/>
        <v>4.0716666666666665E-2</v>
      </c>
      <c r="E128" s="23">
        <f t="shared" si="18"/>
        <v>4.1391666666666667E-2</v>
      </c>
      <c r="F128" s="20">
        <f t="shared" si="19"/>
        <v>0.9905375478155829</v>
      </c>
      <c r="G128" s="20">
        <f>$H$267</f>
        <v>1.077431561691258</v>
      </c>
      <c r="H128" s="20">
        <f t="shared" si="24"/>
        <v>0.11851747178603837</v>
      </c>
      <c r="I128" s="20">
        <f t="shared" si="13"/>
        <v>3.8053461080759306E-2</v>
      </c>
      <c r="J128" s="20">
        <f t="shared" si="14"/>
        <v>6.0089584320992557E-3</v>
      </c>
      <c r="K128" s="20">
        <f t="shared" si="15"/>
        <v>7.7517471786038378E-2</v>
      </c>
      <c r="L128" s="20">
        <f t="shared" si="16"/>
        <v>0.65405944472037003</v>
      </c>
      <c r="R128" s="20"/>
    </row>
    <row r="129" spans="1:18" x14ac:dyDescent="0.25">
      <c r="A129" s="89"/>
      <c r="B129" s="21" t="s">
        <v>110</v>
      </c>
      <c r="C129">
        <v>4.2099999999999999E-2</v>
      </c>
      <c r="D129" s="60">
        <f t="shared" si="17"/>
        <v>4.2066666666666669E-2</v>
      </c>
      <c r="E129" s="23">
        <f t="shared" si="18"/>
        <v>4.2754166666666663E-2</v>
      </c>
      <c r="F129" s="20">
        <f t="shared" si="19"/>
        <v>0.98469934704219864</v>
      </c>
      <c r="G129" s="20">
        <f>$I$267</f>
        <v>1.0831030615787089</v>
      </c>
      <c r="H129" s="20">
        <f t="shared" si="24"/>
        <v>0.11914133677365799</v>
      </c>
      <c r="I129" s="20">
        <f t="shared" si="13"/>
        <v>3.8869800569703773E-2</v>
      </c>
      <c r="J129" s="20">
        <f t="shared" si="14"/>
        <v>5.9353675718721863E-3</v>
      </c>
      <c r="K129" s="20">
        <f t="shared" si="15"/>
        <v>7.7041336773657987E-2</v>
      </c>
      <c r="L129" s="20">
        <f t="shared" si="16"/>
        <v>0.64663817663905665</v>
      </c>
      <c r="R129" s="20"/>
    </row>
    <row r="130" spans="1:18" x14ac:dyDescent="0.25">
      <c r="A130" s="89"/>
      <c r="B130" s="22" t="s">
        <v>109</v>
      </c>
      <c r="C130">
        <v>4.4900000000000002E-2</v>
      </c>
      <c r="D130" s="60">
        <f t="shared" si="17"/>
        <v>4.3441666666666663E-2</v>
      </c>
      <c r="E130" s="23">
        <f t="shared" si="18"/>
        <v>4.4195833333333337E-2</v>
      </c>
      <c r="F130" s="20">
        <f t="shared" si="19"/>
        <v>1.0159328745168286</v>
      </c>
      <c r="G130" s="20">
        <f>$J$267</f>
        <v>1.087099903053875</v>
      </c>
      <c r="H130" s="20">
        <f t="shared" si="24"/>
        <v>0.11958098933592626</v>
      </c>
      <c r="I130" s="20">
        <f t="shared" si="13"/>
        <v>4.1302551746961957E-2</v>
      </c>
      <c r="J130" s="20">
        <f t="shared" si="14"/>
        <v>5.5772501681927321E-3</v>
      </c>
      <c r="K130" s="20">
        <f t="shared" si="15"/>
        <v>7.4680989335926262E-2</v>
      </c>
      <c r="L130" s="20">
        <f t="shared" si="16"/>
        <v>0.62452225684580043</v>
      </c>
      <c r="R130" s="20"/>
    </row>
    <row r="131" spans="1:18" x14ac:dyDescent="0.25">
      <c r="A131" s="89"/>
      <c r="B131" s="21" t="s">
        <v>108</v>
      </c>
      <c r="C131">
        <v>4.6100000000000002E-2</v>
      </c>
      <c r="D131" s="60">
        <f t="shared" si="17"/>
        <v>4.4950000000000011E-2</v>
      </c>
      <c r="E131" s="23">
        <f t="shared" si="18"/>
        <v>4.5687500000000006E-2</v>
      </c>
      <c r="F131" s="20">
        <f t="shared" si="19"/>
        <v>1.0090287277701777</v>
      </c>
      <c r="G131" s="20">
        <f>$K$267</f>
        <v>1.0939493102800419</v>
      </c>
      <c r="H131" s="20">
        <f t="shared" si="24"/>
        <v>0.12033442413080461</v>
      </c>
      <c r="I131" s="20">
        <f t="shared" si="13"/>
        <v>4.2140892239512256E-2</v>
      </c>
      <c r="J131" s="20">
        <f t="shared" si="14"/>
        <v>5.5107497260321854E-3</v>
      </c>
      <c r="K131" s="20">
        <f t="shared" si="15"/>
        <v>7.423442413080461E-2</v>
      </c>
      <c r="L131" s="20">
        <f t="shared" si="16"/>
        <v>0.61690097964079771</v>
      </c>
      <c r="R131" s="20"/>
    </row>
    <row r="132" spans="1:18" x14ac:dyDescent="0.25">
      <c r="A132" s="89"/>
      <c r="B132" s="22" t="s">
        <v>107</v>
      </c>
      <c r="C132">
        <v>4.7199999999999999E-2</v>
      </c>
      <c r="D132" s="60">
        <f t="shared" si="17"/>
        <v>4.6425000000000001E-2</v>
      </c>
      <c r="E132" s="23">
        <f t="shared" si="18"/>
        <v>4.7145833333333331E-2</v>
      </c>
      <c r="F132" s="20">
        <f t="shared" si="19"/>
        <v>1.0011489173663279</v>
      </c>
      <c r="G132" s="20">
        <f>$L$267</f>
        <v>1.0861676852542823</v>
      </c>
      <c r="H132" s="20">
        <f t="shared" si="24"/>
        <v>0.11947844537797106</v>
      </c>
      <c r="I132" s="20">
        <f t="shared" ref="I132:I195" si="25">C132/G132</f>
        <v>4.3455536967986694E-2</v>
      </c>
      <c r="J132" s="20">
        <f t="shared" ref="J132:J195" si="26">(C132-H132)^2</f>
        <v>5.2241736662563473E-3</v>
      </c>
      <c r="K132" s="20">
        <f t="shared" ref="K132:K195" si="27">ABS(C132-H132)</f>
        <v>7.2278445377971068E-2</v>
      </c>
      <c r="L132" s="20">
        <f t="shared" ref="L132:L195" si="28">ABS((C132-H132)/H132)</f>
        <v>0.6049496639273938</v>
      </c>
      <c r="R132" s="20"/>
    </row>
    <row r="133" spans="1:18" x14ac:dyDescent="0.25">
      <c r="A133" s="89"/>
      <c r="B133" s="21" t="s">
        <v>106</v>
      </c>
      <c r="C133">
        <v>5.0799999999999998E-2</v>
      </c>
      <c r="D133" s="60">
        <f t="shared" si="17"/>
        <v>4.7866666666666668E-2</v>
      </c>
      <c r="E133" s="23">
        <f t="shared" si="18"/>
        <v>4.8520833333333332E-2</v>
      </c>
      <c r="F133" s="20">
        <f t="shared" si="19"/>
        <v>1.0469729497638471</v>
      </c>
      <c r="G133" s="20">
        <f>$M$267</f>
        <v>1.0972485542710988</v>
      </c>
      <c r="H133" s="20">
        <f t="shared" si="24"/>
        <v>0.12069734096982086</v>
      </c>
      <c r="I133" s="20">
        <f t="shared" si="25"/>
        <v>4.6297623088459104E-2</v>
      </c>
      <c r="J133" s="20">
        <f t="shared" si="26"/>
        <v>4.8856382746513983E-3</v>
      </c>
      <c r="K133" s="20">
        <f t="shared" si="27"/>
        <v>6.9897340969820865E-2</v>
      </c>
      <c r="L133" s="20">
        <f t="shared" si="28"/>
        <v>0.57911251737764446</v>
      </c>
      <c r="R133" s="20"/>
    </row>
    <row r="134" spans="1:18" x14ac:dyDescent="0.25">
      <c r="A134" s="89"/>
      <c r="B134" s="22" t="s">
        <v>105</v>
      </c>
      <c r="C134">
        <v>5.1200000000000002E-2</v>
      </c>
      <c r="D134" s="60">
        <f t="shared" si="17"/>
        <v>4.9174999999999996E-2</v>
      </c>
      <c r="E134" s="23">
        <f t="shared" si="18"/>
        <v>4.973749999999999E-2</v>
      </c>
      <c r="F134" s="20">
        <f t="shared" si="19"/>
        <v>1.02940437295803</v>
      </c>
      <c r="G134" s="20">
        <f>$N$267</f>
        <v>1.1023445080443877</v>
      </c>
      <c r="H134" s="20">
        <f t="shared" si="24"/>
        <v>0.12125789588488264</v>
      </c>
      <c r="I134" s="20">
        <f t="shared" si="25"/>
        <v>4.644645991009768E-2</v>
      </c>
      <c r="J134" s="20">
        <f t="shared" si="26"/>
        <v>4.9081087758170569E-3</v>
      </c>
      <c r="K134" s="20">
        <f t="shared" si="27"/>
        <v>7.0057895884882648E-2</v>
      </c>
      <c r="L134" s="20">
        <f t="shared" si="28"/>
        <v>0.57775945536274842</v>
      </c>
      <c r="R134" s="20"/>
    </row>
    <row r="135" spans="1:18" x14ac:dyDescent="0.25">
      <c r="A135" s="89"/>
      <c r="B135" s="21" t="s">
        <v>104</v>
      </c>
      <c r="C135">
        <v>5.1299999999999998E-2</v>
      </c>
      <c r="D135" s="60">
        <f t="shared" si="17"/>
        <v>5.0299999999999991E-2</v>
      </c>
      <c r="E135" s="23">
        <f t="shared" si="18"/>
        <v>5.081249999999999E-2</v>
      </c>
      <c r="F135" s="20">
        <f t="shared" si="19"/>
        <v>1.0095940959409595</v>
      </c>
      <c r="G135" s="20">
        <f>$C$267</f>
        <v>1.105127340341419</v>
      </c>
      <c r="H135" s="20">
        <f>$N$135*G135</f>
        <v>0.12156400743755609</v>
      </c>
      <c r="I135" s="20">
        <f t="shared" si="25"/>
        <v>4.6419989920936468E-2</v>
      </c>
      <c r="J135" s="20">
        <f t="shared" si="26"/>
        <v>4.9370307411849374E-3</v>
      </c>
      <c r="K135" s="20">
        <f t="shared" si="27"/>
        <v>7.0264007437556092E-2</v>
      </c>
      <c r="L135" s="20">
        <f t="shared" si="28"/>
        <v>0.57800009162785027</v>
      </c>
      <c r="N135" s="20">
        <f>$N$3+0.01</f>
        <v>0.11</v>
      </c>
      <c r="R135" s="20"/>
    </row>
    <row r="136" spans="1:18" x14ac:dyDescent="0.25">
      <c r="A136" s="89"/>
      <c r="B136" s="22" t="s">
        <v>103</v>
      </c>
      <c r="C136">
        <v>5.2699999999999997E-2</v>
      </c>
      <c r="D136" s="60">
        <f t="shared" si="17"/>
        <v>5.1324999999999989E-2</v>
      </c>
      <c r="E136" s="23">
        <f t="shared" si="18"/>
        <v>5.1708333333333328E-2</v>
      </c>
      <c r="F136" s="20">
        <f t="shared" si="19"/>
        <v>1.0191780821917809</v>
      </c>
      <c r="G136" s="20">
        <f>$D$267</f>
        <v>1.1008859585793442</v>
      </c>
      <c r="H136" s="20">
        <f t="shared" ref="H136:H146" si="29">$N$135*G136</f>
        <v>0.12109745544372787</v>
      </c>
      <c r="I136" s="20">
        <f t="shared" si="25"/>
        <v>4.7870535171515446E-2</v>
      </c>
      <c r="J136" s="20">
        <f t="shared" si="26"/>
        <v>4.6782119111767389E-3</v>
      </c>
      <c r="K136" s="20">
        <f t="shared" si="27"/>
        <v>6.839745544372787E-2</v>
      </c>
      <c r="L136" s="20">
        <f t="shared" si="28"/>
        <v>0.56481331662258683</v>
      </c>
      <c r="R136" s="20"/>
    </row>
    <row r="137" spans="1:18" x14ac:dyDescent="0.25">
      <c r="A137" s="89"/>
      <c r="B137" s="21" t="s">
        <v>102</v>
      </c>
      <c r="C137">
        <v>5.3600000000000002E-2</v>
      </c>
      <c r="D137" s="60">
        <f t="shared" si="17"/>
        <v>5.2091666666666668E-2</v>
      </c>
      <c r="E137" s="23">
        <f t="shared" si="18"/>
        <v>5.2387500000000004E-2</v>
      </c>
      <c r="F137" s="20">
        <f t="shared" si="19"/>
        <v>1.0231448341684561</v>
      </c>
      <c r="G137" s="20">
        <f>$E$267</f>
        <v>1.1027823307312177</v>
      </c>
      <c r="H137" s="20">
        <f t="shared" si="29"/>
        <v>0.12130605638043394</v>
      </c>
      <c r="I137" s="20">
        <f t="shared" si="25"/>
        <v>4.8604333336080614E-2</v>
      </c>
      <c r="J137" s="20">
        <f t="shared" si="26"/>
        <v>4.5841100705905002E-3</v>
      </c>
      <c r="K137" s="20">
        <f t="shared" si="27"/>
        <v>6.7706056380433949E-2</v>
      </c>
      <c r="L137" s="20">
        <f t="shared" si="28"/>
        <v>0.55814242421744897</v>
      </c>
      <c r="R137" s="20"/>
    </row>
    <row r="138" spans="1:18" x14ac:dyDescent="0.25">
      <c r="A138" s="89"/>
      <c r="B138" s="22" t="s">
        <v>101</v>
      </c>
      <c r="C138">
        <v>5.4699999999999999E-2</v>
      </c>
      <c r="D138" s="60">
        <f t="shared" ref="D138:D201" si="30">AVERAGE(C132:C143)</f>
        <v>5.2683333333333332E-2</v>
      </c>
      <c r="E138" s="23">
        <f t="shared" ref="E138:E201" si="31">AVERAGE(D138:D139)</f>
        <v>5.2975000000000008E-2</v>
      </c>
      <c r="F138" s="20">
        <f t="shared" ref="F138:F201" si="32">C138/E138</f>
        <v>1.0325625294950447</v>
      </c>
      <c r="G138" s="20">
        <f>$F$267</f>
        <v>1.0955269924464028</v>
      </c>
      <c r="H138" s="20">
        <f t="shared" si="29"/>
        <v>0.12050796916910431</v>
      </c>
      <c r="I138" s="20">
        <f t="shared" si="25"/>
        <v>4.993030785836719E-2</v>
      </c>
      <c r="J138" s="20">
        <f t="shared" si="26"/>
        <v>4.3306888061617832E-3</v>
      </c>
      <c r="K138" s="20">
        <f t="shared" si="27"/>
        <v>6.5807969169104308E-2</v>
      </c>
      <c r="L138" s="20">
        <f t="shared" si="28"/>
        <v>0.54608811037848004</v>
      </c>
      <c r="R138" s="20"/>
    </row>
    <row r="139" spans="1:18" x14ac:dyDescent="0.25">
      <c r="A139" s="89"/>
      <c r="B139" s="21" t="s">
        <v>100</v>
      </c>
      <c r="C139">
        <v>5.45E-2</v>
      </c>
      <c r="D139" s="60">
        <f t="shared" si="30"/>
        <v>5.3266666666666677E-2</v>
      </c>
      <c r="E139" s="23">
        <f t="shared" si="31"/>
        <v>5.3362500000000007E-2</v>
      </c>
      <c r="F139" s="20">
        <f t="shared" si="32"/>
        <v>1.0213164675568047</v>
      </c>
      <c r="G139" s="20">
        <f>$G$267</f>
        <v>1.0734601340693828</v>
      </c>
      <c r="H139" s="20">
        <f t="shared" si="29"/>
        <v>0.11808061474763211</v>
      </c>
      <c r="I139" s="20">
        <f t="shared" si="25"/>
        <v>5.077039963598444E-2</v>
      </c>
      <c r="J139" s="20">
        <f t="shared" si="26"/>
        <v>4.0424945716868131E-3</v>
      </c>
      <c r="K139" s="20">
        <f t="shared" si="27"/>
        <v>6.3580614747632103E-2</v>
      </c>
      <c r="L139" s="20">
        <f t="shared" si="28"/>
        <v>0.53845091240014142</v>
      </c>
      <c r="R139" s="20"/>
    </row>
    <row r="140" spans="1:18" x14ac:dyDescent="0.25">
      <c r="A140" s="89"/>
      <c r="B140" s="22" t="s">
        <v>99</v>
      </c>
      <c r="C140">
        <v>5.45E-2</v>
      </c>
      <c r="D140" s="60">
        <f t="shared" si="30"/>
        <v>5.3458333333333337E-2</v>
      </c>
      <c r="E140" s="23">
        <f t="shared" si="31"/>
        <v>5.3500000000000006E-2</v>
      </c>
      <c r="F140" s="20">
        <f t="shared" si="32"/>
        <v>1.0186915887850465</v>
      </c>
      <c r="G140" s="20">
        <f>$H$267</f>
        <v>1.077431561691258</v>
      </c>
      <c r="H140" s="20">
        <f t="shared" si="29"/>
        <v>0.11851747178603837</v>
      </c>
      <c r="I140" s="20">
        <f t="shared" si="25"/>
        <v>5.0583259241497119E-2</v>
      </c>
      <c r="J140" s="20">
        <f t="shared" si="26"/>
        <v>4.0982366938762185E-3</v>
      </c>
      <c r="K140" s="20">
        <f t="shared" si="27"/>
        <v>6.4017471786038366E-2</v>
      </c>
      <c r="L140" s="20">
        <f t="shared" si="28"/>
        <v>0.54015218871366244</v>
      </c>
      <c r="R140" s="20"/>
    </row>
    <row r="141" spans="1:18" x14ac:dyDescent="0.25">
      <c r="A141" s="89"/>
      <c r="B141" s="21" t="s">
        <v>98</v>
      </c>
      <c r="C141">
        <v>5.4399999999999997E-2</v>
      </c>
      <c r="D141" s="60">
        <f t="shared" si="30"/>
        <v>5.3541666666666675E-2</v>
      </c>
      <c r="E141" s="23">
        <f t="shared" si="31"/>
        <v>5.3537500000000009E-2</v>
      </c>
      <c r="F141" s="20">
        <f t="shared" si="32"/>
        <v>1.016110203128648</v>
      </c>
      <c r="G141" s="20">
        <f>$I$267</f>
        <v>1.0831030615787089</v>
      </c>
      <c r="H141" s="20">
        <f t="shared" si="29"/>
        <v>0.11914133677365799</v>
      </c>
      <c r="I141" s="20">
        <f t="shared" si="25"/>
        <v>5.0226060593631473E-2</v>
      </c>
      <c r="J141" s="20">
        <f t="shared" si="26"/>
        <v>4.191440687240199E-3</v>
      </c>
      <c r="K141" s="20">
        <f t="shared" si="27"/>
        <v>6.4741336773657981E-2</v>
      </c>
      <c r="L141" s="20">
        <f t="shared" si="28"/>
        <v>0.54339944914880478</v>
      </c>
      <c r="R141" s="20"/>
    </row>
    <row r="142" spans="1:18" x14ac:dyDescent="0.25">
      <c r="A142" s="89"/>
      <c r="B142" s="22" t="s">
        <v>97</v>
      </c>
      <c r="C142">
        <v>5.4100000000000002E-2</v>
      </c>
      <c r="D142" s="60">
        <f t="shared" si="30"/>
        <v>5.3533333333333342E-2</v>
      </c>
      <c r="E142" s="23">
        <f t="shared" si="31"/>
        <v>5.3345833333333342E-2</v>
      </c>
      <c r="F142" s="20">
        <f t="shared" si="32"/>
        <v>1.0141373115676011</v>
      </c>
      <c r="G142" s="20">
        <f>$J$267</f>
        <v>1.087099903053875</v>
      </c>
      <c r="H142" s="20">
        <f t="shared" si="29"/>
        <v>0.11958098933592626</v>
      </c>
      <c r="I142" s="20">
        <f t="shared" si="25"/>
        <v>4.9765435401127885E-2</v>
      </c>
      <c r="J142" s="20">
        <f t="shared" si="26"/>
        <v>4.2877599644116872E-3</v>
      </c>
      <c r="K142" s="20">
        <f t="shared" si="27"/>
        <v>6.5480989335926248E-2</v>
      </c>
      <c r="L142" s="20">
        <f t="shared" si="28"/>
        <v>0.54758695089883735</v>
      </c>
      <c r="R142" s="20"/>
    </row>
    <row r="143" spans="1:18" x14ac:dyDescent="0.25">
      <c r="A143" s="89"/>
      <c r="B143" s="21" t="s">
        <v>96</v>
      </c>
      <c r="C143">
        <v>5.3199999999999997E-2</v>
      </c>
      <c r="D143" s="60">
        <f t="shared" si="30"/>
        <v>5.3158333333333335E-2</v>
      </c>
      <c r="E143" s="23">
        <f t="shared" si="31"/>
        <v>5.2829166666666663E-2</v>
      </c>
      <c r="F143" s="20">
        <f t="shared" si="32"/>
        <v>1.0070194810316271</v>
      </c>
      <c r="G143" s="20">
        <f>$K$267</f>
        <v>1.0939493102800419</v>
      </c>
      <c r="H143" s="20">
        <f t="shared" si="29"/>
        <v>0.12033442413080461</v>
      </c>
      <c r="I143" s="20">
        <f t="shared" si="25"/>
        <v>4.8631138115879644E-2</v>
      </c>
      <c r="J143" s="20">
        <f t="shared" si="26"/>
        <v>4.5070309033747608E-3</v>
      </c>
      <c r="K143" s="20">
        <f t="shared" si="27"/>
        <v>6.7134424130804615E-2</v>
      </c>
      <c r="L143" s="20">
        <f t="shared" si="28"/>
        <v>0.5578987444010941</v>
      </c>
      <c r="R143" s="20"/>
    </row>
    <row r="144" spans="1:18" x14ac:dyDescent="0.25">
      <c r="A144" s="89"/>
      <c r="B144" s="22" t="s">
        <v>95</v>
      </c>
      <c r="C144">
        <v>5.4199999999999998E-2</v>
      </c>
      <c r="D144" s="60">
        <f t="shared" si="30"/>
        <v>5.2499999999999998E-2</v>
      </c>
      <c r="E144" s="23">
        <f t="shared" si="31"/>
        <v>5.1974999999999993E-2</v>
      </c>
      <c r="F144" s="20">
        <f t="shared" si="32"/>
        <v>1.0428090428090429</v>
      </c>
      <c r="G144" s="20">
        <f>$L$267</f>
        <v>1.0861676852542823</v>
      </c>
      <c r="H144" s="20">
        <f t="shared" si="29"/>
        <v>0.11947844537797106</v>
      </c>
      <c r="I144" s="20">
        <f t="shared" si="25"/>
        <v>4.9900214060696585E-2</v>
      </c>
      <c r="J144" s="20">
        <f t="shared" si="26"/>
        <v>4.2612754309647519E-3</v>
      </c>
      <c r="K144" s="20">
        <f t="shared" si="27"/>
        <v>6.5278445377971062E-2</v>
      </c>
      <c r="L144" s="20">
        <f t="shared" si="28"/>
        <v>0.54636169035730386</v>
      </c>
      <c r="R144" s="20"/>
    </row>
    <row r="145" spans="1:18" x14ac:dyDescent="0.25">
      <c r="A145" s="89"/>
      <c r="B145" s="21" t="s">
        <v>94</v>
      </c>
      <c r="C145">
        <v>5.3100000000000001E-2</v>
      </c>
      <c r="D145" s="60">
        <f t="shared" si="30"/>
        <v>5.1449999999999996E-2</v>
      </c>
      <c r="E145" s="23">
        <f t="shared" si="31"/>
        <v>5.0837499999999994E-2</v>
      </c>
      <c r="F145" s="20">
        <f t="shared" si="32"/>
        <v>1.0445045488074749</v>
      </c>
      <c r="G145" s="20">
        <f>$M$267</f>
        <v>1.0972485542710988</v>
      </c>
      <c r="H145" s="20">
        <f t="shared" si="29"/>
        <v>0.12069734096982086</v>
      </c>
      <c r="I145" s="20">
        <f t="shared" si="25"/>
        <v>4.8393775314905095E-2</v>
      </c>
      <c r="J145" s="20">
        <f t="shared" si="26"/>
        <v>4.5694005061902229E-3</v>
      </c>
      <c r="K145" s="20">
        <f t="shared" si="27"/>
        <v>6.7597340969820868E-2</v>
      </c>
      <c r="L145" s="20">
        <f t="shared" si="28"/>
        <v>0.56005658804631742</v>
      </c>
      <c r="R145" s="20"/>
    </row>
    <row r="146" spans="1:18" x14ac:dyDescent="0.25">
      <c r="A146" s="89"/>
      <c r="B146" s="22" t="s">
        <v>93</v>
      </c>
      <c r="C146">
        <v>5.2200000000000003E-2</v>
      </c>
      <c r="D146" s="60">
        <f t="shared" si="30"/>
        <v>5.0224999999999999E-2</v>
      </c>
      <c r="E146" s="23">
        <f t="shared" si="31"/>
        <v>4.9595833333333332E-2</v>
      </c>
      <c r="F146" s="20">
        <f t="shared" si="32"/>
        <v>1.0525077711501303</v>
      </c>
      <c r="G146" s="20">
        <f>$N$267</f>
        <v>1.1023445080443877</v>
      </c>
      <c r="H146" s="20">
        <f t="shared" si="29"/>
        <v>0.12125789588488264</v>
      </c>
      <c r="I146" s="20">
        <f t="shared" si="25"/>
        <v>4.7353617330216778E-2</v>
      </c>
      <c r="J146" s="20">
        <f t="shared" si="26"/>
        <v>4.7689929840472921E-3</v>
      </c>
      <c r="K146" s="20">
        <f t="shared" si="27"/>
        <v>6.9057895884882647E-2</v>
      </c>
      <c r="L146" s="20">
        <f t="shared" si="28"/>
        <v>0.56951256972530206</v>
      </c>
      <c r="R146" s="20"/>
    </row>
    <row r="147" spans="1:18" x14ac:dyDescent="0.25">
      <c r="A147" s="89"/>
      <c r="B147" s="21" t="s">
        <v>92</v>
      </c>
      <c r="C147">
        <v>5.1200000000000002E-2</v>
      </c>
      <c r="D147" s="60">
        <f t="shared" si="30"/>
        <v>4.8966666666666665E-2</v>
      </c>
      <c r="E147" s="23">
        <f t="shared" si="31"/>
        <v>4.8358333333333337E-2</v>
      </c>
      <c r="F147" s="20">
        <f t="shared" si="32"/>
        <v>1.0587627089436498</v>
      </c>
      <c r="G147" s="20">
        <f>$C$267</f>
        <v>1.105127340341419</v>
      </c>
      <c r="H147" s="20">
        <f>$N$147*G147</f>
        <v>9.9461460630727722E-2</v>
      </c>
      <c r="I147" s="20">
        <f t="shared" si="25"/>
        <v>4.632950261114907E-2</v>
      </c>
      <c r="J147" s="20">
        <f t="shared" si="26"/>
        <v>2.3291685822112817E-3</v>
      </c>
      <c r="K147" s="20">
        <f t="shared" si="27"/>
        <v>4.8261460630727719E-2</v>
      </c>
      <c r="L147" s="20">
        <f t="shared" si="28"/>
        <v>0.48522774876501035</v>
      </c>
      <c r="N147" s="20">
        <f>$N$3-0.01</f>
        <v>9.0000000000000011E-2</v>
      </c>
      <c r="R147" s="20"/>
    </row>
    <row r="148" spans="1:18" x14ac:dyDescent="0.25">
      <c r="A148" s="89"/>
      <c r="B148" s="22" t="s">
        <v>91</v>
      </c>
      <c r="C148">
        <v>4.82E-2</v>
      </c>
      <c r="D148" s="60">
        <f t="shared" si="30"/>
        <v>4.7750000000000015E-2</v>
      </c>
      <c r="E148" s="23">
        <f t="shared" si="31"/>
        <v>4.7191666666666673E-2</v>
      </c>
      <c r="F148" s="20">
        <f t="shared" si="32"/>
        <v>1.0213667667314144</v>
      </c>
      <c r="G148" s="20">
        <f>$D$267</f>
        <v>1.1008859585793442</v>
      </c>
      <c r="H148" s="20">
        <f t="shared" ref="H148:H158" si="33">$N$147*G148</f>
        <v>9.9079736272140992E-2</v>
      </c>
      <c r="I148" s="20">
        <f t="shared" si="25"/>
        <v>4.3782918316262708E-2</v>
      </c>
      <c r="J148" s="20">
        <f t="shared" si="26"/>
        <v>2.5887475631226199E-3</v>
      </c>
      <c r="K148" s="20">
        <f t="shared" si="27"/>
        <v>5.0879736272140992E-2</v>
      </c>
      <c r="L148" s="20">
        <f t="shared" si="28"/>
        <v>0.51352312981930326</v>
      </c>
      <c r="R148" s="20"/>
    </row>
    <row r="149" spans="1:18" x14ac:dyDescent="0.25">
      <c r="A149" s="89"/>
      <c r="B149" s="21" t="s">
        <v>90</v>
      </c>
      <c r="C149">
        <v>4.5699999999999998E-2</v>
      </c>
      <c r="D149" s="60">
        <f t="shared" si="30"/>
        <v>4.6633333333333332E-2</v>
      </c>
      <c r="E149" s="23">
        <f t="shared" si="31"/>
        <v>4.6112500000000001E-2</v>
      </c>
      <c r="F149" s="20">
        <f t="shared" si="32"/>
        <v>0.99105448631065318</v>
      </c>
      <c r="G149" s="20">
        <f>$E$267</f>
        <v>1.1027823307312177</v>
      </c>
      <c r="H149" s="20">
        <f t="shared" si="33"/>
        <v>9.9250409765809608E-2</v>
      </c>
      <c r="I149" s="20">
        <f t="shared" si="25"/>
        <v>4.1440634952591121E-2</v>
      </c>
      <c r="J149" s="20">
        <f t="shared" si="26"/>
        <v>2.8676463860861172E-3</v>
      </c>
      <c r="K149" s="20">
        <f t="shared" si="27"/>
        <v>5.355040976580961E-2</v>
      </c>
      <c r="L149" s="20">
        <f t="shared" si="28"/>
        <v>0.5395485005267654</v>
      </c>
      <c r="R149" s="20"/>
    </row>
    <row r="150" spans="1:18" x14ac:dyDescent="0.25">
      <c r="A150" s="89"/>
      <c r="B150" s="22" t="s">
        <v>89</v>
      </c>
      <c r="C150">
        <v>4.2099999999999999E-2</v>
      </c>
      <c r="D150" s="60">
        <f t="shared" si="30"/>
        <v>4.5591666666666662E-2</v>
      </c>
      <c r="E150" s="23">
        <f t="shared" si="31"/>
        <v>4.5008333333333331E-2</v>
      </c>
      <c r="F150" s="20">
        <f t="shared" si="32"/>
        <v>0.93538233660433256</v>
      </c>
      <c r="G150" s="20">
        <f>$F$267</f>
        <v>1.0955269924464028</v>
      </c>
      <c r="H150" s="20">
        <f t="shared" si="33"/>
        <v>9.8597429320176261E-2</v>
      </c>
      <c r="I150" s="20">
        <f t="shared" si="25"/>
        <v>3.8428993799584255E-2</v>
      </c>
      <c r="J150" s="20">
        <f t="shared" si="26"/>
        <v>3.1919595197883125E-3</v>
      </c>
      <c r="K150" s="20">
        <f t="shared" si="27"/>
        <v>5.6497429320176262E-2</v>
      </c>
      <c r="L150" s="20">
        <f t="shared" si="28"/>
        <v>0.57301118000461948</v>
      </c>
      <c r="R150" s="20"/>
    </row>
    <row r="151" spans="1:18" x14ac:dyDescent="0.25">
      <c r="A151" s="89"/>
      <c r="B151" s="21" t="s">
        <v>88</v>
      </c>
      <c r="C151">
        <v>3.9800000000000002E-2</v>
      </c>
      <c r="D151" s="60">
        <f t="shared" si="30"/>
        <v>4.4424999999999999E-2</v>
      </c>
      <c r="E151" s="23">
        <f t="shared" si="31"/>
        <v>4.3891666666666662E-2</v>
      </c>
      <c r="F151" s="20">
        <f t="shared" si="32"/>
        <v>0.90677805202202411</v>
      </c>
      <c r="G151" s="20">
        <f>$G$267</f>
        <v>1.0734601340693828</v>
      </c>
      <c r="H151" s="20">
        <f t="shared" si="33"/>
        <v>9.6611412066244462E-2</v>
      </c>
      <c r="I151" s="20">
        <f t="shared" si="25"/>
        <v>3.7076365238755613E-2</v>
      </c>
      <c r="J151" s="20">
        <f t="shared" si="26"/>
        <v>3.2275365409606266E-3</v>
      </c>
      <c r="K151" s="20">
        <f t="shared" si="27"/>
        <v>5.681141206624446E-2</v>
      </c>
      <c r="L151" s="20">
        <f t="shared" si="28"/>
        <v>0.58804038623604882</v>
      </c>
      <c r="R151" s="20"/>
    </row>
    <row r="152" spans="1:18" x14ac:dyDescent="0.25">
      <c r="A152" s="89"/>
      <c r="B152" s="22" t="s">
        <v>87</v>
      </c>
      <c r="C152">
        <v>3.9399999999999998E-2</v>
      </c>
      <c r="D152" s="60">
        <f t="shared" si="30"/>
        <v>4.3358333333333332E-2</v>
      </c>
      <c r="E152" s="23">
        <f t="shared" si="31"/>
        <v>4.2874999999999996E-2</v>
      </c>
      <c r="F152" s="20">
        <f t="shared" si="32"/>
        <v>0.91895043731778425</v>
      </c>
      <c r="G152" s="20">
        <f>$H$267</f>
        <v>1.077431561691258</v>
      </c>
      <c r="H152" s="20">
        <f t="shared" si="33"/>
        <v>9.6968840552213234E-2</v>
      </c>
      <c r="I152" s="20">
        <f t="shared" si="25"/>
        <v>3.6568447965412594E-2</v>
      </c>
      <c r="J152" s="20">
        <f t="shared" si="26"/>
        <v>3.3141714025261512E-3</v>
      </c>
      <c r="K152" s="20">
        <f t="shared" si="27"/>
        <v>5.7568840552213237E-2</v>
      </c>
      <c r="L152" s="20">
        <f t="shared" si="28"/>
        <v>0.59368391149541566</v>
      </c>
      <c r="R152" s="20"/>
    </row>
    <row r="153" spans="1:18" x14ac:dyDescent="0.25">
      <c r="A153" s="89"/>
      <c r="B153" s="21" t="s">
        <v>86</v>
      </c>
      <c r="C153">
        <v>3.9800000000000002E-2</v>
      </c>
      <c r="D153" s="60">
        <f t="shared" si="30"/>
        <v>4.2391666666666668E-2</v>
      </c>
      <c r="E153" s="23">
        <f t="shared" si="31"/>
        <v>4.1937500000000003E-2</v>
      </c>
      <c r="F153" s="20">
        <f t="shared" si="32"/>
        <v>0.94903129657228014</v>
      </c>
      <c r="G153" s="20">
        <f>$I$267</f>
        <v>1.0831030615787089</v>
      </c>
      <c r="H153" s="20">
        <f t="shared" si="33"/>
        <v>9.7479275542083813E-2</v>
      </c>
      <c r="I153" s="20">
        <f t="shared" si="25"/>
        <v>3.6746272272546558E-2</v>
      </c>
      <c r="J153" s="20">
        <f t="shared" si="26"/>
        <v>3.3268988270596278E-3</v>
      </c>
      <c r="K153" s="20">
        <f t="shared" si="27"/>
        <v>5.767927554208381E-2</v>
      </c>
      <c r="L153" s="20">
        <f t="shared" si="28"/>
        <v>0.59170808586059376</v>
      </c>
      <c r="R153" s="20"/>
    </row>
    <row r="154" spans="1:18" x14ac:dyDescent="0.25">
      <c r="A154" s="89"/>
      <c r="B154" s="22" t="s">
        <v>85</v>
      </c>
      <c r="C154">
        <v>4.07E-2</v>
      </c>
      <c r="D154" s="60">
        <f t="shared" si="30"/>
        <v>4.1483333333333337E-2</v>
      </c>
      <c r="E154" s="23">
        <f t="shared" si="31"/>
        <v>4.1129166666666668E-2</v>
      </c>
      <c r="F154" s="20">
        <f t="shared" si="32"/>
        <v>0.98956539357714512</v>
      </c>
      <c r="G154" s="20">
        <f>$J$267</f>
        <v>1.087099903053875</v>
      </c>
      <c r="H154" s="20">
        <f t="shared" si="33"/>
        <v>9.7838991274848769E-2</v>
      </c>
      <c r="I154" s="20">
        <f t="shared" si="25"/>
        <v>3.74390613831036E-2</v>
      </c>
      <c r="J154" s="20">
        <f t="shared" si="26"/>
        <v>3.2648643239072436E-3</v>
      </c>
      <c r="K154" s="20">
        <f t="shared" si="27"/>
        <v>5.7138991274848769E-2</v>
      </c>
      <c r="L154" s="20">
        <f t="shared" si="28"/>
        <v>0.5840104290766267</v>
      </c>
      <c r="R154" s="20"/>
    </row>
    <row r="155" spans="1:18" x14ac:dyDescent="0.25">
      <c r="A155" s="89"/>
      <c r="B155" s="21" t="s">
        <v>84</v>
      </c>
      <c r="C155">
        <v>4.07E-2</v>
      </c>
      <c r="D155" s="60">
        <f t="shared" si="30"/>
        <v>4.0774999999999999E-2</v>
      </c>
      <c r="E155" s="23">
        <f t="shared" si="31"/>
        <v>4.0491666666666669E-2</v>
      </c>
      <c r="F155" s="20">
        <f t="shared" si="32"/>
        <v>1.0051450915826301</v>
      </c>
      <c r="G155" s="20">
        <f>$K$267</f>
        <v>1.0939493102800419</v>
      </c>
      <c r="H155" s="20">
        <f t="shared" si="33"/>
        <v>9.8455437925203781E-2</v>
      </c>
      <c r="I155" s="20">
        <f t="shared" si="25"/>
        <v>3.7204648896922966E-2</v>
      </c>
      <c r="J155" s="20">
        <f t="shared" si="26"/>
        <v>3.3356906099320672E-3</v>
      </c>
      <c r="K155" s="20">
        <f t="shared" si="27"/>
        <v>5.7755437925203781E-2</v>
      </c>
      <c r="L155" s="20">
        <f t="shared" si="28"/>
        <v>0.58661501225641155</v>
      </c>
      <c r="R155" s="20"/>
    </row>
    <row r="156" spans="1:18" x14ac:dyDescent="0.25">
      <c r="A156" s="89"/>
      <c r="B156" s="22" t="s">
        <v>83</v>
      </c>
      <c r="C156">
        <v>4.02E-2</v>
      </c>
      <c r="D156" s="60">
        <f t="shared" si="30"/>
        <v>4.0208333333333339E-2</v>
      </c>
      <c r="E156" s="23">
        <f t="shared" si="31"/>
        <v>4.004166666666667E-2</v>
      </c>
      <c r="F156" s="20">
        <f t="shared" si="32"/>
        <v>1.0039542143600415</v>
      </c>
      <c r="G156" s="20">
        <f>$L$267</f>
        <v>1.0861676852542823</v>
      </c>
      <c r="H156" s="20">
        <f t="shared" si="33"/>
        <v>9.7755091672885416E-2</v>
      </c>
      <c r="I156" s="20">
        <f t="shared" si="25"/>
        <v>3.7010859875276803E-2</v>
      </c>
      <c r="J156" s="20">
        <f t="shared" si="26"/>
        <v>3.3125885774742442E-3</v>
      </c>
      <c r="K156" s="20">
        <f t="shared" si="27"/>
        <v>5.7555091672885417E-2</v>
      </c>
      <c r="L156" s="20">
        <f t="shared" si="28"/>
        <v>0.5887682236080356</v>
      </c>
      <c r="R156" s="20"/>
    </row>
    <row r="157" spans="1:18" x14ac:dyDescent="0.25">
      <c r="A157" s="89"/>
      <c r="B157" s="21" t="s">
        <v>82</v>
      </c>
      <c r="C157">
        <v>4.0300000000000002E-2</v>
      </c>
      <c r="D157" s="60">
        <f t="shared" si="30"/>
        <v>3.9875000000000001E-2</v>
      </c>
      <c r="E157" s="23">
        <f t="shared" si="31"/>
        <v>3.9795833333333336E-2</v>
      </c>
      <c r="F157" s="20">
        <f t="shared" si="32"/>
        <v>1.012668830488954</v>
      </c>
      <c r="G157" s="20">
        <f>$M$267</f>
        <v>1.0972485542710988</v>
      </c>
      <c r="H157" s="20">
        <f t="shared" si="33"/>
        <v>9.8752369884398908E-2</v>
      </c>
      <c r="I157" s="20">
        <f t="shared" si="25"/>
        <v>3.6728232489466578E-2</v>
      </c>
      <c r="J157" s="20">
        <f t="shared" si="26"/>
        <v>3.4166795451025839E-3</v>
      </c>
      <c r="K157" s="20">
        <f t="shared" si="27"/>
        <v>5.8452369884398905E-2</v>
      </c>
      <c r="L157" s="20">
        <f t="shared" si="28"/>
        <v>0.59190852789481585</v>
      </c>
      <c r="R157" s="20"/>
    </row>
    <row r="158" spans="1:18" x14ac:dyDescent="0.25">
      <c r="A158" s="89"/>
      <c r="B158" s="22" t="s">
        <v>81</v>
      </c>
      <c r="C158">
        <v>4.0599999999999997E-2</v>
      </c>
      <c r="D158" s="60">
        <f t="shared" si="30"/>
        <v>3.9716666666666664E-2</v>
      </c>
      <c r="E158" s="23">
        <f t="shared" si="31"/>
        <v>3.9716666666666664E-2</v>
      </c>
      <c r="F158" s="20">
        <f t="shared" si="32"/>
        <v>1.0222408728493495</v>
      </c>
      <c r="G158" s="20">
        <f>$N$267</f>
        <v>1.1023445080443877</v>
      </c>
      <c r="H158" s="20">
        <f t="shared" si="33"/>
        <v>9.9211005723994897E-2</v>
      </c>
      <c r="I158" s="20">
        <f t="shared" si="25"/>
        <v>3.6830591256835264E-2</v>
      </c>
      <c r="J158" s="20">
        <f t="shared" si="26"/>
        <v>3.4352499919781628E-3</v>
      </c>
      <c r="K158" s="20">
        <f t="shared" si="27"/>
        <v>5.8611005723994899E-2</v>
      </c>
      <c r="L158" s="20">
        <f t="shared" si="28"/>
        <v>0.59077120825738594</v>
      </c>
      <c r="R158" s="20"/>
    </row>
    <row r="159" spans="1:18" x14ac:dyDescent="0.25">
      <c r="A159" s="89"/>
      <c r="B159" s="21" t="s">
        <v>80</v>
      </c>
      <c r="C159">
        <v>4.0300000000000002E-2</v>
      </c>
      <c r="D159" s="60">
        <f t="shared" si="30"/>
        <v>3.9716666666666664E-2</v>
      </c>
      <c r="E159" s="23">
        <f t="shared" si="31"/>
        <v>3.9749999999999994E-2</v>
      </c>
      <c r="F159" s="20">
        <f t="shared" si="32"/>
        <v>1.0138364779874216</v>
      </c>
      <c r="G159" s="20">
        <f>$C$267</f>
        <v>1.105127340341419</v>
      </c>
      <c r="H159" s="20">
        <f>$N$159*$G$159</f>
        <v>0.10830247935345907</v>
      </c>
      <c r="I159" s="20">
        <f t="shared" si="25"/>
        <v>3.6466385844322415E-2</v>
      </c>
      <c r="J159" s="20">
        <f t="shared" si="26"/>
        <v>4.6243371982176273E-3</v>
      </c>
      <c r="K159" s="20">
        <f t="shared" si="27"/>
        <v>6.8002479353459072E-2</v>
      </c>
      <c r="L159" s="20">
        <f t="shared" si="28"/>
        <v>0.62789402199671007</v>
      </c>
      <c r="N159" s="20">
        <f>$N$3-0.002</f>
        <v>9.8000000000000004E-2</v>
      </c>
      <c r="R159" s="20"/>
    </row>
    <row r="160" spans="1:18" x14ac:dyDescent="0.25">
      <c r="A160" s="89"/>
      <c r="B160" s="22" t="s">
        <v>79</v>
      </c>
      <c r="C160">
        <v>3.9699999999999999E-2</v>
      </c>
      <c r="D160" s="60">
        <f t="shared" si="30"/>
        <v>3.978333333333333E-2</v>
      </c>
      <c r="E160" s="23">
        <f t="shared" si="31"/>
        <v>3.9770833333333332E-2</v>
      </c>
      <c r="F160" s="20">
        <f t="shared" si="32"/>
        <v>0.9982189628077528</v>
      </c>
      <c r="G160" s="20">
        <f>$D$267</f>
        <v>1.1008859585793442</v>
      </c>
      <c r="H160" s="20">
        <f t="shared" ref="H160:H170" si="34">$N$159*$G$159</f>
        <v>0.10830247935345907</v>
      </c>
      <c r="I160" s="20">
        <f t="shared" si="25"/>
        <v>3.6061864256340857E-2</v>
      </c>
      <c r="J160" s="20">
        <f t="shared" si="26"/>
        <v>4.7063001734417784E-3</v>
      </c>
      <c r="K160" s="20">
        <f t="shared" si="27"/>
        <v>6.8602479353459075E-2</v>
      </c>
      <c r="L160" s="20">
        <f t="shared" si="28"/>
        <v>0.63343406137144898</v>
      </c>
      <c r="R160" s="20"/>
    </row>
    <row r="161" spans="1:18" x14ac:dyDescent="0.25">
      <c r="A161" s="89"/>
      <c r="B161" s="21" t="s">
        <v>78</v>
      </c>
      <c r="C161">
        <v>3.8899999999999997E-2</v>
      </c>
      <c r="D161" s="60">
        <f t="shared" si="30"/>
        <v>3.9758333333333333E-2</v>
      </c>
      <c r="E161" s="23">
        <f t="shared" si="31"/>
        <v>3.9837499999999998E-2</v>
      </c>
      <c r="F161" s="20">
        <f t="shared" si="32"/>
        <v>0.97646689676812048</v>
      </c>
      <c r="G161" s="20">
        <f>$E$267</f>
        <v>1.1027823307312177</v>
      </c>
      <c r="H161" s="20">
        <f t="shared" si="34"/>
        <v>0.10830247935345907</v>
      </c>
      <c r="I161" s="20">
        <f t="shared" si="25"/>
        <v>3.5274413559207754E-2</v>
      </c>
      <c r="J161" s="20">
        <f t="shared" si="26"/>
        <v>4.8167041404073149E-3</v>
      </c>
      <c r="K161" s="20">
        <f t="shared" si="27"/>
        <v>6.9402479353459084E-2</v>
      </c>
      <c r="L161" s="20">
        <f t="shared" si="28"/>
        <v>0.64082078053776736</v>
      </c>
      <c r="R161" s="20"/>
    </row>
    <row r="162" spans="1:18" x14ac:dyDescent="0.25">
      <c r="A162" s="89"/>
      <c r="B162" s="22" t="s">
        <v>77</v>
      </c>
      <c r="C162">
        <v>3.8100000000000002E-2</v>
      </c>
      <c r="D162" s="60">
        <f t="shared" si="30"/>
        <v>3.9916666666666663E-2</v>
      </c>
      <c r="E162" s="23">
        <f t="shared" si="31"/>
        <v>4.0045833333333329E-2</v>
      </c>
      <c r="F162" s="20">
        <f t="shared" si="32"/>
        <v>0.95140984288835728</v>
      </c>
      <c r="G162" s="20">
        <f>$F$267</f>
        <v>1.0955269924464028</v>
      </c>
      <c r="H162" s="20">
        <f t="shared" si="34"/>
        <v>0.10830247935345907</v>
      </c>
      <c r="I162" s="20">
        <f t="shared" si="25"/>
        <v>3.4777782987272216E-2</v>
      </c>
      <c r="J162" s="20">
        <f t="shared" si="26"/>
        <v>4.9283881073728482E-3</v>
      </c>
      <c r="K162" s="20">
        <f t="shared" si="27"/>
        <v>7.020247935345908E-2</v>
      </c>
      <c r="L162" s="20">
        <f t="shared" si="28"/>
        <v>0.64820749970408575</v>
      </c>
      <c r="R162" s="20"/>
    </row>
    <row r="163" spans="1:18" x14ac:dyDescent="0.25">
      <c r="A163" s="89"/>
      <c r="B163" s="21" t="s">
        <v>76</v>
      </c>
      <c r="C163">
        <v>3.7900000000000003E-2</v>
      </c>
      <c r="D163" s="60">
        <f t="shared" si="30"/>
        <v>4.0174999999999995E-2</v>
      </c>
      <c r="E163" s="23">
        <f t="shared" si="31"/>
        <v>4.0312499999999994E-2</v>
      </c>
      <c r="F163" s="20">
        <f t="shared" si="32"/>
        <v>0.94015503875969009</v>
      </c>
      <c r="G163" s="20">
        <f>$G$267</f>
        <v>1.0734601340693828</v>
      </c>
      <c r="H163" s="20">
        <f t="shared" si="34"/>
        <v>0.10830247935345907</v>
      </c>
      <c r="I163" s="20">
        <f t="shared" si="25"/>
        <v>3.5306388003739642E-2</v>
      </c>
      <c r="J163" s="20">
        <f t="shared" si="26"/>
        <v>4.9565090991142311E-3</v>
      </c>
      <c r="K163" s="20">
        <f t="shared" si="27"/>
        <v>7.0402479353459071E-2</v>
      </c>
      <c r="L163" s="20">
        <f t="shared" si="28"/>
        <v>0.65005417949566535</v>
      </c>
      <c r="R163" s="20"/>
    </row>
    <row r="164" spans="1:18" x14ac:dyDescent="0.25">
      <c r="A164" s="89"/>
      <c r="B164" s="22" t="s">
        <v>75</v>
      </c>
      <c r="C164">
        <v>3.9399999999999998E-2</v>
      </c>
      <c r="D164" s="60">
        <f t="shared" si="30"/>
        <v>4.0449999999999993E-2</v>
      </c>
      <c r="E164" s="23">
        <f t="shared" si="31"/>
        <v>4.0566666666666661E-2</v>
      </c>
      <c r="F164" s="20">
        <f t="shared" si="32"/>
        <v>0.97124075595727211</v>
      </c>
      <c r="G164" s="20">
        <f>$H$267</f>
        <v>1.077431561691258</v>
      </c>
      <c r="H164" s="20">
        <f t="shared" si="34"/>
        <v>0.10830247935345907</v>
      </c>
      <c r="I164" s="20">
        <f t="shared" si="25"/>
        <v>3.6568447965412594E-2</v>
      </c>
      <c r="J164" s="20">
        <f t="shared" si="26"/>
        <v>4.7475516610538558E-3</v>
      </c>
      <c r="K164" s="20">
        <f t="shared" si="27"/>
        <v>6.8902479353459084E-2</v>
      </c>
      <c r="L164" s="20">
        <f t="shared" si="28"/>
        <v>0.63620408105881843</v>
      </c>
      <c r="R164" s="20"/>
    </row>
    <row r="165" spans="1:18" x14ac:dyDescent="0.25">
      <c r="A165" s="89"/>
      <c r="B165" s="21" t="s">
        <v>74</v>
      </c>
      <c r="C165">
        <v>4.0599999999999997E-2</v>
      </c>
      <c r="D165" s="60">
        <f t="shared" si="30"/>
        <v>4.0683333333333328E-2</v>
      </c>
      <c r="E165" s="23">
        <f t="shared" si="31"/>
        <v>4.0866666666666662E-2</v>
      </c>
      <c r="F165" s="20">
        <f t="shared" si="32"/>
        <v>0.99347471451876024</v>
      </c>
      <c r="G165" s="20">
        <f>$I$267</f>
        <v>1.0831030615787089</v>
      </c>
      <c r="H165" s="20">
        <f t="shared" si="34"/>
        <v>0.10830247935345907</v>
      </c>
      <c r="I165" s="20">
        <f t="shared" si="25"/>
        <v>3.7484890810688197E-2</v>
      </c>
      <c r="J165" s="20">
        <f t="shared" si="26"/>
        <v>4.5836257106055527E-3</v>
      </c>
      <c r="K165" s="20">
        <f t="shared" si="27"/>
        <v>6.7702479353459077E-2</v>
      </c>
      <c r="L165" s="20">
        <f t="shared" si="28"/>
        <v>0.62512400230934073</v>
      </c>
      <c r="R165" s="20"/>
    </row>
    <row r="166" spans="1:18" x14ac:dyDescent="0.25">
      <c r="A166" s="89"/>
      <c r="B166" s="22" t="s">
        <v>73</v>
      </c>
      <c r="C166">
        <v>4.0399999999999998E-2</v>
      </c>
      <c r="D166" s="60">
        <f t="shared" si="30"/>
        <v>4.1049999999999996E-2</v>
      </c>
      <c r="E166" s="23">
        <f t="shared" si="31"/>
        <v>4.1249999999999995E-2</v>
      </c>
      <c r="F166" s="20">
        <f t="shared" si="32"/>
        <v>0.97939393939393948</v>
      </c>
      <c r="G166" s="20">
        <f>$J$267</f>
        <v>1.087099903053875</v>
      </c>
      <c r="H166" s="20">
        <f t="shared" si="34"/>
        <v>0.10830247935345907</v>
      </c>
      <c r="I166" s="20">
        <f t="shared" si="25"/>
        <v>3.7163097785685141E-2</v>
      </c>
      <c r="J166" s="20">
        <f t="shared" si="26"/>
        <v>4.6107467023469373E-3</v>
      </c>
      <c r="K166" s="20">
        <f t="shared" si="27"/>
        <v>6.7902479353459083E-2</v>
      </c>
      <c r="L166" s="20">
        <f t="shared" si="28"/>
        <v>0.62697068210092044</v>
      </c>
      <c r="R166" s="20"/>
    </row>
    <row r="167" spans="1:18" x14ac:dyDescent="0.25">
      <c r="A167" s="89"/>
      <c r="B167" s="21" t="s">
        <v>72</v>
      </c>
      <c r="C167">
        <v>4.2599999999999999E-2</v>
      </c>
      <c r="D167" s="60">
        <f t="shared" si="30"/>
        <v>4.1450000000000001E-2</v>
      </c>
      <c r="E167" s="23">
        <f t="shared" si="31"/>
        <v>4.1666666666666664E-2</v>
      </c>
      <c r="F167" s="20">
        <f t="shared" si="32"/>
        <v>1.0224</v>
      </c>
      <c r="G167" s="20">
        <f>$K$267</f>
        <v>1.0939493102800419</v>
      </c>
      <c r="H167" s="20">
        <f t="shared" si="34"/>
        <v>0.10830247935345907</v>
      </c>
      <c r="I167" s="20">
        <f t="shared" si="25"/>
        <v>3.8941475258204378E-2</v>
      </c>
      <c r="J167" s="20">
        <f t="shared" si="26"/>
        <v>4.3168157931917162E-3</v>
      </c>
      <c r="K167" s="20">
        <f t="shared" si="27"/>
        <v>6.5702479353459076E-2</v>
      </c>
      <c r="L167" s="20">
        <f t="shared" si="28"/>
        <v>0.60665720439354465</v>
      </c>
      <c r="R167" s="20"/>
    </row>
    <row r="168" spans="1:18" x14ac:dyDescent="0.25">
      <c r="A168" s="89"/>
      <c r="B168" s="22" t="s">
        <v>71</v>
      </c>
      <c r="C168">
        <v>4.3299999999999998E-2</v>
      </c>
      <c r="D168" s="60">
        <f t="shared" si="30"/>
        <v>4.1883333333333328E-2</v>
      </c>
      <c r="E168" s="23">
        <f t="shared" si="31"/>
        <v>4.2175000000000004E-2</v>
      </c>
      <c r="F168" s="20">
        <f t="shared" si="32"/>
        <v>1.0266745702430349</v>
      </c>
      <c r="G168" s="20">
        <f>$L$267</f>
        <v>1.0861676852542823</v>
      </c>
      <c r="H168" s="20">
        <f t="shared" si="34"/>
        <v>0.10830247935345907</v>
      </c>
      <c r="I168" s="20">
        <f t="shared" si="25"/>
        <v>3.986493115919118E-2</v>
      </c>
      <c r="J168" s="20">
        <f t="shared" si="26"/>
        <v>4.2253223220968727E-3</v>
      </c>
      <c r="K168" s="20">
        <f t="shared" si="27"/>
        <v>6.5002479353459069E-2</v>
      </c>
      <c r="L168" s="20">
        <f t="shared" si="28"/>
        <v>0.600193825123016</v>
      </c>
      <c r="R168" s="20"/>
    </row>
    <row r="169" spans="1:18" x14ac:dyDescent="0.25">
      <c r="A169" s="89"/>
      <c r="B169" s="21" t="s">
        <v>70</v>
      </c>
      <c r="C169">
        <v>4.36E-2</v>
      </c>
      <c r="D169" s="60">
        <f t="shared" si="30"/>
        <v>4.2466666666666673E-2</v>
      </c>
      <c r="E169" s="23">
        <f t="shared" si="31"/>
        <v>4.2729166666666672E-2</v>
      </c>
      <c r="F169" s="20">
        <f t="shared" si="32"/>
        <v>1.020380302291565</v>
      </c>
      <c r="G169" s="20">
        <f>$M$267</f>
        <v>1.0972485542710988</v>
      </c>
      <c r="H169" s="20">
        <f t="shared" si="34"/>
        <v>0.10830247935345907</v>
      </c>
      <c r="I169" s="20">
        <f t="shared" si="25"/>
        <v>3.9735755249149941E-2</v>
      </c>
      <c r="J169" s="20">
        <f t="shared" si="26"/>
        <v>4.1864108344847979E-3</v>
      </c>
      <c r="K169" s="20">
        <f t="shared" si="27"/>
        <v>6.4702479353459075E-2</v>
      </c>
      <c r="L169" s="20">
        <f t="shared" si="28"/>
        <v>0.59742380543564666</v>
      </c>
      <c r="R169" s="20"/>
    </row>
    <row r="170" spans="1:18" x14ac:dyDescent="0.25">
      <c r="A170" s="89"/>
      <c r="B170" s="22" t="s">
        <v>69</v>
      </c>
      <c r="C170">
        <v>4.3400000000000001E-2</v>
      </c>
      <c r="D170" s="60">
        <f t="shared" si="30"/>
        <v>4.2991666666666671E-2</v>
      </c>
      <c r="E170" s="23">
        <f t="shared" si="31"/>
        <v>4.3183333333333337E-2</v>
      </c>
      <c r="F170" s="20">
        <f t="shared" si="32"/>
        <v>1.0050173678116556</v>
      </c>
      <c r="G170" s="20">
        <f>$N$267</f>
        <v>1.1023445080443877</v>
      </c>
      <c r="H170" s="20">
        <f t="shared" si="34"/>
        <v>0.10830247935345907</v>
      </c>
      <c r="I170" s="20">
        <f t="shared" si="25"/>
        <v>3.9370632033168734E-2</v>
      </c>
      <c r="J170" s="20">
        <f t="shared" si="26"/>
        <v>4.2123318262261818E-3</v>
      </c>
      <c r="K170" s="20">
        <f t="shared" si="27"/>
        <v>6.490247935345908E-2</v>
      </c>
      <c r="L170" s="20">
        <f t="shared" si="28"/>
        <v>0.59927048522722637</v>
      </c>
      <c r="R170" s="20"/>
    </row>
    <row r="171" spans="1:18" x14ac:dyDescent="0.25">
      <c r="A171" s="89"/>
      <c r="B171" s="21" t="s">
        <v>68</v>
      </c>
      <c r="C171">
        <v>4.4699999999999997E-2</v>
      </c>
      <c r="D171" s="60">
        <f t="shared" si="30"/>
        <v>4.3375000000000004E-2</v>
      </c>
      <c r="E171" s="23">
        <f t="shared" si="31"/>
        <v>4.356666666666667E-2</v>
      </c>
      <c r="F171" s="20">
        <f t="shared" si="32"/>
        <v>1.0260137719969393</v>
      </c>
      <c r="G171" s="20">
        <f>$C$267</f>
        <v>1.105127340341419</v>
      </c>
      <c r="H171" s="20">
        <f>$N$171*G171</f>
        <v>0.11603837073584901</v>
      </c>
      <c r="I171" s="20">
        <f t="shared" si="25"/>
        <v>4.0447827474968036E-2</v>
      </c>
      <c r="J171" s="20">
        <f t="shared" si="26"/>
        <v>5.0891631392454379E-3</v>
      </c>
      <c r="K171" s="20">
        <f t="shared" si="27"/>
        <v>7.1338370735849005E-2</v>
      </c>
      <c r="L171" s="20">
        <f t="shared" si="28"/>
        <v>0.61478259547649494</v>
      </c>
      <c r="N171" s="20">
        <f>$N$3+0.005</f>
        <v>0.10500000000000001</v>
      </c>
      <c r="R171" s="20"/>
    </row>
    <row r="172" spans="1:18" x14ac:dyDescent="0.25">
      <c r="A172" s="89"/>
      <c r="B172" s="22" t="s">
        <v>67</v>
      </c>
      <c r="C172">
        <v>4.4499999999999998E-2</v>
      </c>
      <c r="D172" s="60">
        <f t="shared" si="30"/>
        <v>4.3758333333333337E-2</v>
      </c>
      <c r="E172" s="23">
        <f t="shared" si="31"/>
        <v>4.3937500000000004E-2</v>
      </c>
      <c r="F172" s="20">
        <f t="shared" si="32"/>
        <v>1.0128022759601705</v>
      </c>
      <c r="G172" s="20">
        <f>$D$267</f>
        <v>1.1008859585793442</v>
      </c>
      <c r="H172" s="20">
        <f t="shared" ref="H172:H182" si="35">$N$171*G172</f>
        <v>0.11559302565083115</v>
      </c>
      <c r="I172" s="20">
        <f t="shared" si="25"/>
        <v>4.0421988901943783E-2</v>
      </c>
      <c r="J172" s="20">
        <f t="shared" si="26"/>
        <v>5.0542182961897369E-3</v>
      </c>
      <c r="K172" s="20">
        <f t="shared" si="27"/>
        <v>7.1093025650831157E-2</v>
      </c>
      <c r="L172" s="20">
        <f t="shared" si="28"/>
        <v>0.61502867712434495</v>
      </c>
      <c r="R172" s="20"/>
    </row>
    <row r="173" spans="1:18" x14ac:dyDescent="0.25">
      <c r="A173" s="89"/>
      <c r="B173" s="21" t="s">
        <v>66</v>
      </c>
      <c r="C173">
        <v>4.41E-2</v>
      </c>
      <c r="D173" s="60">
        <f t="shared" si="30"/>
        <v>4.4116666666666672E-2</v>
      </c>
      <c r="E173" s="23">
        <f t="shared" si="31"/>
        <v>4.4179166666666672E-2</v>
      </c>
      <c r="F173" s="20">
        <f t="shared" si="32"/>
        <v>0.99820805432424775</v>
      </c>
      <c r="G173" s="20">
        <f>$E$267</f>
        <v>1.1027823307312177</v>
      </c>
      <c r="H173" s="20">
        <f t="shared" si="35"/>
        <v>0.11579214472677787</v>
      </c>
      <c r="I173" s="20">
        <f t="shared" si="25"/>
        <v>3.9989759330618567E-2</v>
      </c>
      <c r="J173" s="20">
        <f t="shared" si="26"/>
        <v>5.1397636155252648E-3</v>
      </c>
      <c r="K173" s="20">
        <f t="shared" si="27"/>
        <v>7.1692144726777873E-2</v>
      </c>
      <c r="L173" s="20">
        <f t="shared" si="28"/>
        <v>0.61914514923220421</v>
      </c>
      <c r="R173" s="20"/>
    </row>
    <row r="174" spans="1:18" x14ac:dyDescent="0.25">
      <c r="A174" s="89"/>
      <c r="B174" s="22" t="s">
        <v>65</v>
      </c>
      <c r="C174">
        <v>4.5100000000000001E-2</v>
      </c>
      <c r="D174" s="60">
        <f t="shared" si="30"/>
        <v>4.4241666666666672E-2</v>
      </c>
      <c r="E174" s="23">
        <f t="shared" si="31"/>
        <v>4.4404166666666675E-2</v>
      </c>
      <c r="F174" s="20">
        <f t="shared" si="32"/>
        <v>1.0156704513465327</v>
      </c>
      <c r="G174" s="20">
        <f>$F$267</f>
        <v>1.0955269924464028</v>
      </c>
      <c r="H174" s="20">
        <f t="shared" si="35"/>
        <v>0.11503033420687231</v>
      </c>
      <c r="I174" s="20">
        <f t="shared" si="25"/>
        <v>4.1167401908818284E-2</v>
      </c>
      <c r="J174" s="20">
        <f t="shared" si="26"/>
        <v>4.8902516422848555E-3</v>
      </c>
      <c r="K174" s="20">
        <f t="shared" si="27"/>
        <v>6.9930334206872308E-2</v>
      </c>
      <c r="L174" s="20">
        <f t="shared" si="28"/>
        <v>0.60792950563030201</v>
      </c>
      <c r="R174" s="20"/>
    </row>
    <row r="175" spans="1:18" x14ac:dyDescent="0.25">
      <c r="A175" s="89"/>
      <c r="B175" s="21" t="s">
        <v>64</v>
      </c>
      <c r="C175">
        <v>4.4200000000000003E-2</v>
      </c>
      <c r="D175" s="60">
        <f t="shared" si="30"/>
        <v>4.4566666666666671E-2</v>
      </c>
      <c r="E175" s="23">
        <f t="shared" si="31"/>
        <v>4.4800000000000006E-2</v>
      </c>
      <c r="F175" s="20">
        <f t="shared" si="32"/>
        <v>0.98660714285714279</v>
      </c>
      <c r="G175" s="20">
        <f>$G$267</f>
        <v>1.0734601340693828</v>
      </c>
      <c r="H175" s="20">
        <f t="shared" si="35"/>
        <v>0.1127133140772852</v>
      </c>
      <c r="I175" s="20">
        <f t="shared" si="25"/>
        <v>4.1175259888266286E-2</v>
      </c>
      <c r="J175" s="20">
        <f t="shared" si="26"/>
        <v>4.6940742058527258E-3</v>
      </c>
      <c r="K175" s="20">
        <f t="shared" si="27"/>
        <v>6.8513314077285198E-2</v>
      </c>
      <c r="L175" s="20">
        <f t="shared" si="28"/>
        <v>0.60785466773079733</v>
      </c>
      <c r="R175" s="20"/>
    </row>
    <row r="176" spans="1:18" x14ac:dyDescent="0.25">
      <c r="A176" s="89"/>
      <c r="B176" s="22" t="s">
        <v>63</v>
      </c>
      <c r="C176">
        <v>4.3999999999999997E-2</v>
      </c>
      <c r="D176" s="60">
        <f t="shared" si="30"/>
        <v>4.5033333333333342E-2</v>
      </c>
      <c r="E176" s="23">
        <f t="shared" si="31"/>
        <v>4.5408333333333342E-2</v>
      </c>
      <c r="F176" s="20">
        <f t="shared" si="32"/>
        <v>0.968985134887135</v>
      </c>
      <c r="G176" s="20">
        <f>$H$267</f>
        <v>1.077431561691258</v>
      </c>
      <c r="H176" s="20">
        <f t="shared" si="35"/>
        <v>0.11313031397758209</v>
      </c>
      <c r="I176" s="20">
        <f t="shared" si="25"/>
        <v>4.0837860672034369E-2</v>
      </c>
      <c r="J176" s="20">
        <f t="shared" si="26"/>
        <v>4.7790003106390824E-3</v>
      </c>
      <c r="K176" s="20">
        <f t="shared" si="27"/>
        <v>6.9130313977582097E-2</v>
      </c>
      <c r="L176" s="20">
        <f t="shared" si="28"/>
        <v>0.61106799359967268</v>
      </c>
      <c r="R176" s="20"/>
    </row>
    <row r="177" spans="1:18" x14ac:dyDescent="0.25">
      <c r="A177" s="89"/>
      <c r="B177" s="21" t="s">
        <v>62</v>
      </c>
      <c r="C177">
        <v>4.5199999999999997E-2</v>
      </c>
      <c r="D177" s="60">
        <f t="shared" si="30"/>
        <v>4.5783333333333343E-2</v>
      </c>
      <c r="E177" s="23">
        <f t="shared" si="31"/>
        <v>4.6312500000000006E-2</v>
      </c>
      <c r="F177" s="20">
        <f t="shared" si="32"/>
        <v>0.97597840755735477</v>
      </c>
      <c r="G177" s="20">
        <f>$I$267</f>
        <v>1.0831030615787089</v>
      </c>
      <c r="H177" s="20">
        <f t="shared" si="35"/>
        <v>0.11372582146576445</v>
      </c>
      <c r="I177" s="20">
        <f t="shared" si="25"/>
        <v>4.173194740500262E-2</v>
      </c>
      <c r="J177" s="20">
        <f t="shared" si="26"/>
        <v>4.6957882075578227E-3</v>
      </c>
      <c r="K177" s="20">
        <f t="shared" si="27"/>
        <v>6.8525821465764442E-2</v>
      </c>
      <c r="L177" s="20">
        <f t="shared" si="28"/>
        <v>0.60255288185711786</v>
      </c>
      <c r="R177" s="20"/>
    </row>
    <row r="178" spans="1:18" x14ac:dyDescent="0.25">
      <c r="A178" s="89"/>
      <c r="B178" s="22" t="s">
        <v>61</v>
      </c>
      <c r="C178">
        <v>4.4699999999999997E-2</v>
      </c>
      <c r="D178" s="60">
        <f t="shared" si="30"/>
        <v>4.684166666666667E-2</v>
      </c>
      <c r="E178" s="23">
        <f t="shared" si="31"/>
        <v>4.7591666666666671E-2</v>
      </c>
      <c r="F178" s="20">
        <f t="shared" si="32"/>
        <v>0.93924006303624563</v>
      </c>
      <c r="G178" s="20">
        <f>$J$267</f>
        <v>1.087099903053875</v>
      </c>
      <c r="H178" s="20">
        <f t="shared" si="35"/>
        <v>0.11414548982065689</v>
      </c>
      <c r="I178" s="20">
        <f t="shared" si="25"/>
        <v>4.1118576015349649E-2</v>
      </c>
      <c r="J178" s="20">
        <f t="shared" si="26"/>
        <v>4.8226760564309612E-3</v>
      </c>
      <c r="K178" s="20">
        <f t="shared" si="27"/>
        <v>6.9445489820656903E-2</v>
      </c>
      <c r="L178" s="20">
        <f t="shared" si="28"/>
        <v>0.60839451413952728</v>
      </c>
      <c r="R178" s="20"/>
    </row>
    <row r="179" spans="1:18" x14ac:dyDescent="0.25">
      <c r="A179" s="89"/>
      <c r="B179" s="21" t="s">
        <v>60</v>
      </c>
      <c r="C179">
        <v>4.41E-2</v>
      </c>
      <c r="D179" s="60">
        <f t="shared" si="30"/>
        <v>4.8341666666666672E-2</v>
      </c>
      <c r="E179" s="23">
        <f t="shared" si="31"/>
        <v>4.9149999999999999E-2</v>
      </c>
      <c r="F179" s="20">
        <f t="shared" si="32"/>
        <v>0.89725330620549337</v>
      </c>
      <c r="G179" s="20">
        <f>$K$267</f>
        <v>1.0939493102800419</v>
      </c>
      <c r="H179" s="20">
        <f t="shared" si="35"/>
        <v>0.11486467757940441</v>
      </c>
      <c r="I179" s="20">
        <f t="shared" si="25"/>
        <v>4.0312653964479181E-2</v>
      </c>
      <c r="J179" s="20">
        <f t="shared" si="26"/>
        <v>5.0076395929170613E-3</v>
      </c>
      <c r="K179" s="20">
        <f t="shared" si="27"/>
        <v>7.0764677579404411E-2</v>
      </c>
      <c r="L179" s="20">
        <f t="shared" si="28"/>
        <v>0.61606996224305544</v>
      </c>
      <c r="R179" s="20"/>
    </row>
    <row r="180" spans="1:18" x14ac:dyDescent="0.25">
      <c r="A180" s="89"/>
      <c r="B180" s="22" t="s">
        <v>59</v>
      </c>
      <c r="C180">
        <v>4.7199999999999999E-2</v>
      </c>
      <c r="D180" s="60">
        <f t="shared" si="30"/>
        <v>4.9958333333333334E-2</v>
      </c>
      <c r="E180" s="23">
        <f t="shared" si="31"/>
        <v>5.0849999999999999E-2</v>
      </c>
      <c r="F180" s="20">
        <f t="shared" si="32"/>
        <v>0.928220255653884</v>
      </c>
      <c r="G180" s="20">
        <f>$L$267</f>
        <v>1.0861676852542823</v>
      </c>
      <c r="H180" s="20">
        <f t="shared" si="35"/>
        <v>0.11404760695169966</v>
      </c>
      <c r="I180" s="20">
        <f t="shared" si="25"/>
        <v>4.3455536967986694E-2</v>
      </c>
      <c r="J180" s="20">
        <f t="shared" si="26"/>
        <v>4.4686025551689259E-3</v>
      </c>
      <c r="K180" s="20">
        <f t="shared" si="27"/>
        <v>6.6847606951699667E-2</v>
      </c>
      <c r="L180" s="20">
        <f t="shared" si="28"/>
        <v>0.5861377431620316</v>
      </c>
      <c r="R180" s="20"/>
    </row>
    <row r="181" spans="1:18" x14ac:dyDescent="0.25">
      <c r="A181" s="89"/>
      <c r="B181" s="21" t="s">
        <v>58</v>
      </c>
      <c r="C181">
        <v>4.9200000000000001E-2</v>
      </c>
      <c r="D181" s="60">
        <f t="shared" si="30"/>
        <v>5.1741666666666665E-2</v>
      </c>
      <c r="E181" s="23">
        <f t="shared" si="31"/>
        <v>5.2745833333333332E-2</v>
      </c>
      <c r="F181" s="20">
        <f t="shared" si="32"/>
        <v>0.93277510071885616</v>
      </c>
      <c r="G181" s="20">
        <f>$M$267</f>
        <v>1.0972485542710988</v>
      </c>
      <c r="H181" s="20">
        <f t="shared" si="35"/>
        <v>0.11521109819846538</v>
      </c>
      <c r="I181" s="20">
        <f t="shared" si="25"/>
        <v>4.4839430235279296E-2</v>
      </c>
      <c r="J181" s="20">
        <f t="shared" si="26"/>
        <v>4.3574650853674384E-3</v>
      </c>
      <c r="K181" s="20">
        <f t="shared" si="27"/>
        <v>6.6011098198465373E-2</v>
      </c>
      <c r="L181" s="20">
        <f t="shared" si="28"/>
        <v>0.57295780728305434</v>
      </c>
      <c r="R181" s="20"/>
    </row>
    <row r="182" spans="1:18" x14ac:dyDescent="0.25">
      <c r="A182" s="89"/>
      <c r="B182" s="22" t="s">
        <v>57</v>
      </c>
      <c r="C182">
        <v>5.2400000000000002E-2</v>
      </c>
      <c r="D182" s="60">
        <f t="shared" si="30"/>
        <v>5.3749999999999999E-2</v>
      </c>
      <c r="E182" s="23">
        <f t="shared" si="31"/>
        <v>5.4795833333333328E-2</v>
      </c>
      <c r="F182" s="20">
        <f t="shared" si="32"/>
        <v>0.95627708919473819</v>
      </c>
      <c r="G182" s="20">
        <f>$N$267</f>
        <v>1.1023445080443877</v>
      </c>
      <c r="H182" s="20">
        <f t="shared" si="35"/>
        <v>0.11574617334466071</v>
      </c>
      <c r="I182" s="20">
        <f t="shared" si="25"/>
        <v>4.7535048814240595E-2</v>
      </c>
      <c r="J182" s="20">
        <f t="shared" si="26"/>
        <v>4.0127376774118026E-3</v>
      </c>
      <c r="K182" s="20">
        <f t="shared" si="27"/>
        <v>6.3346173344660708E-2</v>
      </c>
      <c r="L182" s="20">
        <f t="shared" si="28"/>
        <v>0.54728524938818479</v>
      </c>
      <c r="R182" s="20"/>
    </row>
    <row r="183" spans="1:18" x14ac:dyDescent="0.25">
      <c r="A183" s="89"/>
      <c r="B183" s="21" t="s">
        <v>56</v>
      </c>
      <c r="C183">
        <v>5.74E-2</v>
      </c>
      <c r="D183" s="60">
        <f t="shared" si="30"/>
        <v>5.5841666666666658E-2</v>
      </c>
      <c r="E183" s="23">
        <f t="shared" si="31"/>
        <v>5.698333333333333E-2</v>
      </c>
      <c r="F183" s="20">
        <f t="shared" si="32"/>
        <v>1.0073120795554256</v>
      </c>
      <c r="G183" s="20">
        <f>$C$267</f>
        <v>1.105127340341419</v>
      </c>
      <c r="H183" s="20">
        <f>$N$183*G183</f>
        <v>0.1326152808409703</v>
      </c>
      <c r="I183" s="20">
        <f t="shared" si="25"/>
        <v>5.1939715817967906E-2</v>
      </c>
      <c r="J183" s="20">
        <f t="shared" si="26"/>
        <v>5.6573384719860323E-3</v>
      </c>
      <c r="K183" s="20">
        <f t="shared" si="27"/>
        <v>7.5215280840970289E-2</v>
      </c>
      <c r="L183" s="20">
        <f t="shared" si="28"/>
        <v>0.56716903485026748</v>
      </c>
      <c r="N183" s="20">
        <f>$N$3+0.02</f>
        <v>0.12000000000000001</v>
      </c>
      <c r="R183" s="20"/>
    </row>
    <row r="184" spans="1:18" x14ac:dyDescent="0.25">
      <c r="A184" s="89"/>
      <c r="B184" s="22" t="s">
        <v>55</v>
      </c>
      <c r="C184">
        <v>6.25E-2</v>
      </c>
      <c r="D184" s="60">
        <f t="shared" si="30"/>
        <v>5.8125000000000003E-2</v>
      </c>
      <c r="E184" s="23">
        <f t="shared" si="31"/>
        <v>5.9258333333333336E-2</v>
      </c>
      <c r="F184" s="20">
        <f t="shared" si="32"/>
        <v>1.0547039797496836</v>
      </c>
      <c r="G184" s="20">
        <f>$D$267</f>
        <v>1.1008859585793442</v>
      </c>
      <c r="H184" s="20">
        <f t="shared" ref="H184:H194" si="36">$N$183*G184</f>
        <v>0.13210631502952133</v>
      </c>
      <c r="I184" s="20">
        <f t="shared" si="25"/>
        <v>5.6772456322954759E-2</v>
      </c>
      <c r="J184" s="20">
        <f t="shared" si="26"/>
        <v>4.8450390919889674E-3</v>
      </c>
      <c r="K184" s="20">
        <f t="shared" si="27"/>
        <v>6.9606315029521332E-2</v>
      </c>
      <c r="L184" s="20">
        <f t="shared" si="28"/>
        <v>0.5268961973087104</v>
      </c>
      <c r="R184" s="20"/>
    </row>
    <row r="185" spans="1:18" x14ac:dyDescent="0.25">
      <c r="A185" s="89"/>
      <c r="B185" s="21" t="s">
        <v>54</v>
      </c>
      <c r="C185">
        <v>6.3500000000000001E-2</v>
      </c>
      <c r="D185" s="60">
        <f t="shared" si="30"/>
        <v>6.039166666666667E-2</v>
      </c>
      <c r="E185" s="23">
        <f t="shared" si="31"/>
        <v>6.1545833333333327E-2</v>
      </c>
      <c r="F185" s="20">
        <f t="shared" si="32"/>
        <v>1.0317514047796359</v>
      </c>
      <c r="G185" s="20">
        <f>$E$267</f>
        <v>1.1027823307312177</v>
      </c>
      <c r="H185" s="20">
        <f t="shared" si="36"/>
        <v>0.13233387968774613</v>
      </c>
      <c r="I185" s="20">
        <f t="shared" si="25"/>
        <v>5.7581626247035805E-2</v>
      </c>
      <c r="J185" s="20">
        <f t="shared" si="26"/>
        <v>4.7381029928671081E-3</v>
      </c>
      <c r="K185" s="20">
        <f t="shared" si="27"/>
        <v>6.8833879687746125E-2</v>
      </c>
      <c r="L185" s="20">
        <f t="shared" si="28"/>
        <v>0.52015311460803504</v>
      </c>
      <c r="R185" s="20"/>
    </row>
    <row r="186" spans="1:18" x14ac:dyDescent="0.25">
      <c r="A186" s="89"/>
      <c r="B186" s="22" t="s">
        <v>53</v>
      </c>
      <c r="C186">
        <v>6.6500000000000004E-2</v>
      </c>
      <c r="D186" s="60">
        <f t="shared" si="30"/>
        <v>6.2699999999999992E-2</v>
      </c>
      <c r="E186" s="23">
        <f t="shared" si="31"/>
        <v>6.3687499999999994E-2</v>
      </c>
      <c r="F186" s="20">
        <f t="shared" si="32"/>
        <v>1.0441609421000984</v>
      </c>
      <c r="G186" s="20">
        <f>$F$267</f>
        <v>1.0955269924464028</v>
      </c>
      <c r="H186" s="20">
        <f t="shared" si="36"/>
        <v>0.13146323909356836</v>
      </c>
      <c r="I186" s="20">
        <f t="shared" si="25"/>
        <v>6.0701379754687722E-2</v>
      </c>
      <c r="J186" s="20">
        <f t="shared" si="26"/>
        <v>4.2202224335281275E-3</v>
      </c>
      <c r="K186" s="20">
        <f t="shared" si="27"/>
        <v>6.4963239093568353E-2</v>
      </c>
      <c r="L186" s="20">
        <f t="shared" si="28"/>
        <v>0.49415516871093573</v>
      </c>
      <c r="R186" s="20"/>
    </row>
    <row r="187" spans="1:18" x14ac:dyDescent="0.25">
      <c r="A187" s="89"/>
      <c r="B187" s="21" t="s">
        <v>52</v>
      </c>
      <c r="C187">
        <v>6.83E-2</v>
      </c>
      <c r="D187" s="60">
        <f t="shared" si="30"/>
        <v>6.4674999999999996E-2</v>
      </c>
      <c r="E187" s="23">
        <f t="shared" si="31"/>
        <v>6.5545833333333331E-2</v>
      </c>
      <c r="F187" s="20">
        <f t="shared" si="32"/>
        <v>1.0420189434873817</v>
      </c>
      <c r="G187" s="20">
        <f>$G$267</f>
        <v>1.0734601340693828</v>
      </c>
      <c r="H187" s="20">
        <f t="shared" si="36"/>
        <v>0.12881521608832594</v>
      </c>
      <c r="I187" s="20">
        <f t="shared" si="25"/>
        <v>6.3626023763995176E-2</v>
      </c>
      <c r="J187" s="20">
        <f t="shared" si="26"/>
        <v>3.6620913782167827E-3</v>
      </c>
      <c r="K187" s="20">
        <f t="shared" si="27"/>
        <v>6.051521608832594E-2</v>
      </c>
      <c r="L187" s="20">
        <f t="shared" si="28"/>
        <v>0.46978313530004018</v>
      </c>
      <c r="R187" s="20"/>
    </row>
    <row r="188" spans="1:18" x14ac:dyDescent="0.25">
      <c r="A188" s="89"/>
      <c r="B188" s="22" t="s">
        <v>51</v>
      </c>
      <c r="C188">
        <v>6.9099999999999995E-2</v>
      </c>
      <c r="D188" s="60">
        <f t="shared" si="30"/>
        <v>6.6416666666666666E-2</v>
      </c>
      <c r="E188" s="23">
        <f t="shared" si="31"/>
        <v>6.7116666666666658E-2</v>
      </c>
      <c r="F188" s="20">
        <f t="shared" si="32"/>
        <v>1.0295505338962008</v>
      </c>
      <c r="G188" s="20">
        <f>$H$267</f>
        <v>1.077431561691258</v>
      </c>
      <c r="H188" s="20">
        <f t="shared" si="36"/>
        <v>0.12929178740295097</v>
      </c>
      <c r="I188" s="20">
        <f t="shared" si="25"/>
        <v>6.4134003919035787E-2</v>
      </c>
      <c r="J188" s="20">
        <f t="shared" si="26"/>
        <v>3.6230512707620477E-3</v>
      </c>
      <c r="K188" s="20">
        <f t="shared" si="27"/>
        <v>6.0191787402950975E-2</v>
      </c>
      <c r="L188" s="20">
        <f t="shared" si="28"/>
        <v>0.46554996734136844</v>
      </c>
      <c r="R188" s="20"/>
    </row>
    <row r="189" spans="1:18" x14ac:dyDescent="0.25">
      <c r="A189" s="89"/>
      <c r="B189" s="21" t="s">
        <v>50</v>
      </c>
      <c r="C189">
        <v>7.2599999999999998E-2</v>
      </c>
      <c r="D189" s="60">
        <f t="shared" si="30"/>
        <v>6.7816666666666664E-2</v>
      </c>
      <c r="E189" s="23">
        <f t="shared" si="31"/>
        <v>6.8316666666666664E-2</v>
      </c>
      <c r="F189" s="20">
        <f t="shared" si="32"/>
        <v>1.0626982190778238</v>
      </c>
      <c r="G189" s="20">
        <f>$I$267</f>
        <v>1.0831030615787089</v>
      </c>
      <c r="H189" s="20">
        <f t="shared" si="36"/>
        <v>0.12997236738944509</v>
      </c>
      <c r="I189" s="20">
        <f t="shared" si="25"/>
        <v>6.702963233635377E-2</v>
      </c>
      <c r="J189" s="20">
        <f t="shared" si="26"/>
        <v>3.2915885398694627E-3</v>
      </c>
      <c r="K189" s="20">
        <f t="shared" si="27"/>
        <v>5.7372367389445095E-2</v>
      </c>
      <c r="L189" s="20">
        <f t="shared" si="28"/>
        <v>0.44141973053038536</v>
      </c>
      <c r="R189" s="20"/>
    </row>
    <row r="190" spans="1:18" x14ac:dyDescent="0.25">
      <c r="A190" s="89"/>
      <c r="B190" s="22" t="s">
        <v>49</v>
      </c>
      <c r="C190">
        <v>7.1900000000000006E-2</v>
      </c>
      <c r="D190" s="60">
        <f t="shared" si="30"/>
        <v>6.8816666666666679E-2</v>
      </c>
      <c r="E190" s="23">
        <f t="shared" si="31"/>
        <v>6.9037500000000002E-2</v>
      </c>
      <c r="F190" s="20">
        <f t="shared" si="32"/>
        <v>1.0414629730219085</v>
      </c>
      <c r="G190" s="20">
        <f>$J$267</f>
        <v>1.087099903053875</v>
      </c>
      <c r="H190" s="20">
        <f t="shared" si="36"/>
        <v>0.13045198836646502</v>
      </c>
      <c r="I190" s="20">
        <f t="shared" si="25"/>
        <v>6.6139275514622828E-2</v>
      </c>
      <c r="J190" s="20">
        <f t="shared" si="26"/>
        <v>3.428335341666654E-3</v>
      </c>
      <c r="K190" s="20">
        <f t="shared" si="27"/>
        <v>5.855198836646501E-2</v>
      </c>
      <c r="L190" s="20">
        <f t="shared" si="28"/>
        <v>0.4488393707114765</v>
      </c>
      <c r="R190" s="20"/>
    </row>
    <row r="191" spans="1:18" x14ac:dyDescent="0.25">
      <c r="A191" s="89"/>
      <c r="B191" s="21" t="s">
        <v>48</v>
      </c>
      <c r="C191">
        <v>7.1800000000000003E-2</v>
      </c>
      <c r="D191" s="60">
        <f t="shared" si="30"/>
        <v>6.9258333333333338E-2</v>
      </c>
      <c r="E191" s="23">
        <f t="shared" si="31"/>
        <v>6.9383333333333339E-2</v>
      </c>
      <c r="F191" s="20">
        <f t="shared" si="32"/>
        <v>1.034830650972856</v>
      </c>
      <c r="G191" s="20">
        <f>$K$267</f>
        <v>1.0939493102800419</v>
      </c>
      <c r="H191" s="20">
        <f t="shared" si="36"/>
        <v>0.13127391723360504</v>
      </c>
      <c r="I191" s="20">
        <f t="shared" si="25"/>
        <v>6.5633754073687198E-2</v>
      </c>
      <c r="J191" s="20">
        <f t="shared" si="26"/>
        <v>3.5371468311097025E-3</v>
      </c>
      <c r="K191" s="20">
        <f t="shared" si="27"/>
        <v>5.9473917233605039E-2</v>
      </c>
      <c r="L191" s="20">
        <f t="shared" si="28"/>
        <v>0.45305204938594007</v>
      </c>
      <c r="R191" s="20"/>
    </row>
    <row r="192" spans="1:18" x14ac:dyDescent="0.25">
      <c r="A192" s="89"/>
      <c r="B192" s="22" t="s">
        <v>47</v>
      </c>
      <c r="C192">
        <v>7.0900000000000005E-2</v>
      </c>
      <c r="D192" s="60">
        <f t="shared" si="30"/>
        <v>6.9508333333333339E-2</v>
      </c>
      <c r="E192" s="23">
        <f t="shared" si="31"/>
        <v>6.9458333333333344E-2</v>
      </c>
      <c r="F192" s="20">
        <f t="shared" si="32"/>
        <v>1.020755848830234</v>
      </c>
      <c r="G192" s="20">
        <f>$L$267</f>
        <v>1.0861676852542823</v>
      </c>
      <c r="H192" s="20">
        <f t="shared" si="36"/>
        <v>0.13034012223051389</v>
      </c>
      <c r="I192" s="20">
        <f t="shared" si="25"/>
        <v>6.5275372267590184E-2</v>
      </c>
      <c r="J192" s="20">
        <f t="shared" si="26"/>
        <v>3.533128130778431E-3</v>
      </c>
      <c r="K192" s="20">
        <f t="shared" si="27"/>
        <v>5.9440122230513884E-2</v>
      </c>
      <c r="L192" s="20">
        <f t="shared" si="28"/>
        <v>0.45603856443674851</v>
      </c>
      <c r="R192" s="20"/>
    </row>
    <row r="193" spans="1:18" x14ac:dyDescent="0.25">
      <c r="A193" s="89"/>
      <c r="B193" s="21" t="s">
        <v>46</v>
      </c>
      <c r="C193">
        <v>7.0099999999999996E-2</v>
      </c>
      <c r="D193" s="60">
        <f t="shared" si="30"/>
        <v>6.9408333333333336E-2</v>
      </c>
      <c r="E193" s="23">
        <f t="shared" si="31"/>
        <v>6.9133333333333324E-2</v>
      </c>
      <c r="F193" s="20">
        <f t="shared" si="32"/>
        <v>1.0139826422372229</v>
      </c>
      <c r="G193" s="20">
        <f>$M$267</f>
        <v>1.0972485542710988</v>
      </c>
      <c r="H193" s="20">
        <f t="shared" si="36"/>
        <v>0.13166982651253187</v>
      </c>
      <c r="I193" s="20">
        <f t="shared" si="25"/>
        <v>6.3887074379940609E-2</v>
      </c>
      <c r="J193" s="20">
        <f t="shared" si="26"/>
        <v>3.7908435367832727E-3</v>
      </c>
      <c r="K193" s="20">
        <f t="shared" si="27"/>
        <v>6.1569826512531872E-2</v>
      </c>
      <c r="L193" s="20">
        <f t="shared" si="28"/>
        <v>0.4676077135004949</v>
      </c>
      <c r="R193" s="20"/>
    </row>
    <row r="194" spans="1:18" x14ac:dyDescent="0.25">
      <c r="A194" s="89"/>
      <c r="B194" s="22" t="s">
        <v>45</v>
      </c>
      <c r="C194">
        <v>6.9199999999999998E-2</v>
      </c>
      <c r="D194" s="60">
        <f t="shared" si="30"/>
        <v>6.8858333333333327E-2</v>
      </c>
      <c r="E194" s="23">
        <f t="shared" si="31"/>
        <v>6.8462499999999996E-2</v>
      </c>
      <c r="F194" s="20">
        <f t="shared" si="32"/>
        <v>1.0107723206134747</v>
      </c>
      <c r="G194" s="20">
        <f>$N$267</f>
        <v>1.1023445080443877</v>
      </c>
      <c r="H194" s="20">
        <f t="shared" si="36"/>
        <v>0.13228134096532654</v>
      </c>
      <c r="I194" s="20">
        <f t="shared" si="25"/>
        <v>6.2775293472241395E-2</v>
      </c>
      <c r="J194" s="20">
        <f t="shared" si="26"/>
        <v>3.9792555779837842E-3</v>
      </c>
      <c r="K194" s="20">
        <f t="shared" si="27"/>
        <v>6.3081340965326541E-2</v>
      </c>
      <c r="L194" s="20">
        <f t="shared" si="28"/>
        <v>0.47687255439798848</v>
      </c>
      <c r="R194" s="20"/>
    </row>
    <row r="195" spans="1:18" x14ac:dyDescent="0.25">
      <c r="A195" s="89"/>
      <c r="B195" s="21" t="s">
        <v>44</v>
      </c>
      <c r="C195">
        <v>6.9400000000000003E-2</v>
      </c>
      <c r="D195" s="60">
        <f t="shared" si="30"/>
        <v>6.8066666666666664E-2</v>
      </c>
      <c r="E195" s="23">
        <f t="shared" si="31"/>
        <v>6.7395833333333321E-2</v>
      </c>
      <c r="F195" s="20">
        <f t="shared" si="32"/>
        <v>1.0297372488408039</v>
      </c>
      <c r="G195" s="20">
        <f>$C$267</f>
        <v>1.105127340341419</v>
      </c>
      <c r="H195" s="20">
        <f>$N$195*G195</f>
        <v>9.9461460630727722E-2</v>
      </c>
      <c r="I195" s="20">
        <f t="shared" si="25"/>
        <v>6.2798192992455967E-2</v>
      </c>
      <c r="J195" s="20">
        <f t="shared" si="26"/>
        <v>9.0369141525279252E-4</v>
      </c>
      <c r="K195" s="20">
        <f t="shared" si="27"/>
        <v>3.0061460630727718E-2</v>
      </c>
      <c r="L195" s="20">
        <f t="shared" si="28"/>
        <v>0.30224230008382263</v>
      </c>
      <c r="N195" s="20">
        <f>$N$3-0.01</f>
        <v>9.0000000000000011E-2</v>
      </c>
      <c r="R195" s="20"/>
    </row>
    <row r="196" spans="1:18" x14ac:dyDescent="0.25">
      <c r="A196" s="89"/>
      <c r="B196" s="22" t="s">
        <v>43</v>
      </c>
      <c r="C196">
        <v>6.7799999999999999E-2</v>
      </c>
      <c r="D196" s="60">
        <f t="shared" si="30"/>
        <v>6.6724999999999993E-2</v>
      </c>
      <c r="E196" s="23">
        <f t="shared" si="31"/>
        <v>6.6054166666666664E-2</v>
      </c>
      <c r="F196" s="20">
        <f t="shared" si="32"/>
        <v>1.0264303286444207</v>
      </c>
      <c r="G196" s="20">
        <f>$D$267</f>
        <v>1.1008859585793442</v>
      </c>
      <c r="H196" s="20">
        <f t="shared" ref="H196:H206" si="37">$N$195*G196</f>
        <v>9.9079736272140992E-2</v>
      </c>
      <c r="I196" s="20">
        <f t="shared" ref="I196:I236" si="38">C196/G196</f>
        <v>6.1586760619141319E-2</v>
      </c>
      <c r="J196" s="20">
        <f t="shared" ref="J196:J236" si="39">(C196-H196)^2</f>
        <v>9.7842190125469299E-4</v>
      </c>
      <c r="K196" s="20">
        <f t="shared" ref="K196:K236" si="40">ABS(C196-H196)</f>
        <v>3.1279736272140993E-2</v>
      </c>
      <c r="L196" s="20">
        <f t="shared" ref="L196:L236" si="41">ABS((C196-H196)/H196)</f>
        <v>0.31570265978731876</v>
      </c>
      <c r="R196" s="20"/>
    </row>
    <row r="197" spans="1:18" x14ac:dyDescent="0.25">
      <c r="A197" s="89"/>
      <c r="B197" s="21" t="s">
        <v>42</v>
      </c>
      <c r="C197">
        <v>6.6500000000000004E-2</v>
      </c>
      <c r="D197" s="60">
        <f t="shared" si="30"/>
        <v>6.5383333333333335E-2</v>
      </c>
      <c r="E197" s="23">
        <f t="shared" si="31"/>
        <v>6.4691666666666675E-2</v>
      </c>
      <c r="F197" s="20">
        <f t="shared" si="32"/>
        <v>1.0279531109107303</v>
      </c>
      <c r="G197" s="20">
        <f>$E$267</f>
        <v>1.1027823307312177</v>
      </c>
      <c r="H197" s="20">
        <f t="shared" si="37"/>
        <v>9.9250409765809608E-2</v>
      </c>
      <c r="I197" s="20">
        <f t="shared" si="38"/>
        <v>6.0302018038234345E-2</v>
      </c>
      <c r="J197" s="20">
        <f t="shared" si="39"/>
        <v>1.0725893398284372E-3</v>
      </c>
      <c r="K197" s="20">
        <f t="shared" si="40"/>
        <v>3.2750409765809604E-2</v>
      </c>
      <c r="L197" s="20">
        <f t="shared" si="41"/>
        <v>0.3299775773529518</v>
      </c>
      <c r="R197" s="20"/>
    </row>
    <row r="198" spans="1:18" x14ac:dyDescent="0.25">
      <c r="A198" s="89"/>
      <c r="B198" s="22" t="s">
        <v>41</v>
      </c>
      <c r="C198">
        <v>6.5299999999999997E-2</v>
      </c>
      <c r="D198" s="60">
        <f t="shared" si="30"/>
        <v>6.4000000000000001E-2</v>
      </c>
      <c r="E198" s="23">
        <f t="shared" si="31"/>
        <v>6.3320833333333326E-2</v>
      </c>
      <c r="F198" s="20">
        <f t="shared" si="32"/>
        <v>1.03125616898072</v>
      </c>
      <c r="G198" s="20">
        <f>$F$267</f>
        <v>1.0955269924464028</v>
      </c>
      <c r="H198" s="20">
        <f t="shared" si="37"/>
        <v>9.8597429320176261E-2</v>
      </c>
      <c r="I198" s="20">
        <f t="shared" si="38"/>
        <v>5.9606016510994099E-2</v>
      </c>
      <c r="J198" s="20">
        <f t="shared" si="39"/>
        <v>1.108718799332134E-3</v>
      </c>
      <c r="K198" s="20">
        <f t="shared" si="40"/>
        <v>3.3297429320176264E-2</v>
      </c>
      <c r="L198" s="20">
        <f t="shared" si="41"/>
        <v>0.33771092765562116</v>
      </c>
      <c r="R198" s="20"/>
    </row>
    <row r="199" spans="1:18" x14ac:dyDescent="0.25">
      <c r="A199" s="89"/>
      <c r="B199" s="21" t="s">
        <v>40</v>
      </c>
      <c r="C199">
        <v>6.1699999999999998E-2</v>
      </c>
      <c r="D199" s="60">
        <f t="shared" si="30"/>
        <v>6.2641666666666665E-2</v>
      </c>
      <c r="E199" s="23">
        <f t="shared" si="31"/>
        <v>6.1949999999999998E-2</v>
      </c>
      <c r="F199" s="20">
        <f t="shared" si="32"/>
        <v>0.99596448748991118</v>
      </c>
      <c r="G199" s="20">
        <f>$G$267</f>
        <v>1.0734601340693828</v>
      </c>
      <c r="H199" s="20">
        <f t="shared" si="37"/>
        <v>9.6611412066244462E-2</v>
      </c>
      <c r="I199" s="20">
        <f t="shared" si="38"/>
        <v>5.7477681789729174E-2</v>
      </c>
      <c r="J199" s="20">
        <f t="shared" si="39"/>
        <v>1.2188066924591196E-3</v>
      </c>
      <c r="K199" s="20">
        <f t="shared" si="40"/>
        <v>3.4911412066244464E-2</v>
      </c>
      <c r="L199" s="20">
        <f t="shared" si="41"/>
        <v>0.36135909122523152</v>
      </c>
      <c r="R199" s="20"/>
    </row>
    <row r="200" spans="1:18" x14ac:dyDescent="0.25">
      <c r="A200" s="89"/>
      <c r="B200" s="22" t="s">
        <v>39</v>
      </c>
      <c r="C200">
        <v>5.96E-2</v>
      </c>
      <c r="D200" s="60">
        <f t="shared" si="30"/>
        <v>6.1258333333333331E-2</v>
      </c>
      <c r="E200" s="23">
        <f t="shared" si="31"/>
        <v>6.057499999999999E-2</v>
      </c>
      <c r="F200" s="20">
        <f t="shared" si="32"/>
        <v>0.98390425092860112</v>
      </c>
      <c r="G200" s="20">
        <f>$H$267</f>
        <v>1.077431561691258</v>
      </c>
      <c r="H200" s="20">
        <f t="shared" si="37"/>
        <v>9.6968840552213234E-2</v>
      </c>
      <c r="I200" s="20">
        <f t="shared" si="38"/>
        <v>5.5316738546664738E-2</v>
      </c>
      <c r="J200" s="20">
        <f t="shared" si="39"/>
        <v>1.3964302442167362E-3</v>
      </c>
      <c r="K200" s="20">
        <f t="shared" si="40"/>
        <v>3.7368840552213234E-2</v>
      </c>
      <c r="L200" s="20">
        <f t="shared" si="41"/>
        <v>0.38536957170372521</v>
      </c>
      <c r="R200" s="20"/>
    </row>
    <row r="201" spans="1:18" x14ac:dyDescent="0.25">
      <c r="A201" s="89"/>
      <c r="B201" s="21" t="s">
        <v>38</v>
      </c>
      <c r="C201">
        <v>5.6500000000000002E-2</v>
      </c>
      <c r="D201" s="60">
        <f t="shared" si="30"/>
        <v>5.9891666666666656E-2</v>
      </c>
      <c r="E201" s="23">
        <f t="shared" si="31"/>
        <v>5.9170833333333325E-2</v>
      </c>
      <c r="F201" s="20">
        <f t="shared" si="32"/>
        <v>0.95486233363847628</v>
      </c>
      <c r="G201" s="20">
        <f>$I$267</f>
        <v>1.0831030615787089</v>
      </c>
      <c r="H201" s="20">
        <f t="shared" si="37"/>
        <v>9.7479275542083813E-2</v>
      </c>
      <c r="I201" s="20">
        <f t="shared" si="38"/>
        <v>5.2164934256253279E-2</v>
      </c>
      <c r="J201" s="20">
        <f t="shared" si="39"/>
        <v>1.6793010239540284E-3</v>
      </c>
      <c r="K201" s="20">
        <f t="shared" si="40"/>
        <v>4.0979275542083811E-2</v>
      </c>
      <c r="L201" s="20">
        <f t="shared" si="41"/>
        <v>0.42038961937496361</v>
      </c>
      <c r="R201" s="20"/>
    </row>
    <row r="202" spans="1:18" x14ac:dyDescent="0.25">
      <c r="A202" s="89"/>
      <c r="B202" s="22" t="s">
        <v>37</v>
      </c>
      <c r="C202">
        <v>5.5800000000000002E-2</v>
      </c>
      <c r="D202" s="60">
        <f t="shared" ref="D202:D231" si="42">AVERAGE(C196:C207)</f>
        <v>5.8449999999999995E-2</v>
      </c>
      <c r="E202" s="23">
        <f t="shared" ref="E202:E228" si="43">AVERAGE(D202:D203)</f>
        <v>5.7737499999999997E-2</v>
      </c>
      <c r="F202" s="20">
        <f t="shared" ref="F202:F229" si="44">C202/E202</f>
        <v>0.96644295302013428</v>
      </c>
      <c r="G202" s="20">
        <f>$J$267</f>
        <v>1.087099903053875</v>
      </c>
      <c r="H202" s="20">
        <f t="shared" si="37"/>
        <v>9.7838991274848769E-2</v>
      </c>
      <c r="I202" s="20">
        <f t="shared" si="38"/>
        <v>5.1329229119832454E-2</v>
      </c>
      <c r="J202" s="20">
        <f t="shared" si="39"/>
        <v>1.7672767874068107E-3</v>
      </c>
      <c r="K202" s="20">
        <f t="shared" si="40"/>
        <v>4.2038991274848767E-2</v>
      </c>
      <c r="L202" s="20">
        <f t="shared" si="41"/>
        <v>0.4296752320018617</v>
      </c>
      <c r="R202" s="20"/>
    </row>
    <row r="203" spans="1:18" x14ac:dyDescent="0.25">
      <c r="A203" s="89"/>
      <c r="B203" s="21" t="s">
        <v>36</v>
      </c>
      <c r="C203">
        <v>5.5199999999999999E-2</v>
      </c>
      <c r="D203" s="60">
        <f t="shared" si="42"/>
        <v>5.7024999999999992E-2</v>
      </c>
      <c r="E203" s="23">
        <f t="shared" si="43"/>
        <v>5.6341666666666665E-2</v>
      </c>
      <c r="F203" s="20">
        <f t="shared" si="44"/>
        <v>0.9797367253364887</v>
      </c>
      <c r="G203" s="20">
        <f>$K$267</f>
        <v>1.0939493102800419</v>
      </c>
      <c r="H203" s="20">
        <f t="shared" si="37"/>
        <v>9.8455437925203781E-2</v>
      </c>
      <c r="I203" s="20">
        <f t="shared" si="38"/>
        <v>5.0459376390912719E-2</v>
      </c>
      <c r="J203" s="20">
        <f t="shared" si="39"/>
        <v>1.8710329101011578E-3</v>
      </c>
      <c r="K203" s="20">
        <f t="shared" si="40"/>
        <v>4.3255437925203782E-2</v>
      </c>
      <c r="L203" s="20">
        <f t="shared" si="41"/>
        <v>0.43934026232319207</v>
      </c>
      <c r="R203" s="20"/>
    </row>
    <row r="204" spans="1:18" x14ac:dyDescent="0.25">
      <c r="A204" s="89"/>
      <c r="B204" s="22" t="s">
        <v>35</v>
      </c>
      <c r="C204">
        <v>5.4600000000000003E-2</v>
      </c>
      <c r="D204" s="60">
        <f t="shared" si="42"/>
        <v>5.565833333333333E-2</v>
      </c>
      <c r="E204" s="23">
        <f t="shared" si="43"/>
        <v>5.4979166666666662E-2</v>
      </c>
      <c r="F204" s="20">
        <f t="shared" si="44"/>
        <v>0.99310344827586217</v>
      </c>
      <c r="G204" s="20">
        <f>$L$267</f>
        <v>1.0861676852542823</v>
      </c>
      <c r="H204" s="20">
        <f t="shared" si="37"/>
        <v>9.7755091672885416E-2</v>
      </c>
      <c r="I204" s="20">
        <f t="shared" si="38"/>
        <v>5.0268481323137153E-2</v>
      </c>
      <c r="J204" s="20">
        <f t="shared" si="39"/>
        <v>1.8623619372951439E-3</v>
      </c>
      <c r="K204" s="20">
        <f t="shared" si="40"/>
        <v>4.3155091672885414E-2</v>
      </c>
      <c r="L204" s="20">
        <f t="shared" si="41"/>
        <v>0.44146131863180949</v>
      </c>
      <c r="R204" s="20"/>
    </row>
    <row r="205" spans="1:18" x14ac:dyDescent="0.25">
      <c r="A205" s="89"/>
      <c r="B205" s="21" t="s">
        <v>34</v>
      </c>
      <c r="C205">
        <v>5.3499999999999999E-2</v>
      </c>
      <c r="D205" s="60">
        <f t="shared" si="42"/>
        <v>5.4299999999999994E-2</v>
      </c>
      <c r="E205" s="23">
        <f t="shared" si="43"/>
        <v>5.3687499999999999E-2</v>
      </c>
      <c r="F205" s="20">
        <f t="shared" si="44"/>
        <v>0.99650756693830034</v>
      </c>
      <c r="G205" s="20">
        <f>$M$267</f>
        <v>1.0972485542710988</v>
      </c>
      <c r="H205" s="20">
        <f t="shared" si="37"/>
        <v>9.8752369884398908E-2</v>
      </c>
      <c r="I205" s="20">
        <f t="shared" si="38"/>
        <v>4.8758323528200045E-2</v>
      </c>
      <c r="J205" s="20">
        <f t="shared" si="39"/>
        <v>2.0477769801544531E-3</v>
      </c>
      <c r="K205" s="20">
        <f t="shared" si="40"/>
        <v>4.5252369884398909E-2</v>
      </c>
      <c r="L205" s="20">
        <f t="shared" si="41"/>
        <v>0.45824084968666629</v>
      </c>
      <c r="R205" s="20"/>
    </row>
    <row r="206" spans="1:18" x14ac:dyDescent="0.25">
      <c r="A206" s="89"/>
      <c r="B206" s="22" t="s">
        <v>33</v>
      </c>
      <c r="C206">
        <v>5.28E-2</v>
      </c>
      <c r="D206" s="60">
        <f t="shared" si="42"/>
        <v>5.3075000000000011E-2</v>
      </c>
      <c r="E206" s="23">
        <f t="shared" si="43"/>
        <v>5.2508333333333337E-2</v>
      </c>
      <c r="F206" s="20">
        <f t="shared" si="44"/>
        <v>1.0055546738612917</v>
      </c>
      <c r="G206" s="20">
        <f>$N$267</f>
        <v>1.1023445080443877</v>
      </c>
      <c r="H206" s="20">
        <f t="shared" si="37"/>
        <v>9.9211005723994897E-2</v>
      </c>
      <c r="I206" s="20">
        <f t="shared" si="38"/>
        <v>4.7897911782288229E-2</v>
      </c>
      <c r="J206" s="20">
        <f t="shared" si="39"/>
        <v>2.153981452312687E-3</v>
      </c>
      <c r="K206" s="20">
        <f t="shared" si="40"/>
        <v>4.6411005723994897E-2</v>
      </c>
      <c r="L206" s="20">
        <f t="shared" si="41"/>
        <v>0.46780098019679744</v>
      </c>
      <c r="R206" s="20"/>
    </row>
    <row r="207" spans="1:18" x14ac:dyDescent="0.25">
      <c r="A207" s="89"/>
      <c r="B207" s="21" t="s">
        <v>32</v>
      </c>
      <c r="C207">
        <v>5.21E-2</v>
      </c>
      <c r="D207" s="60">
        <f t="shared" si="42"/>
        <v>5.1941666666666671E-2</v>
      </c>
      <c r="E207" s="23">
        <f t="shared" si="43"/>
        <v>5.1491666666666665E-2</v>
      </c>
      <c r="F207" s="20">
        <f t="shared" si="44"/>
        <v>1.0118142094189999</v>
      </c>
      <c r="G207" s="20">
        <f>$C$267</f>
        <v>1.105127340341419</v>
      </c>
      <c r="H207" s="20">
        <f>$N$207*G207</f>
        <v>0.12156400743755609</v>
      </c>
      <c r="I207" s="20">
        <f t="shared" si="38"/>
        <v>4.7143888399235674E-2</v>
      </c>
      <c r="J207" s="20">
        <f t="shared" si="39"/>
        <v>4.8252483292848484E-3</v>
      </c>
      <c r="K207" s="20">
        <f t="shared" si="40"/>
        <v>6.9464007437556097E-2</v>
      </c>
      <c r="L207" s="20">
        <f t="shared" si="41"/>
        <v>0.5714191963705848</v>
      </c>
      <c r="N207" s="20">
        <f>$N$3+0.01</f>
        <v>0.11</v>
      </c>
      <c r="R207" s="20"/>
    </row>
    <row r="208" spans="1:18" x14ac:dyDescent="0.25">
      <c r="A208" s="89"/>
      <c r="B208" s="22" t="s">
        <v>31</v>
      </c>
      <c r="C208">
        <v>5.0700000000000002E-2</v>
      </c>
      <c r="D208" s="60">
        <f t="shared" si="42"/>
        <v>5.1041666666666659E-2</v>
      </c>
      <c r="E208" s="23">
        <f t="shared" si="43"/>
        <v>5.0604166666666658E-2</v>
      </c>
      <c r="F208" s="20">
        <f t="shared" si="44"/>
        <v>1.0018937834499797</v>
      </c>
      <c r="G208" s="20">
        <f>$D$267</f>
        <v>1.1008859585793442</v>
      </c>
      <c r="H208" s="20">
        <f t="shared" ref="H208:H218" si="45">$N$207*G208</f>
        <v>0.12109745544372787</v>
      </c>
      <c r="I208" s="20">
        <f t="shared" si="38"/>
        <v>4.6053816569180901E-2</v>
      </c>
      <c r="J208" s="20">
        <f t="shared" si="39"/>
        <v>4.9558017329516492E-3</v>
      </c>
      <c r="K208" s="20">
        <f t="shared" si="40"/>
        <v>7.0397455443727858E-2</v>
      </c>
      <c r="L208" s="20">
        <f t="shared" si="41"/>
        <v>0.58132894028017357</v>
      </c>
      <c r="R208" s="20"/>
    </row>
    <row r="209" spans="1:18" x14ac:dyDescent="0.25">
      <c r="A209" s="89"/>
      <c r="B209" s="21" t="s">
        <v>30</v>
      </c>
      <c r="C209">
        <v>5.0099999999999999E-2</v>
      </c>
      <c r="D209" s="60">
        <f t="shared" si="42"/>
        <v>5.0166666666666665E-2</v>
      </c>
      <c r="E209" s="23">
        <f t="shared" si="43"/>
        <v>4.9754166666666669E-2</v>
      </c>
      <c r="F209" s="20">
        <f t="shared" si="44"/>
        <v>1.0069508416380537</v>
      </c>
      <c r="G209" s="20">
        <f>$E$267</f>
        <v>1.1027823307312177</v>
      </c>
      <c r="H209" s="20">
        <f t="shared" si="45"/>
        <v>0.12130605638043394</v>
      </c>
      <c r="I209" s="20">
        <f t="shared" si="38"/>
        <v>4.5430542913015647E-2</v>
      </c>
      <c r="J209" s="20">
        <f t="shared" si="39"/>
        <v>5.0703024652535384E-3</v>
      </c>
      <c r="K209" s="20">
        <f t="shared" si="40"/>
        <v>7.1206056380433952E-2</v>
      </c>
      <c r="L209" s="20">
        <f t="shared" si="41"/>
        <v>0.58699506442713056</v>
      </c>
      <c r="R209" s="20"/>
    </row>
    <row r="210" spans="1:18" x14ac:dyDescent="0.25">
      <c r="A210" s="89"/>
      <c r="B210" s="22" t="s">
        <v>29</v>
      </c>
      <c r="C210">
        <v>4.9000000000000002E-2</v>
      </c>
      <c r="D210" s="60">
        <f t="shared" si="42"/>
        <v>4.9341666666666666E-2</v>
      </c>
      <c r="E210" s="23">
        <f t="shared" si="43"/>
        <v>4.8912499999999998E-2</v>
      </c>
      <c r="F210" s="20">
        <f t="shared" si="44"/>
        <v>1.0017889087656531</v>
      </c>
      <c r="G210" s="20">
        <f>$F$267</f>
        <v>1.0955269924464028</v>
      </c>
      <c r="H210" s="20">
        <f t="shared" si="45"/>
        <v>0.12050796916910431</v>
      </c>
      <c r="I210" s="20">
        <f t="shared" si="38"/>
        <v>4.4727332450822527E-2</v>
      </c>
      <c r="J210" s="20">
        <f t="shared" si="39"/>
        <v>5.113389654689572E-3</v>
      </c>
      <c r="K210" s="20">
        <f t="shared" si="40"/>
        <v>7.1507969169104305E-2</v>
      </c>
      <c r="L210" s="20">
        <f t="shared" si="41"/>
        <v>0.59338788681070431</v>
      </c>
      <c r="R210" s="20"/>
    </row>
    <row r="211" spans="1:18" x14ac:dyDescent="0.25">
      <c r="A211" s="89"/>
      <c r="B211" s="21" t="s">
        <v>28</v>
      </c>
      <c r="C211">
        <v>4.7E-2</v>
      </c>
      <c r="D211" s="60">
        <f t="shared" si="42"/>
        <v>4.848333333333333E-2</v>
      </c>
      <c r="E211" s="23">
        <f t="shared" si="43"/>
        <v>4.8095833333333331E-2</v>
      </c>
      <c r="F211" s="20">
        <f t="shared" si="44"/>
        <v>0.9772156285194491</v>
      </c>
      <c r="G211" s="20">
        <f>$G$267</f>
        <v>1.0734601340693828</v>
      </c>
      <c r="H211" s="20">
        <f t="shared" si="45"/>
        <v>0.11808061474763211</v>
      </c>
      <c r="I211" s="20">
        <f t="shared" si="38"/>
        <v>4.378364739250034E-2</v>
      </c>
      <c r="J211" s="20">
        <f t="shared" si="39"/>
        <v>5.0524537929012951E-3</v>
      </c>
      <c r="K211" s="20">
        <f t="shared" si="40"/>
        <v>7.1080614747632109E-2</v>
      </c>
      <c r="L211" s="20">
        <f t="shared" si="41"/>
        <v>0.60196684188636052</v>
      </c>
      <c r="R211" s="20"/>
    </row>
    <row r="212" spans="1:18" x14ac:dyDescent="0.25">
      <c r="A212" s="89"/>
      <c r="B212" s="22" t="s">
        <v>27</v>
      </c>
      <c r="C212">
        <v>4.5999999999999999E-2</v>
      </c>
      <c r="D212" s="60">
        <f t="shared" si="42"/>
        <v>4.7708333333333332E-2</v>
      </c>
      <c r="E212" s="23">
        <f t="shared" si="43"/>
        <v>4.7399999999999998E-2</v>
      </c>
      <c r="F212" s="20">
        <f t="shared" si="44"/>
        <v>0.97046413502109707</v>
      </c>
      <c r="G212" s="20">
        <f>$H$267</f>
        <v>1.077431561691258</v>
      </c>
      <c r="H212" s="20">
        <f t="shared" si="45"/>
        <v>0.11851747178603837</v>
      </c>
      <c r="I212" s="20">
        <f t="shared" si="38"/>
        <v>4.2694127066217752E-2</v>
      </c>
      <c r="J212" s="20">
        <f t="shared" si="39"/>
        <v>5.2587837142388716E-3</v>
      </c>
      <c r="K212" s="20">
        <f t="shared" si="40"/>
        <v>7.2517471786038373E-2</v>
      </c>
      <c r="L212" s="20">
        <f t="shared" si="41"/>
        <v>0.61187157212529319</v>
      </c>
      <c r="R212" s="20"/>
    </row>
    <row r="213" spans="1:18" x14ac:dyDescent="0.25">
      <c r="A213" s="89"/>
      <c r="B213" s="21" t="s">
        <v>26</v>
      </c>
      <c r="C213">
        <v>4.5699999999999998E-2</v>
      </c>
      <c r="D213" s="60">
        <f t="shared" si="42"/>
        <v>4.7091666666666671E-2</v>
      </c>
      <c r="E213" s="23">
        <f t="shared" si="43"/>
        <v>4.6820833333333339E-2</v>
      </c>
      <c r="F213" s="20">
        <f t="shared" si="44"/>
        <v>0.97606122630595338</v>
      </c>
      <c r="G213" s="20">
        <f>$I$267</f>
        <v>1.0831030615787089</v>
      </c>
      <c r="H213" s="20">
        <f t="shared" si="45"/>
        <v>0.11914133677365799</v>
      </c>
      <c r="I213" s="20">
        <f t="shared" si="38"/>
        <v>4.2193583991341148E-2</v>
      </c>
      <c r="J213" s="20">
        <f t="shared" si="39"/>
        <v>5.3936299471018497E-3</v>
      </c>
      <c r="K213" s="20">
        <f t="shared" si="40"/>
        <v>7.3441336773657995E-2</v>
      </c>
      <c r="L213" s="20">
        <f t="shared" si="41"/>
        <v>0.61642196371508051</v>
      </c>
      <c r="R213" s="20"/>
    </row>
    <row r="214" spans="1:18" x14ac:dyDescent="0.25">
      <c r="A214" s="89"/>
      <c r="B214" s="22" t="s">
        <v>25</v>
      </c>
      <c r="C214">
        <v>4.53E-2</v>
      </c>
      <c r="D214" s="60">
        <f t="shared" si="42"/>
        <v>4.6550000000000001E-2</v>
      </c>
      <c r="E214" s="23">
        <f t="shared" si="43"/>
        <v>4.634166666666667E-2</v>
      </c>
      <c r="F214" s="20">
        <f t="shared" si="44"/>
        <v>0.97752202841215596</v>
      </c>
      <c r="G214" s="20">
        <f>$J$267</f>
        <v>1.087099903053875</v>
      </c>
      <c r="H214" s="20">
        <f t="shared" si="45"/>
        <v>0.11958098933592626</v>
      </c>
      <c r="I214" s="20">
        <f t="shared" si="38"/>
        <v>4.167050321018656E-2</v>
      </c>
      <c r="J214" s="20">
        <f t="shared" si="39"/>
        <v>5.5176653767239894E-3</v>
      </c>
      <c r="K214" s="20">
        <f t="shared" si="40"/>
        <v>7.4280989335926251E-2</v>
      </c>
      <c r="L214" s="20">
        <f t="shared" si="41"/>
        <v>0.62117724354375847</v>
      </c>
      <c r="R214" s="20"/>
    </row>
    <row r="215" spans="1:18" x14ac:dyDescent="0.25">
      <c r="A215" s="89"/>
      <c r="B215" s="21" t="s">
        <v>24</v>
      </c>
      <c r="C215">
        <v>4.53E-2</v>
      </c>
      <c r="D215" s="60">
        <f t="shared" si="42"/>
        <v>4.6133333333333332E-2</v>
      </c>
      <c r="E215" s="23">
        <f t="shared" si="43"/>
        <v>4.5941666666666658E-2</v>
      </c>
      <c r="F215" s="20">
        <f t="shared" si="44"/>
        <v>0.98603301287865064</v>
      </c>
      <c r="G215" s="20">
        <f>$K$267</f>
        <v>1.0939493102800419</v>
      </c>
      <c r="H215" s="20">
        <f t="shared" si="45"/>
        <v>0.12033442413080461</v>
      </c>
      <c r="I215" s="20">
        <f t="shared" si="38"/>
        <v>4.1409596929499026E-2</v>
      </c>
      <c r="J215" s="20">
        <f t="shared" si="39"/>
        <v>5.6301648046414724E-3</v>
      </c>
      <c r="K215" s="20">
        <f t="shared" si="40"/>
        <v>7.5034424130804606E-2</v>
      </c>
      <c r="L215" s="20">
        <f t="shared" si="41"/>
        <v>0.62354911882273611</v>
      </c>
      <c r="R215" s="20"/>
    </row>
    <row r="216" spans="1:18" x14ac:dyDescent="0.25">
      <c r="A216" s="89"/>
      <c r="B216" s="22" t="s">
        <v>23</v>
      </c>
      <c r="C216">
        <v>4.4299999999999999E-2</v>
      </c>
      <c r="D216" s="60">
        <f t="shared" si="42"/>
        <v>4.5749999999999992E-2</v>
      </c>
      <c r="E216" s="23">
        <f t="shared" si="43"/>
        <v>4.5600000000000002E-2</v>
      </c>
      <c r="F216" s="20">
        <f t="shared" si="44"/>
        <v>0.97149122807017541</v>
      </c>
      <c r="G216" s="20">
        <f>$L$267</f>
        <v>1.0861676852542823</v>
      </c>
      <c r="H216" s="20">
        <f t="shared" si="45"/>
        <v>0.11947844537797106</v>
      </c>
      <c r="I216" s="20">
        <f t="shared" si="38"/>
        <v>4.0785599315292596E-2</v>
      </c>
      <c r="J216" s="20">
        <f t="shared" si="39"/>
        <v>5.6517986494485769E-3</v>
      </c>
      <c r="K216" s="20">
        <f t="shared" si="40"/>
        <v>7.5178445377971054E-2</v>
      </c>
      <c r="L216" s="20">
        <f t="shared" si="41"/>
        <v>0.62922182440643093</v>
      </c>
      <c r="R216" s="20"/>
    </row>
    <row r="217" spans="1:18" x14ac:dyDescent="0.25">
      <c r="A217" s="89"/>
      <c r="B217" s="21" t="s">
        <v>22</v>
      </c>
      <c r="C217">
        <v>4.4200000000000003E-2</v>
      </c>
      <c r="D217" s="60">
        <f t="shared" si="42"/>
        <v>4.5450000000000011E-2</v>
      </c>
      <c r="E217" s="23">
        <f t="shared" si="43"/>
        <v>4.5366666666666673E-2</v>
      </c>
      <c r="F217" s="20">
        <f t="shared" si="44"/>
        <v>0.97428361498897864</v>
      </c>
      <c r="G217" s="20">
        <f>$M$267</f>
        <v>1.0972485542710988</v>
      </c>
      <c r="H217" s="20">
        <f t="shared" si="45"/>
        <v>0.12069734096982086</v>
      </c>
      <c r="I217" s="20">
        <f t="shared" si="38"/>
        <v>4.0282577569092377E-2</v>
      </c>
      <c r="J217" s="20">
        <f t="shared" si="39"/>
        <v>5.851843175453033E-3</v>
      </c>
      <c r="K217" s="20">
        <f t="shared" si="40"/>
        <v>7.649734096982086E-2</v>
      </c>
      <c r="L217" s="20">
        <f t="shared" si="41"/>
        <v>0.63379474937188751</v>
      </c>
      <c r="R217" s="20"/>
    </row>
    <row r="218" spans="1:18" x14ac:dyDescent="0.25">
      <c r="A218" s="89"/>
      <c r="B218" s="22" t="s">
        <v>21</v>
      </c>
      <c r="C218">
        <v>4.5400000000000003E-2</v>
      </c>
      <c r="D218" s="60">
        <f t="shared" si="42"/>
        <v>4.5283333333333335E-2</v>
      </c>
      <c r="E218" s="23">
        <f t="shared" si="43"/>
        <v>4.5249999999999999E-2</v>
      </c>
      <c r="F218" s="20">
        <f t="shared" si="44"/>
        <v>1.0033149171270719</v>
      </c>
      <c r="G218" s="20">
        <f>$N$267</f>
        <v>1.1023445080443877</v>
      </c>
      <c r="H218" s="20">
        <f t="shared" si="45"/>
        <v>0.12125789588488264</v>
      </c>
      <c r="I218" s="20">
        <f t="shared" si="38"/>
        <v>4.118494687340693E-2</v>
      </c>
      <c r="J218" s="20">
        <f t="shared" si="39"/>
        <v>5.7544203680816959E-3</v>
      </c>
      <c r="K218" s="20">
        <f t="shared" si="40"/>
        <v>7.5857895884882648E-2</v>
      </c>
      <c r="L218" s="20">
        <f t="shared" si="41"/>
        <v>0.62559139205993708</v>
      </c>
      <c r="R218" s="20"/>
    </row>
    <row r="219" spans="1:18" x14ac:dyDescent="0.25">
      <c r="A219" s="89"/>
      <c r="B219" s="21" t="s">
        <v>20</v>
      </c>
      <c r="C219">
        <v>4.5600000000000002E-2</v>
      </c>
      <c r="D219" s="60">
        <f t="shared" si="42"/>
        <v>4.5216666666666662E-2</v>
      </c>
      <c r="E219" s="23">
        <f t="shared" si="43"/>
        <v>4.5174999999999993E-2</v>
      </c>
      <c r="F219" s="20">
        <f t="shared" si="44"/>
        <v>1.0094078583287218</v>
      </c>
      <c r="G219" s="20">
        <f>$C$267</f>
        <v>1.105127340341419</v>
      </c>
      <c r="H219" s="20">
        <f>$N$219*G219</f>
        <v>0.10830247935345907</v>
      </c>
      <c r="I219" s="20">
        <f t="shared" si="38"/>
        <v>4.126221326305464E-2</v>
      </c>
      <c r="J219" s="20">
        <f t="shared" si="39"/>
        <v>3.9316009170709612E-3</v>
      </c>
      <c r="K219" s="20">
        <f t="shared" si="40"/>
        <v>6.2702479353459073E-2</v>
      </c>
      <c r="L219" s="20">
        <f t="shared" si="41"/>
        <v>0.57895700751985057</v>
      </c>
      <c r="N219" s="20">
        <f>$N$3-0.002</f>
        <v>9.8000000000000004E-2</v>
      </c>
      <c r="R219" s="20"/>
    </row>
    <row r="220" spans="1:18" x14ac:dyDescent="0.25">
      <c r="A220" s="89"/>
      <c r="B220" s="22" t="s">
        <v>19</v>
      </c>
      <c r="C220">
        <v>4.5699999999999998E-2</v>
      </c>
      <c r="D220" s="60">
        <f t="shared" si="42"/>
        <v>4.5133333333333331E-2</v>
      </c>
      <c r="E220" s="23">
        <f t="shared" si="43"/>
        <v>4.5091666666666669E-2</v>
      </c>
      <c r="F220" s="20">
        <f t="shared" si="44"/>
        <v>1.0134910367769359</v>
      </c>
      <c r="G220" s="20">
        <f>$D$267</f>
        <v>1.1008859585793442</v>
      </c>
      <c r="H220" s="20">
        <f t="shared" ref="H220:H230" si="46">$N$219*G220</f>
        <v>0.10788682394077574</v>
      </c>
      <c r="I220" s="20">
        <f t="shared" si="38"/>
        <v>4.1512020063344514E-2</v>
      </c>
      <c r="J220" s="20">
        <f t="shared" si="39"/>
        <v>3.8672010718410394E-3</v>
      </c>
      <c r="K220" s="20">
        <f t="shared" si="40"/>
        <v>6.2186823940775744E-2</v>
      </c>
      <c r="L220" s="20">
        <f t="shared" si="41"/>
        <v>0.57640795853730087</v>
      </c>
      <c r="R220" s="20"/>
    </row>
    <row r="221" spans="1:18" x14ac:dyDescent="0.25">
      <c r="A221" s="89"/>
      <c r="B221" s="21" t="s">
        <v>18</v>
      </c>
      <c r="C221">
        <v>4.5499999999999999E-2</v>
      </c>
      <c r="D221" s="60">
        <f t="shared" si="42"/>
        <v>4.505E-2</v>
      </c>
      <c r="E221" s="23">
        <f t="shared" si="43"/>
        <v>4.5029166666666669E-2</v>
      </c>
      <c r="F221" s="20">
        <f t="shared" si="44"/>
        <v>1.0104561858054963</v>
      </c>
      <c r="G221" s="20">
        <f>$E$267</f>
        <v>1.1027823307312177</v>
      </c>
      <c r="H221" s="20">
        <f t="shared" si="46"/>
        <v>0.10807266841165934</v>
      </c>
      <c r="I221" s="20">
        <f t="shared" si="38"/>
        <v>4.1259275499844553E-2</v>
      </c>
      <c r="J221" s="20">
        <f t="shared" si="39"/>
        <v>3.9153388321554712E-3</v>
      </c>
      <c r="K221" s="20">
        <f t="shared" si="40"/>
        <v>6.2572668411659343E-2</v>
      </c>
      <c r="L221" s="20">
        <f t="shared" si="41"/>
        <v>0.57898698469546384</v>
      </c>
      <c r="R221" s="20"/>
    </row>
    <row r="222" spans="1:18" x14ac:dyDescent="0.25">
      <c r="A222" s="89"/>
      <c r="B222" s="22" t="s">
        <v>17</v>
      </c>
      <c r="C222">
        <v>4.5400000000000003E-2</v>
      </c>
      <c r="D222" s="60">
        <f t="shared" si="42"/>
        <v>4.5008333333333338E-2</v>
      </c>
      <c r="E222" s="23">
        <f t="shared" si="43"/>
        <v>4.5000000000000005E-2</v>
      </c>
      <c r="F222" s="20">
        <f t="shared" si="44"/>
        <v>1.0088888888888887</v>
      </c>
      <c r="G222" s="20">
        <f>$F$267</f>
        <v>1.0955269924464028</v>
      </c>
      <c r="H222" s="20">
        <f t="shared" si="46"/>
        <v>0.10736164525974748</v>
      </c>
      <c r="I222" s="20">
        <f t="shared" si="38"/>
        <v>4.1441242719741693E-2</v>
      </c>
      <c r="J222" s="20">
        <f t="shared" si="39"/>
        <v>3.8392454832947868E-3</v>
      </c>
      <c r="K222" s="20">
        <f t="shared" si="40"/>
        <v>6.1961645259747476E-2</v>
      </c>
      <c r="L222" s="20">
        <f t="shared" si="41"/>
        <v>0.57713017632916641</v>
      </c>
      <c r="R222" s="20"/>
    </row>
    <row r="223" spans="1:18" x14ac:dyDescent="0.25">
      <c r="A223" s="89"/>
      <c r="B223" s="21" t="s">
        <v>16</v>
      </c>
      <c r="C223">
        <v>4.4999999999999998E-2</v>
      </c>
      <c r="D223" s="60">
        <f t="shared" si="42"/>
        <v>4.4991666666666673E-2</v>
      </c>
      <c r="E223" s="23">
        <f t="shared" si="43"/>
        <v>4.4995833333333339E-2</v>
      </c>
      <c r="F223" s="20">
        <f t="shared" si="44"/>
        <v>1.0000926011667746</v>
      </c>
      <c r="G223" s="20">
        <f>$G$267</f>
        <v>1.0734601340693828</v>
      </c>
      <c r="H223" s="20">
        <f t="shared" si="46"/>
        <v>0.10519909313879952</v>
      </c>
      <c r="I223" s="20">
        <f t="shared" si="38"/>
        <v>4.1920513460904585E-2</v>
      </c>
      <c r="J223" s="20">
        <f t="shared" si="39"/>
        <v>3.6239308147338598E-3</v>
      </c>
      <c r="K223" s="20">
        <f t="shared" si="40"/>
        <v>6.0199093138799523E-2</v>
      </c>
      <c r="L223" s="20">
        <f t="shared" si="41"/>
        <v>0.57223965856219816</v>
      </c>
      <c r="R223" s="20"/>
    </row>
    <row r="224" spans="1:18" x14ac:dyDescent="0.25">
      <c r="A224" s="89"/>
      <c r="B224" s="22" t="s">
        <v>15</v>
      </c>
      <c r="C224">
        <v>4.5199999999999997E-2</v>
      </c>
      <c r="D224" s="60">
        <f t="shared" si="42"/>
        <v>4.5000000000000005E-2</v>
      </c>
      <c r="E224" s="23">
        <f t="shared" si="43"/>
        <v>4.4991666666666673E-2</v>
      </c>
      <c r="F224" s="20">
        <f t="shared" si="44"/>
        <v>1.0046304871272456</v>
      </c>
      <c r="G224" s="20">
        <f>$H$267</f>
        <v>1.077431561691258</v>
      </c>
      <c r="H224" s="20">
        <f t="shared" si="46"/>
        <v>0.10558829304574328</v>
      </c>
      <c r="I224" s="20">
        <f t="shared" si="38"/>
        <v>4.1951620508544396E-2</v>
      </c>
      <c r="J224" s="20">
        <f t="shared" si="39"/>
        <v>3.6467459369785671E-3</v>
      </c>
      <c r="K224" s="20">
        <f t="shared" si="40"/>
        <v>6.0388293045743287E-2</v>
      </c>
      <c r="L224" s="20">
        <f t="shared" si="41"/>
        <v>0.57192223970873068</v>
      </c>
      <c r="R224" s="20"/>
    </row>
    <row r="225" spans="1:45" x14ac:dyDescent="0.25">
      <c r="A225" s="89"/>
      <c r="B225" s="21" t="s">
        <v>14</v>
      </c>
      <c r="C225">
        <v>4.4699999999999997E-2</v>
      </c>
      <c r="D225" s="60">
        <f t="shared" si="42"/>
        <v>4.498333333333334E-2</v>
      </c>
      <c r="E225" s="23">
        <f t="shared" si="43"/>
        <v>4.4975000000000001E-2</v>
      </c>
      <c r="F225" s="20">
        <f t="shared" si="44"/>
        <v>0.99388549193996656</v>
      </c>
      <c r="G225" s="20">
        <f>$I$267</f>
        <v>1.0831030615787089</v>
      </c>
      <c r="H225" s="20">
        <f t="shared" si="46"/>
        <v>0.10614410003471349</v>
      </c>
      <c r="I225" s="20">
        <f>C225/G225</f>
        <v>4.1270310818664099E-2</v>
      </c>
      <c r="J225" s="20">
        <f>(C225-H225)^2</f>
        <v>3.7753774290758785E-3</v>
      </c>
      <c r="K225" s="20">
        <f t="shared" si="40"/>
        <v>6.1444100034713491E-2</v>
      </c>
      <c r="L225" s="20">
        <f t="shared" si="41"/>
        <v>0.57887437940138686</v>
      </c>
      <c r="R225" s="20"/>
    </row>
    <row r="226" spans="1:45" x14ac:dyDescent="0.25">
      <c r="A226" s="89"/>
      <c r="B226" s="22" t="s">
        <v>13</v>
      </c>
      <c r="C226">
        <v>4.4299999999999999E-2</v>
      </c>
      <c r="D226" s="60">
        <f t="shared" si="42"/>
        <v>4.4966666666666662E-2</v>
      </c>
      <c r="E226" s="23">
        <f t="shared" si="43"/>
        <v>4.4920833333333327E-2</v>
      </c>
      <c r="F226" s="20">
        <f t="shared" si="44"/>
        <v>0.98617938966700691</v>
      </c>
      <c r="G226" s="20">
        <f>$J$267</f>
        <v>1.087099903053875</v>
      </c>
      <c r="H226" s="20">
        <f t="shared" si="46"/>
        <v>0.10653579049927976</v>
      </c>
      <c r="I226" s="20">
        <f t="shared" si="38"/>
        <v>4.0750624552125046E-2</v>
      </c>
      <c r="J226" s="20">
        <f t="shared" si="39"/>
        <v>3.8732936190702411E-3</v>
      </c>
      <c r="K226" s="20">
        <f t="shared" si="40"/>
        <v>6.2235790499279763E-2</v>
      </c>
      <c r="L226" s="20">
        <f t="shared" si="41"/>
        <v>0.5841773004885199</v>
      </c>
      <c r="R226" s="20"/>
    </row>
    <row r="227" spans="1:45" x14ac:dyDescent="0.25">
      <c r="A227" s="89"/>
      <c r="B227" s="21" t="s">
        <v>12</v>
      </c>
      <c r="C227">
        <v>4.48E-2</v>
      </c>
      <c r="D227" s="60">
        <f t="shared" si="42"/>
        <v>4.4874999999999998E-2</v>
      </c>
      <c r="E227" s="23">
        <f t="shared" si="43"/>
        <v>4.4854166666666667E-2</v>
      </c>
      <c r="F227" s="20">
        <f t="shared" si="44"/>
        <v>0.9987923827217835</v>
      </c>
      <c r="G227" s="20">
        <f>$K$267</f>
        <v>1.0939493102800419</v>
      </c>
      <c r="H227" s="20">
        <f t="shared" si="46"/>
        <v>0.10720703240744411</v>
      </c>
      <c r="I227" s="20">
        <f t="shared" si="38"/>
        <v>4.0952537360740754E-2</v>
      </c>
      <c r="J227" s="20">
        <f t="shared" si="39"/>
        <v>3.8946376939037798E-3</v>
      </c>
      <c r="K227" s="20">
        <f t="shared" si="40"/>
        <v>6.2407032407444114E-2</v>
      </c>
      <c r="L227" s="20">
        <f t="shared" si="41"/>
        <v>0.582116965706727</v>
      </c>
      <c r="R227" s="20"/>
    </row>
    <row r="228" spans="1:45" x14ac:dyDescent="0.25">
      <c r="A228" s="89"/>
      <c r="B228" s="22" t="s">
        <v>11</v>
      </c>
      <c r="C228">
        <v>4.41E-2</v>
      </c>
      <c r="D228" s="60">
        <f t="shared" si="42"/>
        <v>4.4833333333333336E-2</v>
      </c>
      <c r="E228" s="23">
        <f t="shared" si="43"/>
        <v>4.4837500000000002E-2</v>
      </c>
      <c r="F228" s="20">
        <f t="shared" si="44"/>
        <v>0.98355171452467238</v>
      </c>
      <c r="G228" s="20">
        <f>$L$267</f>
        <v>1.0861676852542823</v>
      </c>
      <c r="H228" s="20">
        <f t="shared" si="46"/>
        <v>0.10644443315491967</v>
      </c>
      <c r="I228" s="20">
        <f t="shared" si="38"/>
        <v>4.0601465684072316E-2</v>
      </c>
      <c r="J228" s="20">
        <f t="shared" si="39"/>
        <v>3.8868283454082464E-3</v>
      </c>
      <c r="K228" s="20">
        <f t="shared" si="40"/>
        <v>6.2344433154919665E-2</v>
      </c>
      <c r="L228" s="20">
        <f t="shared" si="41"/>
        <v>0.58569932975436412</v>
      </c>
      <c r="R228" s="20"/>
    </row>
    <row r="229" spans="1:45" x14ac:dyDescent="0.25">
      <c r="A229" s="89"/>
      <c r="B229" s="21" t="s">
        <v>10</v>
      </c>
      <c r="C229">
        <v>4.4299999999999999E-2</v>
      </c>
      <c r="D229" s="60">
        <f t="shared" si="42"/>
        <v>4.4841666666666669E-2</v>
      </c>
      <c r="E229" s="23">
        <f>AVERAGE(D229:D230)</f>
        <v>4.4754166666666664E-2</v>
      </c>
      <c r="F229" s="20">
        <f t="shared" si="44"/>
        <v>0.9898519690904013</v>
      </c>
      <c r="G229" s="20">
        <f>$M$267</f>
        <v>1.0972485542710988</v>
      </c>
      <c r="H229" s="20">
        <f t="shared" si="46"/>
        <v>0.10753035831856769</v>
      </c>
      <c r="I229" s="20">
        <f t="shared" si="38"/>
        <v>4.037371462241611E-2</v>
      </c>
      <c r="J229" s="20">
        <f t="shared" si="39"/>
        <v>3.9980782130944617E-3</v>
      </c>
      <c r="K229" s="20">
        <f t="shared" si="40"/>
        <v>6.3230358318567687E-2</v>
      </c>
      <c r="L229" s="20">
        <f t="shared" si="41"/>
        <v>0.58802332017942738</v>
      </c>
      <c r="R229" s="20"/>
    </row>
    <row r="230" spans="1:45" x14ac:dyDescent="0.25">
      <c r="A230" s="89"/>
      <c r="B230" s="22" t="s">
        <v>9</v>
      </c>
      <c r="C230">
        <v>4.5199999999999997E-2</v>
      </c>
      <c r="D230" s="60">
        <f t="shared" si="42"/>
        <v>4.466666666666666E-2</v>
      </c>
      <c r="E230" s="23">
        <f>AVERAGE(D230:D231)</f>
        <v>4.4350000000000001E-2</v>
      </c>
      <c r="F230" s="20">
        <f>C230/E230</f>
        <v>1.0191657271702366</v>
      </c>
      <c r="G230" s="67">
        <f>$N$267</f>
        <v>1.1023445080443877</v>
      </c>
      <c r="H230" s="20">
        <f t="shared" si="46"/>
        <v>0.10802976178835</v>
      </c>
      <c r="I230" s="20">
        <f t="shared" si="38"/>
        <v>4.1003515389383106E-2</v>
      </c>
      <c r="J230" s="20">
        <f t="shared" si="39"/>
        <v>3.9475789663808072E-3</v>
      </c>
      <c r="K230" s="20">
        <f t="shared" si="40"/>
        <v>6.2829761788350008E-2</v>
      </c>
      <c r="L230" s="20">
        <f t="shared" si="41"/>
        <v>0.58159678174098883</v>
      </c>
      <c r="R230" s="20"/>
    </row>
    <row r="231" spans="1:45" x14ac:dyDescent="0.25">
      <c r="A231" s="89"/>
      <c r="B231" s="21" t="s">
        <v>8</v>
      </c>
      <c r="C231">
        <v>4.5400000000000003E-2</v>
      </c>
      <c r="D231" s="60">
        <f t="shared" si="42"/>
        <v>4.4033333333333334E-2</v>
      </c>
      <c r="E231" s="31"/>
      <c r="F231" s="30"/>
      <c r="G231" s="20">
        <f>$C$267</f>
        <v>1.105127340341419</v>
      </c>
      <c r="H231" s="20">
        <f>$N$231*G231</f>
        <v>3.3153820210242567E-2</v>
      </c>
      <c r="I231" s="20">
        <f t="shared" si="38"/>
        <v>4.1081238643479845E-2</v>
      </c>
      <c r="J231" s="20">
        <f t="shared" si="39"/>
        <v>1.4996891944306349E-4</v>
      </c>
      <c r="K231" s="20">
        <f t="shared" si="40"/>
        <v>1.2246179789757436E-2</v>
      </c>
      <c r="L231" s="20">
        <f t="shared" si="41"/>
        <v>0.36937462144932826</v>
      </c>
      <c r="N231" s="20">
        <f>B269</f>
        <v>0.03</v>
      </c>
      <c r="R231" s="20"/>
    </row>
    <row r="232" spans="1:45" x14ac:dyDescent="0.25">
      <c r="A232" s="89"/>
      <c r="B232" s="22" t="s">
        <v>7</v>
      </c>
      <c r="C232">
        <v>4.4600000000000001E-2</v>
      </c>
      <c r="D232" s="31"/>
      <c r="E232" s="31"/>
      <c r="F232" s="30"/>
      <c r="G232" s="20">
        <f>$D$267</f>
        <v>1.1008859585793442</v>
      </c>
      <c r="H232" s="20">
        <f t="shared" ref="H232:H236" si="47">$N$231*G232</f>
        <v>3.3026578757380326E-2</v>
      </c>
      <c r="I232" s="20">
        <f t="shared" si="38"/>
        <v>4.0512824832060514E-2</v>
      </c>
      <c r="J232" s="20">
        <f t="shared" si="39"/>
        <v>1.3394407925912033E-4</v>
      </c>
      <c r="K232" s="20">
        <f t="shared" si="40"/>
        <v>1.1573421242619675E-2</v>
      </c>
      <c r="L232" s="20">
        <f t="shared" si="41"/>
        <v>0.3504274944020172</v>
      </c>
      <c r="R232" s="20"/>
    </row>
    <row r="233" spans="1:45" x14ac:dyDescent="0.25">
      <c r="A233" s="89"/>
      <c r="B233" s="21" t="s">
        <v>6</v>
      </c>
      <c r="C233">
        <v>4.4999999999999998E-2</v>
      </c>
      <c r="D233" s="31"/>
      <c r="E233" s="31"/>
      <c r="F233" s="30"/>
      <c r="G233" s="20">
        <f>$E$267</f>
        <v>1.1027823307312177</v>
      </c>
      <c r="H233" s="20">
        <f t="shared" si="47"/>
        <v>3.3083469921936531E-2</v>
      </c>
      <c r="I233" s="20">
        <f t="shared" si="38"/>
        <v>4.0805876867978125E-2</v>
      </c>
      <c r="J233" s="20">
        <f t="shared" si="39"/>
        <v>1.4200368910139129E-4</v>
      </c>
      <c r="K233" s="20">
        <f t="shared" si="40"/>
        <v>1.1916530078063467E-2</v>
      </c>
      <c r="L233" s="20">
        <f t="shared" si="41"/>
        <v>0.36019589559927079</v>
      </c>
      <c r="R233" s="20"/>
    </row>
    <row r="234" spans="1:45" x14ac:dyDescent="0.25">
      <c r="A234" s="89"/>
      <c r="B234" s="22" t="s">
        <v>5</v>
      </c>
      <c r="C234">
        <v>4.5499999999999999E-2</v>
      </c>
      <c r="D234" s="31"/>
      <c r="E234" s="31"/>
      <c r="F234" s="30"/>
      <c r="G234" s="20">
        <f>$F$267</f>
        <v>1.0955269924464028</v>
      </c>
      <c r="H234" s="20">
        <f t="shared" si="47"/>
        <v>3.2865809773392082E-2</v>
      </c>
      <c r="I234" s="20">
        <f t="shared" si="38"/>
        <v>4.1532522990049489E-2</v>
      </c>
      <c r="J234" s="20">
        <f t="shared" si="39"/>
        <v>1.59622762682115E-4</v>
      </c>
      <c r="K234" s="20">
        <f t="shared" si="40"/>
        <v>1.2634190226607916E-2</v>
      </c>
      <c r="L234" s="20">
        <f t="shared" si="41"/>
        <v>0.38441743300164977</v>
      </c>
      <c r="R234" s="20"/>
    </row>
    <row r="235" spans="1:45" x14ac:dyDescent="0.25">
      <c r="A235" s="89"/>
      <c r="B235" s="21" t="s">
        <v>4</v>
      </c>
      <c r="C235">
        <v>4.2900000000000001E-2</v>
      </c>
      <c r="D235" s="31"/>
      <c r="E235" s="31"/>
      <c r="F235" s="30"/>
      <c r="G235" s="20">
        <f>$G$267</f>
        <v>1.0734601340693828</v>
      </c>
      <c r="H235" s="20">
        <f t="shared" si="47"/>
        <v>3.2203804022081485E-2</v>
      </c>
      <c r="I235" s="20">
        <f t="shared" si="38"/>
        <v>3.9964222832729039E-2</v>
      </c>
      <c r="J235" s="20">
        <f t="shared" si="39"/>
        <v>1.1440860839804023E-4</v>
      </c>
      <c r="K235" s="20">
        <f t="shared" si="40"/>
        <v>1.0696195977918516E-2</v>
      </c>
      <c r="L235" s="20">
        <f t="shared" si="41"/>
        <v>0.33214076109096785</v>
      </c>
      <c r="R235" s="20"/>
    </row>
    <row r="236" spans="1:45" x14ac:dyDescent="0.25">
      <c r="A236" s="89"/>
      <c r="B236" s="22" t="s">
        <v>3</v>
      </c>
      <c r="C236">
        <v>3.7600000000000001E-2</v>
      </c>
      <c r="D236" s="31"/>
      <c r="E236" s="31"/>
      <c r="F236" s="30"/>
      <c r="G236" s="20">
        <f>$H$267</f>
        <v>1.077431561691258</v>
      </c>
      <c r="H236" s="20">
        <f t="shared" si="47"/>
        <v>3.2322946850737735E-2</v>
      </c>
      <c r="I236" s="20">
        <f t="shared" si="38"/>
        <v>3.4897808210647557E-2</v>
      </c>
      <c r="J236" s="20">
        <f t="shared" si="39"/>
        <v>2.7847289940138799E-5</v>
      </c>
      <c r="K236" s="20">
        <f t="shared" si="40"/>
        <v>5.277053149262266E-3</v>
      </c>
      <c r="L236" s="20">
        <f t="shared" si="41"/>
        <v>0.16326027368825202</v>
      </c>
      <c r="R236" s="20"/>
    </row>
    <row r="237" spans="1:45" x14ac:dyDescent="0.25">
      <c r="A237" s="27"/>
      <c r="D237" s="20"/>
      <c r="E237" s="23"/>
      <c r="F237" s="20"/>
      <c r="J237" s="14">
        <f>AVERAGE(J3:J236)</f>
        <v>1.1338836159314369E-2</v>
      </c>
      <c r="K237" s="14">
        <f>AVERAGE(K3:K236)</f>
        <v>6.4780952836155897E-2</v>
      </c>
      <c r="L237" s="14">
        <f>AVERAGE(L3:L236)</f>
        <v>0.46993656581647486</v>
      </c>
      <c r="M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</row>
    <row r="238" spans="1:45" x14ac:dyDescent="0.25">
      <c r="A238" s="28"/>
      <c r="D238" s="20"/>
      <c r="E238" s="23"/>
      <c r="F238" s="20"/>
      <c r="J238" s="15" t="s">
        <v>264</v>
      </c>
      <c r="K238" s="15" t="s">
        <v>265</v>
      </c>
      <c r="L238" s="15" t="s">
        <v>266</v>
      </c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</row>
    <row r="239" spans="1:45" x14ac:dyDescent="0.25">
      <c r="A239" s="28"/>
      <c r="D239" s="20"/>
      <c r="E239" s="23"/>
      <c r="F239" s="20"/>
      <c r="J239" s="14">
        <f>SQRT(J237)</f>
        <v>0.10648397137275811</v>
      </c>
      <c r="K239"/>
      <c r="L239"/>
      <c r="R239" s="20"/>
    </row>
    <row r="240" spans="1:45" x14ac:dyDescent="0.25">
      <c r="A240" s="29"/>
      <c r="D240" s="20"/>
      <c r="E240" s="20"/>
      <c r="F240" s="20"/>
      <c r="J240" s="15" t="s">
        <v>267</v>
      </c>
      <c r="K240"/>
      <c r="L240"/>
      <c r="R240" s="20"/>
    </row>
    <row r="241" spans="1:18" x14ac:dyDescent="0.25">
      <c r="A241" s="25"/>
      <c r="C241" s="70"/>
      <c r="D241" s="20"/>
      <c r="E241" s="20"/>
      <c r="F241" s="20"/>
      <c r="R241" s="20"/>
    </row>
    <row r="242" spans="1:18" x14ac:dyDescent="0.25">
      <c r="B242"/>
      <c r="C242" s="73" t="s">
        <v>272</v>
      </c>
      <c r="D242" s="24" t="s">
        <v>273</v>
      </c>
      <c r="E242" s="24" t="s">
        <v>274</v>
      </c>
      <c r="F242" s="24" t="s">
        <v>275</v>
      </c>
      <c r="G242" s="24" t="s">
        <v>276</v>
      </c>
      <c r="H242" s="24" t="s">
        <v>277</v>
      </c>
      <c r="I242" s="24" t="s">
        <v>278</v>
      </c>
      <c r="J242" s="24" t="s">
        <v>279</v>
      </c>
      <c r="K242" s="24" t="s">
        <v>280</v>
      </c>
      <c r="L242" s="24" t="s">
        <v>281</v>
      </c>
      <c r="M242" s="24" t="s">
        <v>282</v>
      </c>
      <c r="N242" s="24" t="s">
        <v>283</v>
      </c>
      <c r="R242" s="20"/>
    </row>
    <row r="243" spans="1:18" x14ac:dyDescent="0.25">
      <c r="A243"/>
      <c r="B243" s="15">
        <v>2001</v>
      </c>
      <c r="C243" s="69"/>
      <c r="D243" s="63"/>
      <c r="E243" s="63"/>
      <c r="F243" s="63"/>
      <c r="G243" s="63"/>
      <c r="H243" s="63"/>
      <c r="I243">
        <f>F9</f>
        <v>1.0259665709944283</v>
      </c>
      <c r="J243">
        <f>F10</f>
        <v>1.0167885467092388</v>
      </c>
      <c r="K243" s="64">
        <f>F11</f>
        <v>0.99434080905470534</v>
      </c>
      <c r="L243">
        <f>F12</f>
        <v>0.97840702927679546</v>
      </c>
      <c r="M243">
        <f>F13</f>
        <v>1.0028755505405307</v>
      </c>
      <c r="N243">
        <f>F14</f>
        <v>1.0255256943663555</v>
      </c>
      <c r="R243" s="20"/>
    </row>
    <row r="244" spans="1:18" x14ac:dyDescent="0.25">
      <c r="B244" s="15">
        <v>2002</v>
      </c>
      <c r="C244" s="64">
        <f>F15</f>
        <v>1.0440046565774155</v>
      </c>
      <c r="D244" s="64">
        <f>F16</f>
        <v>1.0383965225790872</v>
      </c>
      <c r="E244" s="65">
        <f>F17</f>
        <v>1.0596026490066224</v>
      </c>
      <c r="F244" s="64">
        <f>F18</f>
        <v>1.0328460877042134</v>
      </c>
      <c r="G244" s="64">
        <f>F19</f>
        <v>0.96553559547571544</v>
      </c>
      <c r="H244" s="64">
        <f>F20</f>
        <v>0.92506531005087322</v>
      </c>
      <c r="I244" s="64">
        <f>F21</f>
        <v>0.89407080904308289</v>
      </c>
      <c r="J244" s="66">
        <f>F22</f>
        <v>0.92723004694835687</v>
      </c>
      <c r="K244" s="64">
        <f>F23</f>
        <v>0.95801872546058586</v>
      </c>
      <c r="L244" s="64">
        <f>F24</f>
        <v>0.97969307084172996</v>
      </c>
      <c r="M244" s="64">
        <f>F25</f>
        <v>0.99684144030322175</v>
      </c>
      <c r="N244" s="64">
        <f>F26</f>
        <v>0.98659859604339495</v>
      </c>
      <c r="R244" s="20"/>
    </row>
    <row r="245" spans="1:18" x14ac:dyDescent="0.25">
      <c r="B245" s="15">
        <v>2003</v>
      </c>
      <c r="C245" s="77">
        <f>F27</f>
        <v>0.98377455166524319</v>
      </c>
      <c r="D245" s="64">
        <f>F28</f>
        <v>0.99588785046728967</v>
      </c>
      <c r="E245" s="64">
        <f>F29</f>
        <v>0.99566960705693675</v>
      </c>
      <c r="F245" s="64">
        <f>F30</f>
        <v>0.99165061014772005</v>
      </c>
      <c r="G245" s="64">
        <f>F31</f>
        <v>1.0008565310492505</v>
      </c>
      <c r="H245" s="64">
        <f>F32</f>
        <v>0.99689939056987042</v>
      </c>
      <c r="I245" s="64">
        <f>F33</f>
        <v>1.0005331058748268</v>
      </c>
      <c r="J245" s="64">
        <f>F34</f>
        <v>0.99978718876356654</v>
      </c>
      <c r="K245" s="64">
        <f>F35</f>
        <v>0.99532113994045091</v>
      </c>
      <c r="L245" s="64">
        <f>F36</f>
        <v>0.99702507437314081</v>
      </c>
      <c r="M245" s="64">
        <f>F37</f>
        <v>1.010298333156386</v>
      </c>
      <c r="N245" s="64">
        <f>F38</f>
        <v>1.012255292057934</v>
      </c>
      <c r="R245" s="20"/>
    </row>
    <row r="246" spans="1:18" x14ac:dyDescent="0.25">
      <c r="B246" s="15">
        <v>2004</v>
      </c>
      <c r="C246" s="77">
        <f>F39</f>
        <v>1.0155363486929316</v>
      </c>
      <c r="D246" s="64">
        <f>F40</f>
        <v>0.99931045456956447</v>
      </c>
      <c r="E246" s="64">
        <f>F41</f>
        <v>0.99363057324840764</v>
      </c>
      <c r="F246" s="64">
        <f>F42</f>
        <v>0.99978746014877773</v>
      </c>
      <c r="G246" s="64">
        <f>F43</f>
        <v>0.9980830670926516</v>
      </c>
      <c r="H246" s="64">
        <f>F44</f>
        <v>1.0068855084067254</v>
      </c>
      <c r="I246" s="64">
        <f>F45</f>
        <v>1.0057265185978057</v>
      </c>
      <c r="J246" s="64">
        <f>F46</f>
        <v>1.0007522837184311</v>
      </c>
      <c r="K246" s="64">
        <f>F47</f>
        <v>1.0030237580993522</v>
      </c>
      <c r="L246" s="64">
        <f>F48</f>
        <v>1.0007057929312122</v>
      </c>
      <c r="M246" s="64">
        <f>F49</f>
        <v>1.0058466750450796</v>
      </c>
      <c r="N246" s="64">
        <f>F50</f>
        <v>1.024986241056687</v>
      </c>
      <c r="R246" s="20"/>
    </row>
    <row r="247" spans="1:18" x14ac:dyDescent="0.25">
      <c r="B247" s="15">
        <v>2005</v>
      </c>
      <c r="C247" s="77">
        <f>F51</f>
        <v>1.021021687281602</v>
      </c>
      <c r="D247" s="64">
        <f>F52</f>
        <v>0.99468650371944756</v>
      </c>
      <c r="E247" s="64">
        <f>F53</f>
        <v>0.99457994579945841</v>
      </c>
      <c r="F247" s="64">
        <f>F54</f>
        <v>0.99977142857142876</v>
      </c>
      <c r="G247" s="64">
        <f>F55</f>
        <v>0.99884071412010211</v>
      </c>
      <c r="H247" s="64">
        <f>F56</f>
        <v>1.0148409893992933</v>
      </c>
      <c r="I247" s="64">
        <f>F57</f>
        <v>1.021521491517295</v>
      </c>
      <c r="J247" s="64">
        <f>F58</f>
        <v>1.0236758603856482</v>
      </c>
      <c r="K247" s="64">
        <f>F59</f>
        <v>1.0189311650425175</v>
      </c>
      <c r="L247" s="64">
        <f>F60</f>
        <v>0.97891147872206086</v>
      </c>
      <c r="M247" s="64">
        <f>F61</f>
        <v>0.98735639561003796</v>
      </c>
      <c r="N247" s="64">
        <f>F62</f>
        <v>0.98475967174677603</v>
      </c>
      <c r="R247" s="20"/>
    </row>
    <row r="248" spans="1:18" x14ac:dyDescent="0.25">
      <c r="A248"/>
      <c r="B248" s="15">
        <v>2006</v>
      </c>
      <c r="C248" s="77">
        <f>F63</f>
        <v>0.9701757851076438</v>
      </c>
      <c r="D248" s="64">
        <f>F64</f>
        <v>0.95726041943190854</v>
      </c>
      <c r="E248" s="29">
        <f>F65</f>
        <v>0.95749799518845213</v>
      </c>
      <c r="F248" s="29">
        <f>F66</f>
        <v>0.95401528355007359</v>
      </c>
      <c r="G248" s="29">
        <f>F67</f>
        <v>0.95897195636168941</v>
      </c>
      <c r="H248" s="29">
        <f>F68</f>
        <v>0.97835209485112906</v>
      </c>
      <c r="I248" s="29">
        <f>F69</f>
        <v>1.0329917355371903</v>
      </c>
      <c r="J248" s="29">
        <f>F70</f>
        <v>1.0011132211381053</v>
      </c>
      <c r="K248" s="64">
        <f>F71</f>
        <v>0.99374395356336653</v>
      </c>
      <c r="L248" s="64">
        <f>F72</f>
        <v>0.97444978497343759</v>
      </c>
      <c r="M248" s="64">
        <f>F73</f>
        <v>0.99404761904761885</v>
      </c>
      <c r="N248" s="64">
        <f>F74</f>
        <v>0.98289042591918441</v>
      </c>
      <c r="R248" s="20"/>
    </row>
    <row r="249" spans="1:18" x14ac:dyDescent="0.25">
      <c r="A249"/>
      <c r="B249" s="15">
        <v>2007</v>
      </c>
      <c r="C249" s="77">
        <f>F75</f>
        <v>0.96997032640949532</v>
      </c>
      <c r="D249" s="64">
        <f>F76</f>
        <v>0.9463612641345317</v>
      </c>
      <c r="E249" s="64">
        <f>F77</f>
        <v>1.0191428087413179</v>
      </c>
      <c r="F249" s="64">
        <f>F78</f>
        <v>0.98387718043250971</v>
      </c>
      <c r="G249" s="64">
        <f>F79</f>
        <v>0.98251654204099215</v>
      </c>
      <c r="H249" s="64">
        <f>F80</f>
        <v>1.0124664667823893</v>
      </c>
      <c r="I249" s="64">
        <f>F81</f>
        <v>1.0221423067043411</v>
      </c>
      <c r="J249" s="64">
        <f>F82</f>
        <v>1.0275744510177478</v>
      </c>
      <c r="K249" s="65">
        <f>F83</f>
        <v>1.0457285693280403</v>
      </c>
      <c r="L249" s="64">
        <f>F84</f>
        <v>0.98906160046056446</v>
      </c>
      <c r="M249" s="64">
        <f>F85</f>
        <v>0.97800338409475462</v>
      </c>
      <c r="N249" s="64">
        <f>F86</f>
        <v>0.99561140111793789</v>
      </c>
      <c r="R249" s="20"/>
    </row>
    <row r="250" spans="1:18" x14ac:dyDescent="0.25">
      <c r="A250"/>
      <c r="B250" s="15">
        <v>2008</v>
      </c>
      <c r="C250" s="77">
        <f>F87</f>
        <v>0.99708454810495628</v>
      </c>
      <c r="D250" s="64">
        <f>F88</f>
        <v>1.0042292810222262</v>
      </c>
      <c r="E250" s="64">
        <f>F89</f>
        <v>1.0242534822660319</v>
      </c>
      <c r="F250" s="64">
        <f>F90</f>
        <v>1.0342914997578907</v>
      </c>
      <c r="G250" s="64">
        <f>F91</f>
        <v>1.0004346692167261</v>
      </c>
      <c r="H250" s="64">
        <f>F92</f>
        <v>1.0057594773489213</v>
      </c>
      <c r="I250" s="64">
        <f>F93</f>
        <v>0.98408499381320158</v>
      </c>
      <c r="J250" s="64">
        <f>F94</f>
        <v>1.0188389736595345</v>
      </c>
      <c r="K250" s="64">
        <f>F95</f>
        <v>1.0223290965304019</v>
      </c>
      <c r="L250" s="65">
        <f>F96</f>
        <v>1.051094890510949</v>
      </c>
      <c r="M250" s="65">
        <f>F97</f>
        <v>1.0915458178063127</v>
      </c>
      <c r="N250" s="65">
        <f>F98</f>
        <v>1.1290967412021757</v>
      </c>
      <c r="R250" s="20"/>
    </row>
    <row r="251" spans="1:18" x14ac:dyDescent="0.25">
      <c r="A251"/>
      <c r="B251" s="15">
        <v>2009</v>
      </c>
      <c r="C251" s="71">
        <f>F99</f>
        <v>1.126635015986823</v>
      </c>
      <c r="D251" s="65">
        <f>F100</f>
        <v>1.0935660645423178</v>
      </c>
      <c r="E251" s="64">
        <f>F101</f>
        <v>1.0476037826574773</v>
      </c>
      <c r="F251" s="64">
        <f>F102</f>
        <v>0.96799410865008795</v>
      </c>
      <c r="G251" s="66">
        <f>F103</f>
        <v>0.90078091894182455</v>
      </c>
      <c r="H251" s="66">
        <f>F104</f>
        <v>0.86328684999348371</v>
      </c>
      <c r="I251" s="66">
        <f>F105</f>
        <v>0.87158874550454823</v>
      </c>
      <c r="J251" s="64">
        <f>F106</f>
        <v>0.92940997103216949</v>
      </c>
      <c r="K251" s="64">
        <f>F107</f>
        <v>0.96228271564447343</v>
      </c>
      <c r="L251" s="66">
        <f>F108</f>
        <v>0.92420537897310506</v>
      </c>
      <c r="M251" s="64">
        <f>F109</f>
        <v>0.97103448275862081</v>
      </c>
      <c r="N251" s="66">
        <f>F110</f>
        <v>0.94894433781190035</v>
      </c>
      <c r="R251" s="20"/>
    </row>
    <row r="252" spans="1:18" x14ac:dyDescent="0.25">
      <c r="A252"/>
      <c r="B252" s="15">
        <v>2010</v>
      </c>
      <c r="C252" s="77">
        <f>F111</f>
        <v>0.96391291380852973</v>
      </c>
      <c r="D252" s="64">
        <f>F112</f>
        <v>0.98582871226124458</v>
      </c>
      <c r="E252" s="64">
        <f>F113</f>
        <v>0.99936427209154488</v>
      </c>
      <c r="F252" s="64">
        <f>F114</f>
        <v>1.0226086956521738</v>
      </c>
      <c r="G252" s="64">
        <f>F115</f>
        <v>0.96714031971580805</v>
      </c>
      <c r="H252" s="64">
        <f>F116</f>
        <v>0.96000000000000008</v>
      </c>
      <c r="I252" s="64">
        <f>F117</f>
        <v>0.96747595052679791</v>
      </c>
      <c r="J252" s="64">
        <f>F118</f>
        <v>0.97425191370911635</v>
      </c>
      <c r="K252" s="64">
        <f>F119</f>
        <v>0.97586126083899705</v>
      </c>
      <c r="L252" s="64">
        <f>F120</f>
        <v>0.97618486206083499</v>
      </c>
      <c r="M252" s="64">
        <f>F121</f>
        <v>0.97255271527859588</v>
      </c>
      <c r="N252" s="64">
        <f>F122</f>
        <v>0.98016336056009357</v>
      </c>
      <c r="R252" s="20"/>
    </row>
    <row r="253" spans="1:18" x14ac:dyDescent="0.25">
      <c r="A253"/>
      <c r="B253" s="15">
        <v>2011</v>
      </c>
      <c r="C253" s="78">
        <f>F123</f>
        <v>0.96055204140310535</v>
      </c>
      <c r="D253" s="66">
        <f>F124</f>
        <v>0.93692880514498478</v>
      </c>
      <c r="E253" s="66">
        <f>F125</f>
        <v>0.94931687968267964</v>
      </c>
      <c r="F253" s="64">
        <f>F126</f>
        <v>0.96340023612750891</v>
      </c>
      <c r="G253" s="64">
        <f>F127</f>
        <v>0.96919233971690266</v>
      </c>
      <c r="H253" s="64">
        <f>F128</f>
        <v>0.9905375478155829</v>
      </c>
      <c r="I253" s="64">
        <f>F129</f>
        <v>0.98469934704219864</v>
      </c>
      <c r="J253" s="64">
        <f>F130</f>
        <v>1.0159328745168286</v>
      </c>
      <c r="K253" s="64">
        <f>F131</f>
        <v>1.0090287277701777</v>
      </c>
      <c r="L253" s="64">
        <f>F132</f>
        <v>1.0011489173663279</v>
      </c>
      <c r="M253" s="64">
        <f>F133</f>
        <v>1.0469729497638471</v>
      </c>
      <c r="N253" s="64">
        <f>F134</f>
        <v>1.02940437295803</v>
      </c>
      <c r="R253" s="20"/>
    </row>
    <row r="254" spans="1:18" x14ac:dyDescent="0.25">
      <c r="A254"/>
      <c r="B254" s="15">
        <v>2012</v>
      </c>
      <c r="C254" s="77">
        <f>F135</f>
        <v>1.0095940959409595</v>
      </c>
      <c r="D254" s="64">
        <f>F136</f>
        <v>1.0191780821917809</v>
      </c>
      <c r="E254" s="64">
        <f>F137</f>
        <v>1.0231448341684561</v>
      </c>
      <c r="F254" s="64">
        <f>F138</f>
        <v>1.0325625294950447</v>
      </c>
      <c r="G254" s="64">
        <f>F139</f>
        <v>1.0213164675568047</v>
      </c>
      <c r="H254" s="64">
        <f>F140</f>
        <v>1.0186915887850465</v>
      </c>
      <c r="I254" s="64">
        <f>F141</f>
        <v>1.016110203128648</v>
      </c>
      <c r="J254" s="64">
        <f>F142</f>
        <v>1.0141373115676011</v>
      </c>
      <c r="K254" s="64">
        <f>F143</f>
        <v>1.0070194810316271</v>
      </c>
      <c r="L254" s="64">
        <f>F144</f>
        <v>1.0428090428090429</v>
      </c>
      <c r="M254" s="64">
        <f>F145</f>
        <v>1.0445045488074749</v>
      </c>
      <c r="N254" s="64">
        <f>F146</f>
        <v>1.0525077711501303</v>
      </c>
      <c r="R254" s="20"/>
    </row>
    <row r="255" spans="1:18" x14ac:dyDescent="0.25">
      <c r="A255"/>
      <c r="B255" s="15">
        <v>2013</v>
      </c>
      <c r="C255" s="77">
        <f>F147</f>
        <v>1.0587627089436498</v>
      </c>
      <c r="D255" s="64">
        <f>F148</f>
        <v>1.0213667667314144</v>
      </c>
      <c r="E255" s="64">
        <f>F149</f>
        <v>0.99105448631065318</v>
      </c>
      <c r="F255" s="66">
        <f>F150</f>
        <v>0.93538233660433256</v>
      </c>
      <c r="G255" s="79">
        <f>F151</f>
        <v>0.90677805202202411</v>
      </c>
      <c r="H255" s="64">
        <f>F152</f>
        <v>0.91895043731778425</v>
      </c>
      <c r="I255" s="64">
        <f>F153</f>
        <v>0.94903129657228014</v>
      </c>
      <c r="J255" s="64">
        <f>F154</f>
        <v>0.98956539357714512</v>
      </c>
      <c r="K255" s="64">
        <f>F155</f>
        <v>1.0051450915826301</v>
      </c>
      <c r="L255" s="64">
        <f>F156</f>
        <v>1.0039542143600415</v>
      </c>
      <c r="M255" s="64">
        <f>F157</f>
        <v>1.012668830488954</v>
      </c>
      <c r="N255" s="64">
        <f>F158</f>
        <v>1.0222408728493495</v>
      </c>
      <c r="R255" s="20"/>
    </row>
    <row r="256" spans="1:18" x14ac:dyDescent="0.25">
      <c r="A256"/>
      <c r="B256" s="15">
        <v>2014</v>
      </c>
      <c r="C256" s="77">
        <f>F159</f>
        <v>1.0138364779874216</v>
      </c>
      <c r="D256" s="64">
        <f>F160</f>
        <v>0.9982189628077528</v>
      </c>
      <c r="E256" s="64">
        <f>F161</f>
        <v>0.97646689676812048</v>
      </c>
      <c r="F256" s="64">
        <f>F162</f>
        <v>0.95140984288835728</v>
      </c>
      <c r="G256" s="64">
        <f>F163</f>
        <v>0.94015503875969009</v>
      </c>
      <c r="H256" s="64">
        <f>F164</f>
        <v>0.97124075595727211</v>
      </c>
      <c r="I256" s="64">
        <f>F165</f>
        <v>0.99347471451876024</v>
      </c>
      <c r="J256" s="64">
        <f>F166</f>
        <v>0.97939393939393948</v>
      </c>
      <c r="K256" s="64">
        <f>F167</f>
        <v>1.0224</v>
      </c>
      <c r="L256" s="64">
        <f>F168</f>
        <v>1.0266745702430349</v>
      </c>
      <c r="M256" s="64">
        <f>F169</f>
        <v>1.020380302291565</v>
      </c>
      <c r="N256" s="64">
        <f>F170</f>
        <v>1.0050173678116556</v>
      </c>
      <c r="R256" s="20"/>
    </row>
    <row r="257" spans="1:18" x14ac:dyDescent="0.25">
      <c r="A257"/>
      <c r="B257" s="15">
        <v>2015</v>
      </c>
      <c r="C257" s="77">
        <f>F171</f>
        <v>1.0260137719969393</v>
      </c>
      <c r="D257" s="64">
        <f>F172</f>
        <v>1.0128022759601705</v>
      </c>
      <c r="E257" s="64">
        <f>F173</f>
        <v>0.99820805432424775</v>
      </c>
      <c r="F257" s="64">
        <f>F174</f>
        <v>1.0156704513465327</v>
      </c>
      <c r="G257" s="64">
        <f>F175</f>
        <v>0.98660714285714279</v>
      </c>
      <c r="H257" s="64">
        <f>F176</f>
        <v>0.968985134887135</v>
      </c>
      <c r="I257" s="64">
        <f>F177</f>
        <v>0.97597840755735477</v>
      </c>
      <c r="J257" s="64">
        <f>F178</f>
        <v>0.93924006303624563</v>
      </c>
      <c r="K257" s="66">
        <f>F179</f>
        <v>0.89725330620549337</v>
      </c>
      <c r="L257" s="64">
        <f>F180</f>
        <v>0.928220255653884</v>
      </c>
      <c r="M257" s="66">
        <f>F181</f>
        <v>0.93277510071885616</v>
      </c>
      <c r="N257" s="64">
        <f>F182</f>
        <v>0.95627708919473819</v>
      </c>
      <c r="R257" s="20"/>
    </row>
    <row r="258" spans="1:18" x14ac:dyDescent="0.25">
      <c r="A258"/>
      <c r="B258" s="15">
        <v>2016</v>
      </c>
      <c r="C258" s="77">
        <f>F183</f>
        <v>1.0073120795554256</v>
      </c>
      <c r="D258" s="64">
        <f>F184</f>
        <v>1.0547039797496836</v>
      </c>
      <c r="E258" s="64">
        <f>F185</f>
        <v>1.0317514047796359</v>
      </c>
      <c r="F258" s="65">
        <f>F186</f>
        <v>1.0441609421000984</v>
      </c>
      <c r="G258" s="65">
        <f>F187</f>
        <v>1.0420189434873817</v>
      </c>
      <c r="H258" s="65">
        <f>F188</f>
        <v>1.0295505338962008</v>
      </c>
      <c r="I258" s="65">
        <f>F189</f>
        <v>1.0626982190778238</v>
      </c>
      <c r="J258" s="65">
        <f>F190</f>
        <v>1.0414629730219085</v>
      </c>
      <c r="K258" s="64">
        <f>F191</f>
        <v>1.034830650972856</v>
      </c>
      <c r="L258" s="64">
        <f>F192</f>
        <v>1.020755848830234</v>
      </c>
      <c r="M258" s="64">
        <f>F193</f>
        <v>1.0139826422372229</v>
      </c>
      <c r="N258" s="64">
        <f>F194</f>
        <v>1.0107723206134747</v>
      </c>
      <c r="R258" s="20"/>
    </row>
    <row r="259" spans="1:18" x14ac:dyDescent="0.25">
      <c r="B259" s="15">
        <v>2017</v>
      </c>
      <c r="C259" s="77">
        <f>F195</f>
        <v>1.0297372488408039</v>
      </c>
      <c r="D259" s="64">
        <f>F196</f>
        <v>1.0264303286444207</v>
      </c>
      <c r="E259" s="64">
        <f>F197</f>
        <v>1.0279531109107303</v>
      </c>
      <c r="F259" s="64">
        <f>F198</f>
        <v>1.03125616898072</v>
      </c>
      <c r="G259" s="64">
        <f>F199</f>
        <v>0.99596448748991118</v>
      </c>
      <c r="H259" s="64">
        <f>F200</f>
        <v>0.98390425092860112</v>
      </c>
      <c r="I259" s="64">
        <f>F201</f>
        <v>0.95486233363847628</v>
      </c>
      <c r="J259" s="64">
        <f>F202</f>
        <v>0.96644295302013428</v>
      </c>
      <c r="K259" s="64">
        <f>F203</f>
        <v>0.9797367253364887</v>
      </c>
      <c r="L259" s="64">
        <f>F204</f>
        <v>0.99310344827586217</v>
      </c>
      <c r="M259" s="64">
        <f>F205</f>
        <v>0.99650756693830034</v>
      </c>
      <c r="N259" s="64">
        <f>F206</f>
        <v>1.0055546738612917</v>
      </c>
      <c r="R259" s="20"/>
    </row>
    <row r="260" spans="1:18" x14ac:dyDescent="0.25">
      <c r="B260" s="15">
        <v>2018</v>
      </c>
      <c r="C260" s="77">
        <f>F207</f>
        <v>1.0118142094189999</v>
      </c>
      <c r="D260" s="64">
        <f>F208</f>
        <v>1.0018937834499797</v>
      </c>
      <c r="E260" s="64">
        <f>F209</f>
        <v>1.0069508416380537</v>
      </c>
      <c r="F260" s="64">
        <f>F210</f>
        <v>1.0017889087656531</v>
      </c>
      <c r="G260" s="64">
        <f>F211</f>
        <v>0.9772156285194491</v>
      </c>
      <c r="H260" s="64">
        <f>F212</f>
        <v>0.97046413502109707</v>
      </c>
      <c r="I260" s="64">
        <f>F213</f>
        <v>0.97606122630595338</v>
      </c>
      <c r="J260" s="64">
        <f>F214</f>
        <v>0.97752202841215596</v>
      </c>
      <c r="K260" s="64">
        <f>F215</f>
        <v>0.98603301287865064</v>
      </c>
      <c r="L260" s="64">
        <f>F216</f>
        <v>0.97149122807017541</v>
      </c>
      <c r="M260" s="64">
        <f>F217</f>
        <v>0.97428361498897864</v>
      </c>
      <c r="N260" s="64">
        <f>F218</f>
        <v>1.0033149171270719</v>
      </c>
      <c r="R260" s="20"/>
    </row>
    <row r="261" spans="1:18" x14ac:dyDescent="0.25">
      <c r="B261" s="15">
        <v>2019</v>
      </c>
      <c r="C261" s="77">
        <f>F219</f>
        <v>1.0094078583287218</v>
      </c>
      <c r="D261" s="64">
        <f>F220</f>
        <v>1.0134910367769359</v>
      </c>
      <c r="E261" s="64">
        <f>F221</f>
        <v>1.0104561858054963</v>
      </c>
      <c r="F261" s="64">
        <f>F222</f>
        <v>1.0088888888888887</v>
      </c>
      <c r="G261" s="64">
        <f>F223</f>
        <v>1.0000926011667746</v>
      </c>
      <c r="H261" s="64">
        <f>F224</f>
        <v>1.0046304871272456</v>
      </c>
      <c r="I261" s="64">
        <f>F225</f>
        <v>0.99388549193996656</v>
      </c>
      <c r="J261" s="64">
        <f>F226</f>
        <v>0.98617938966700691</v>
      </c>
      <c r="K261" s="64">
        <f>F227</f>
        <v>0.9987923827217835</v>
      </c>
      <c r="L261" s="64">
        <f>F228</f>
        <v>0.98355171452467238</v>
      </c>
      <c r="M261" s="64">
        <f>F229</f>
        <v>0.9898519690904013</v>
      </c>
      <c r="N261" s="64">
        <f>F230</f>
        <v>1.0191657271702366</v>
      </c>
      <c r="R261" s="20"/>
    </row>
    <row r="262" spans="1:18" x14ac:dyDescent="0.25">
      <c r="A262"/>
      <c r="B262" s="15">
        <v>2020</v>
      </c>
      <c r="C262" s="74"/>
      <c r="D262" s="30"/>
      <c r="E262" s="30"/>
      <c r="F262" s="30"/>
      <c r="G262" s="30"/>
      <c r="H262" s="30"/>
      <c r="R262" s="20"/>
    </row>
    <row r="263" spans="1:18" x14ac:dyDescent="0.25">
      <c r="B263"/>
      <c r="C263" s="67"/>
      <c r="D263" s="20"/>
      <c r="E263" s="20"/>
      <c r="F263" s="20"/>
      <c r="R263" s="20"/>
    </row>
    <row r="264" spans="1:18" x14ac:dyDescent="0.25">
      <c r="B264" s="37" t="s">
        <v>268</v>
      </c>
      <c r="C264" s="67">
        <f>MIN(C243:C261)</f>
        <v>0.96055204140310535</v>
      </c>
      <c r="D264" s="20">
        <f t="shared" ref="D264:N264" si="48">MIN(D243:D261)</f>
        <v>0.93692880514498478</v>
      </c>
      <c r="E264" s="20">
        <f t="shared" si="48"/>
        <v>0.94931687968267964</v>
      </c>
      <c r="F264" s="20">
        <f t="shared" si="48"/>
        <v>0.93538233660433256</v>
      </c>
      <c r="G264" s="20">
        <f t="shared" si="48"/>
        <v>0.90078091894182455</v>
      </c>
      <c r="H264" s="20">
        <f t="shared" si="48"/>
        <v>0.86328684999348371</v>
      </c>
      <c r="I264" s="20">
        <f t="shared" si="48"/>
        <v>0.87158874550454823</v>
      </c>
      <c r="J264" s="20">
        <f t="shared" si="48"/>
        <v>0.92723004694835687</v>
      </c>
      <c r="K264" s="20">
        <f t="shared" si="48"/>
        <v>0.89725330620549337</v>
      </c>
      <c r="L264" s="20">
        <f t="shared" si="48"/>
        <v>0.92420537897310506</v>
      </c>
      <c r="M264" s="20">
        <f t="shared" si="48"/>
        <v>0.93277510071885616</v>
      </c>
      <c r="N264" s="20">
        <f t="shared" si="48"/>
        <v>0.94894433781190035</v>
      </c>
      <c r="R264" s="20"/>
    </row>
    <row r="265" spans="1:18" x14ac:dyDescent="0.25">
      <c r="B265" s="38" t="s">
        <v>269</v>
      </c>
      <c r="C265" s="67">
        <f>MAX(C243:C261)</f>
        <v>1.126635015986823</v>
      </c>
      <c r="D265" s="20">
        <f t="shared" ref="D265:N265" si="49">MAX(D243:D261)</f>
        <v>1.0935660645423178</v>
      </c>
      <c r="E265" s="20">
        <f t="shared" si="49"/>
        <v>1.0596026490066224</v>
      </c>
      <c r="F265" s="20">
        <f t="shared" si="49"/>
        <v>1.0441609421000984</v>
      </c>
      <c r="G265" s="20">
        <f t="shared" si="49"/>
        <v>1.0420189434873817</v>
      </c>
      <c r="H265" s="20">
        <f t="shared" si="49"/>
        <v>1.0295505338962008</v>
      </c>
      <c r="I265" s="20">
        <f>MAX(I243:I261)</f>
        <v>1.0626982190778238</v>
      </c>
      <c r="J265" s="20">
        <f t="shared" si="49"/>
        <v>1.0414629730219085</v>
      </c>
      <c r="K265" s="20">
        <f t="shared" si="49"/>
        <v>1.0457285693280403</v>
      </c>
      <c r="L265" s="20">
        <f t="shared" si="49"/>
        <v>1.051094890510949</v>
      </c>
      <c r="M265" s="20">
        <f t="shared" si="49"/>
        <v>1.0915458178063127</v>
      </c>
      <c r="N265" s="20">
        <f t="shared" si="49"/>
        <v>1.1290967412021757</v>
      </c>
      <c r="R265" s="20"/>
    </row>
    <row r="266" spans="1:18" ht="30" x14ac:dyDescent="0.25">
      <c r="B266" s="32" t="s">
        <v>270</v>
      </c>
      <c r="C266" s="67">
        <f>AVERAGE(C244:C250,C252,C254:C261)</f>
        <v>1.0082474542912963</v>
      </c>
      <c r="D266" s="67">
        <f>AVERAGE(D244:D250,D252,D254:D261)</f>
        <v>1.0043778890310902</v>
      </c>
      <c r="E266" s="20">
        <f>AVERAGE(E245:E252,E254:E261)</f>
        <v>1.0061080176096886</v>
      </c>
      <c r="F266" s="20">
        <f>AVERAGE(F244:F254,F256:F257,F259:F261)</f>
        <v>0.99948871131922379</v>
      </c>
      <c r="G266" s="20">
        <f>AVERAGE(G244:G250,G252:G257,G259:G261)</f>
        <v>0.97935632207260204</v>
      </c>
      <c r="H266" s="20">
        <f>AVERAGE(H244:H250,H252:H257,H259:H261)</f>
        <v>0.98297959845306038</v>
      </c>
      <c r="I266" s="20">
        <f>AVERAGE(I243:I250,I252:I257,I259:I261)</f>
        <v>0.98815391195956481</v>
      </c>
      <c r="J266" s="20">
        <f>AVERAGE(J243,J245:J257,J259:J261)</f>
        <v>0.99180037431321277</v>
      </c>
      <c r="K266" s="20">
        <f>AVERAGE(K243:K248,K250:K256,K258:K261)</f>
        <v>0.99804933508641536</v>
      </c>
      <c r="L266" s="20">
        <f>AVERAGE(L243:L249,L252:L261)</f>
        <v>0.99094987845723825</v>
      </c>
      <c r="M266" s="20">
        <f>AVERAGE(M243:M249,M251:M256,M258:M261)</f>
        <v>1.001059354143623</v>
      </c>
      <c r="N266" s="20">
        <f>AVERAGE(N243:N249,N252:N261)</f>
        <v>1.0057085762120204</v>
      </c>
      <c r="O266" s="20">
        <f>SUM(D266:N266)</f>
        <v>10.948031968657739</v>
      </c>
      <c r="R266" s="20"/>
    </row>
    <row r="267" spans="1:18" ht="45" x14ac:dyDescent="0.25">
      <c r="B267" s="32" t="s">
        <v>261</v>
      </c>
      <c r="C267" s="75">
        <f>C266*12/$O$266</f>
        <v>1.105127340341419</v>
      </c>
      <c r="D267" s="75">
        <f t="shared" ref="D267:N267" si="50">D266*12/$O$266</f>
        <v>1.1008859585793442</v>
      </c>
      <c r="E267" s="75">
        <f t="shared" si="50"/>
        <v>1.1027823307312177</v>
      </c>
      <c r="F267" s="75">
        <f t="shared" si="50"/>
        <v>1.0955269924464028</v>
      </c>
      <c r="G267" s="75">
        <f t="shared" si="50"/>
        <v>1.0734601340693828</v>
      </c>
      <c r="H267" s="75">
        <f t="shared" si="50"/>
        <v>1.077431561691258</v>
      </c>
      <c r="I267" s="75">
        <f t="shared" si="50"/>
        <v>1.0831030615787089</v>
      </c>
      <c r="J267" s="75">
        <f t="shared" si="50"/>
        <v>1.087099903053875</v>
      </c>
      <c r="K267" s="75">
        <f t="shared" si="50"/>
        <v>1.0939493102800419</v>
      </c>
      <c r="L267" s="75">
        <f t="shared" si="50"/>
        <v>1.0861676852542823</v>
      </c>
      <c r="M267" s="75">
        <f t="shared" si="50"/>
        <v>1.0972485542710988</v>
      </c>
      <c r="N267" s="75">
        <f t="shared" si="50"/>
        <v>1.1023445080443877</v>
      </c>
      <c r="O267" s="20">
        <f>SUM(D267:N267)</f>
        <v>12</v>
      </c>
      <c r="R267" s="20"/>
    </row>
    <row r="268" spans="1:18" x14ac:dyDescent="0.25">
      <c r="B268"/>
      <c r="C268" s="67"/>
      <c r="D268" s="20"/>
      <c r="E268" s="20"/>
      <c r="F268" s="20"/>
      <c r="R268" s="20"/>
    </row>
    <row r="269" spans="1:18" x14ac:dyDescent="0.25">
      <c r="B269" s="33">
        <v>0.03</v>
      </c>
      <c r="C269" s="67">
        <f t="shared" ref="C269:N269" si="51">$B$269*C267</f>
        <v>3.3153820210242567E-2</v>
      </c>
      <c r="D269" s="20">
        <f t="shared" si="51"/>
        <v>3.3026578757380326E-2</v>
      </c>
      <c r="E269" s="20">
        <f t="shared" si="51"/>
        <v>3.3083469921936531E-2</v>
      </c>
      <c r="F269" s="20">
        <f t="shared" si="51"/>
        <v>3.2865809773392082E-2</v>
      </c>
      <c r="G269" s="20">
        <f t="shared" si="51"/>
        <v>3.2203804022081485E-2</v>
      </c>
      <c r="H269" s="20">
        <f t="shared" si="51"/>
        <v>3.2322946850737735E-2</v>
      </c>
      <c r="I269" s="39">
        <f t="shared" si="51"/>
        <v>3.2493091847361266E-2</v>
      </c>
      <c r="J269" s="20">
        <f t="shared" si="51"/>
        <v>3.2612997091616247E-2</v>
      </c>
      <c r="K269" s="20">
        <f t="shared" si="51"/>
        <v>3.281847930840126E-2</v>
      </c>
      <c r="L269" s="20">
        <f t="shared" si="51"/>
        <v>3.2585030557628465E-2</v>
      </c>
      <c r="M269" s="20">
        <f t="shared" si="51"/>
        <v>3.291745662813296E-2</v>
      </c>
      <c r="N269" s="20">
        <f t="shared" si="51"/>
        <v>3.3070335241331628E-2</v>
      </c>
      <c r="R269" s="20"/>
    </row>
    <row r="270" spans="1:18" x14ac:dyDescent="0.25">
      <c r="B270" s="15" t="s">
        <v>271</v>
      </c>
      <c r="C270" s="67">
        <v>44197</v>
      </c>
      <c r="D270" s="26">
        <v>44228</v>
      </c>
      <c r="E270" s="26">
        <v>44256</v>
      </c>
      <c r="F270" s="26">
        <v>44287</v>
      </c>
      <c r="G270" s="26">
        <v>44317</v>
      </c>
      <c r="H270" s="26">
        <v>44348</v>
      </c>
      <c r="I270" s="26">
        <v>44378</v>
      </c>
      <c r="J270" s="26">
        <v>44409</v>
      </c>
      <c r="K270" s="26">
        <v>44440</v>
      </c>
      <c r="L270" s="26">
        <v>44470</v>
      </c>
      <c r="M270" s="26">
        <v>44501</v>
      </c>
      <c r="N270" s="26">
        <v>44531</v>
      </c>
      <c r="R270" s="20"/>
    </row>
    <row r="271" spans="1:18" x14ac:dyDescent="0.25">
      <c r="B271" s="34"/>
      <c r="C271" s="70"/>
      <c r="D271" s="20"/>
      <c r="E271" s="20"/>
      <c r="F271" s="20"/>
      <c r="R271" s="20"/>
    </row>
    <row r="272" spans="1:18" x14ac:dyDescent="0.25">
      <c r="B272" s="29"/>
      <c r="C272" s="70"/>
      <c r="D272" s="20"/>
      <c r="E272" s="20"/>
      <c r="F272" s="20"/>
      <c r="R272" s="20"/>
    </row>
    <row r="273" spans="2:13" x14ac:dyDescent="0.25">
      <c r="B273" s="29"/>
      <c r="C273" s="76"/>
    </row>
    <row r="274" spans="2:13" x14ac:dyDescent="0.25">
      <c r="C274"/>
    </row>
    <row r="275" spans="2:13" x14ac:dyDescent="0.25">
      <c r="C275"/>
      <c r="E275"/>
      <c r="G275"/>
      <c r="H275"/>
      <c r="I275"/>
      <c r="J275"/>
      <c r="K275"/>
      <c r="L275"/>
      <c r="M275"/>
    </row>
  </sheetData>
  <mergeCells count="1">
    <mergeCell ref="B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I19"/>
  <sheetViews>
    <sheetView tabSelected="1" zoomScaleNormal="100" workbookViewId="0">
      <selection activeCell="I14" sqref="I14"/>
    </sheetView>
  </sheetViews>
  <sheetFormatPr baseColWidth="10" defaultRowHeight="15" x14ac:dyDescent="0.25"/>
  <cols>
    <col min="1" max="1" width="11.42578125" style="20"/>
    <col min="2" max="2" width="15.85546875" style="20" bestFit="1" customWidth="1"/>
    <col min="3" max="3" width="12.42578125" style="20" customWidth="1"/>
    <col min="4" max="4" width="13.85546875" style="20" bestFit="1" customWidth="1"/>
    <col min="5" max="16384" width="11.42578125" style="20"/>
  </cols>
  <sheetData>
    <row r="1" spans="2:9" x14ac:dyDescent="0.25">
      <c r="B1" s="116" t="s">
        <v>396</v>
      </c>
      <c r="C1" s="116"/>
      <c r="D1" s="116"/>
      <c r="E1" s="116"/>
      <c r="F1" s="116"/>
    </row>
    <row r="2" spans="2:9" x14ac:dyDescent="0.25">
      <c r="B2" s="49" t="s">
        <v>378</v>
      </c>
      <c r="C2" s="49" t="s">
        <v>379</v>
      </c>
      <c r="D2" s="49" t="s">
        <v>267</v>
      </c>
      <c r="E2" s="49" t="s">
        <v>265</v>
      </c>
      <c r="F2" s="49" t="s">
        <v>266</v>
      </c>
    </row>
    <row r="3" spans="2:9" x14ac:dyDescent="0.25">
      <c r="B3" s="189" t="s">
        <v>474</v>
      </c>
      <c r="C3" s="191">
        <v>4.2749999999999996E-2</v>
      </c>
      <c r="D3" s="192">
        <v>2.3872410326086939E-5</v>
      </c>
      <c r="E3" s="190">
        <v>3.1438043478260887E-3</v>
      </c>
      <c r="F3" s="190">
        <v>4.8806058451251647E-2</v>
      </c>
      <c r="G3" s="188"/>
      <c r="H3" s="188"/>
      <c r="I3" s="188"/>
    </row>
    <row r="4" spans="2:9" x14ac:dyDescent="0.25">
      <c r="B4" s="189" t="s">
        <v>473</v>
      </c>
      <c r="C4" s="191">
        <v>4.1509999999999998E-2</v>
      </c>
      <c r="D4" s="190">
        <v>1.5977072608695647E-5</v>
      </c>
      <c r="E4" s="190">
        <v>2.5531739130434795E-3</v>
      </c>
      <c r="F4" s="190">
        <v>3.9997392802042175E-2</v>
      </c>
    </row>
    <row r="5" spans="2:9" x14ac:dyDescent="0.25">
      <c r="B5" s="50" t="s">
        <v>381</v>
      </c>
      <c r="C5" s="51">
        <f>'Suavizacion exponencial'!F237</f>
        <v>4.479442280086747E-2</v>
      </c>
      <c r="D5" s="52">
        <f>'Suavizacion exponencial'!I239</f>
        <v>1.1647411190286269E-2</v>
      </c>
      <c r="E5" s="52">
        <f>'Suavizacion exponencial'!J237</f>
        <v>8.9826422117201994E-3</v>
      </c>
      <c r="F5" s="52">
        <f>'Suavizacion exponencial'!K237</f>
        <v>0.1320256481541415</v>
      </c>
    </row>
    <row r="6" spans="2:9" ht="15.75" thickBot="1" x14ac:dyDescent="0.3">
      <c r="B6" s="50" t="s">
        <v>393</v>
      </c>
      <c r="C6" s="94">
        <f>'Suavizacion exponencial'!G237</f>
        <v>4.0827761789730563E-2</v>
      </c>
      <c r="D6" s="92">
        <f>'Suavizacion exponencial'!L239</f>
        <v>3.8741906913522832E-3</v>
      </c>
      <c r="E6" s="92">
        <f>'Suavizacion exponencial'!M237</f>
        <v>2.5304261049815908E-3</v>
      </c>
      <c r="F6" s="92">
        <f>'Suavizacion exponencial'!N237</f>
        <v>3.9360631473138903E-2</v>
      </c>
    </row>
    <row r="7" spans="2:9" ht="15.75" thickBot="1" x14ac:dyDescent="0.3">
      <c r="B7" s="91" t="s">
        <v>380</v>
      </c>
      <c r="C7" s="96">
        <f>'Suavizacion exponencial'!H237</f>
        <v>3.8759591485346044E-2</v>
      </c>
      <c r="D7" s="97">
        <f>'Suavizacion exponencial'!O239</f>
        <v>2.5600727278346735E-4</v>
      </c>
      <c r="E7" s="97">
        <f>'Suavizacion exponencial'!P237</f>
        <v>1.7221503368865013E-3</v>
      </c>
      <c r="F7" s="98">
        <f>'Suavizacion exponencial'!Q237</f>
        <v>2.6979967982601209E-2</v>
      </c>
    </row>
    <row r="8" spans="2:9" x14ac:dyDescent="0.25">
      <c r="B8" s="50" t="s">
        <v>382</v>
      </c>
      <c r="C8" s="95">
        <f>'Ind. estacional'!I269</f>
        <v>3.2493091847361266E-2</v>
      </c>
      <c r="D8" s="110">
        <f>'Ind. estacional'!J239</f>
        <v>0.10648397137275811</v>
      </c>
      <c r="E8" s="93">
        <f>'Ind. estacional'!K237</f>
        <v>6.4780952836155897E-2</v>
      </c>
      <c r="F8" s="93">
        <f>'Ind. estacional'!L237</f>
        <v>0.46993656581647486</v>
      </c>
    </row>
    <row r="9" spans="2:9" x14ac:dyDescent="0.25">
      <c r="B9" s="53" t="s">
        <v>383</v>
      </c>
      <c r="C9" s="51">
        <f>'Regresiones polinomicas'!O237</f>
        <v>3.562718168812587E-2</v>
      </c>
      <c r="D9" s="111">
        <f>'Regresiones polinomicas'!X239</f>
        <v>1.6507608810100306E-2</v>
      </c>
      <c r="E9" s="90">
        <f>'Regresiones polinomicas'!Y237</f>
        <v>1.3604505112757672E-2</v>
      </c>
      <c r="F9" s="90">
        <f>'Regresiones polinomicas'!Z237</f>
        <v>0.21845967570100761</v>
      </c>
    </row>
    <row r="10" spans="2:9" x14ac:dyDescent="0.25">
      <c r="B10" s="53" t="s">
        <v>384</v>
      </c>
      <c r="C10" s="51">
        <f>'Regresiones polinomicas'!P237</f>
        <v>5.3848520527619959E-2</v>
      </c>
      <c r="D10" s="90">
        <f>'Regresiones polinomicas'!AA239</f>
        <v>1.441453259299004E-2</v>
      </c>
      <c r="E10" s="90">
        <f>'Regresiones polinomicas'!AB237</f>
        <v>1.1553848521528156E-2</v>
      </c>
      <c r="F10" s="90">
        <f>'Regresiones polinomicas'!AC237</f>
        <v>0.18677860422735801</v>
      </c>
    </row>
    <row r="11" spans="2:9" x14ac:dyDescent="0.25">
      <c r="B11" s="53" t="s">
        <v>385</v>
      </c>
      <c r="C11" s="51">
        <f>'Regresiones polinomicas'!Q237</f>
        <v>4.7294320638334414E-2</v>
      </c>
      <c r="D11" s="90">
        <f>'Regresiones polinomicas'!AD239</f>
        <v>1.421086710614553E-2</v>
      </c>
      <c r="E11" s="90">
        <f>'Regresiones polinomicas'!AE237</f>
        <v>1.0940446202703964E-2</v>
      </c>
      <c r="F11" s="90">
        <f>'Regresiones polinomicas'!AF237</f>
        <v>0.17871949032136034</v>
      </c>
    </row>
    <row r="12" spans="2:9" x14ac:dyDescent="0.25">
      <c r="B12" s="53" t="s">
        <v>386</v>
      </c>
      <c r="C12" s="51">
        <f>'Regresiones polinomicas'!R237</f>
        <v>4.9356058952299997E-2</v>
      </c>
      <c r="D12" s="90">
        <f>'Regresiones polinomicas'!AG239</f>
        <v>1.4195602490793892E-2</v>
      </c>
      <c r="E12" s="90">
        <f>'Regresiones polinomicas'!AH237</f>
        <v>1.090541179954641E-2</v>
      </c>
      <c r="F12" s="90">
        <f>'Regresiones polinomicas'!AI237</f>
        <v>0.17950834631792789</v>
      </c>
    </row>
    <row r="13" spans="2:9" x14ac:dyDescent="0.25">
      <c r="B13" s="53" t="s">
        <v>387</v>
      </c>
      <c r="C13" s="51">
        <f>'Regresiones polinomicas'!S237</f>
        <v>2.1116119302376113E-2</v>
      </c>
      <c r="D13" s="90">
        <f>'Regresiones polinomicas'!AJ239</f>
        <v>1.173627091691474E-2</v>
      </c>
      <c r="E13" s="90">
        <f>'Regresiones polinomicas'!AK237</f>
        <v>9.0879614178331226E-3</v>
      </c>
      <c r="F13" s="90">
        <f>'Regresiones polinomicas'!AL237</f>
        <v>0.15234995805900525</v>
      </c>
    </row>
    <row r="14" spans="2:9" x14ac:dyDescent="0.25">
      <c r="B14" s="53" t="s">
        <v>388</v>
      </c>
      <c r="C14" s="51">
        <f>'Regresiones polinomicas'!T237</f>
        <v>3.3225934064059715E-2</v>
      </c>
      <c r="D14" s="90">
        <f>'Regresiones polinomicas'!AM239</f>
        <v>1.132753728909177E-2</v>
      </c>
      <c r="E14" s="90">
        <f>'Regresiones polinomicas'!AN237</f>
        <v>8.8525318842623494E-3</v>
      </c>
      <c r="F14" s="90">
        <f>'Regresiones polinomicas'!AO237</f>
        <v>0.1453493963385272</v>
      </c>
    </row>
    <row r="15" spans="2:9" x14ac:dyDescent="0.25">
      <c r="B15" s="53" t="s">
        <v>389</v>
      </c>
      <c r="C15" s="51">
        <f>'Regresiones polinomicas'!U237</f>
        <v>5.2213603873759951E-2</v>
      </c>
      <c r="D15" s="90">
        <f>'Regresiones polinomicas'!AP239</f>
        <v>1.0459158372454661E-2</v>
      </c>
      <c r="E15" s="90">
        <f>'Regresiones polinomicas'!AQ237</f>
        <v>8.2938253667204018E-3</v>
      </c>
      <c r="F15" s="90">
        <f>'Regresiones polinomicas'!AR237</f>
        <v>0.13939587353386793</v>
      </c>
    </row>
    <row r="16" spans="2:9" x14ac:dyDescent="0.25">
      <c r="B16" s="53" t="s">
        <v>390</v>
      </c>
      <c r="C16" s="51">
        <f>'Regresiones polinomicas'!V237</f>
        <v>4.9152000042035127E-2</v>
      </c>
      <c r="D16" s="109">
        <f>'Regresiones polinomicas'!AS239</f>
        <v>1.043976439926334E-2</v>
      </c>
      <c r="E16" s="90">
        <f>'Regresiones polinomicas'!AT237</f>
        <v>8.2732384756026046E-3</v>
      </c>
      <c r="F16" s="90">
        <f>'Regresiones polinomicas'!AU237</f>
        <v>0.13921440726451653</v>
      </c>
    </row>
    <row r="17" spans="2:6" x14ac:dyDescent="0.25">
      <c r="B17" s="53" t="s">
        <v>391</v>
      </c>
      <c r="C17" s="51">
        <f>'Regresiones polinomicas'!W237</f>
        <v>4.4129218340856369E-2</v>
      </c>
      <c r="D17" s="90">
        <f>'Regresiones polinomicas'!AV239</f>
        <v>1.0396389815980792E-2</v>
      </c>
      <c r="E17" s="90">
        <f>'Regresiones polinomicas'!AW237</f>
        <v>8.247090993833377E-3</v>
      </c>
      <c r="F17" s="90">
        <f>'Regresiones polinomicas'!AX237</f>
        <v>0.13905658005990296</v>
      </c>
    </row>
    <row r="19" spans="2:6" x14ac:dyDescent="0.25">
      <c r="B19" s="137" t="s">
        <v>456</v>
      </c>
      <c r="C19" s="138"/>
      <c r="D19" s="139">
        <f>MIN(D3:D17)</f>
        <v>1.5977072608695647E-5</v>
      </c>
      <c r="E19" s="139">
        <f>MIN(E3:E17)</f>
        <v>1.7221503368865013E-3</v>
      </c>
      <c r="F19" s="140">
        <f>MIN(F3:F17)</f>
        <v>2.6979967982601209E-2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S273"/>
  <sheetViews>
    <sheetView topLeftCell="K229" zoomScale="70" zoomScaleNormal="70" workbookViewId="0">
      <selection activeCell="X249" sqref="X249"/>
    </sheetView>
  </sheetViews>
  <sheetFormatPr baseColWidth="10" defaultRowHeight="15" x14ac:dyDescent="0.25"/>
  <cols>
    <col min="1" max="1" width="38" customWidth="1"/>
    <col min="2" max="2" width="14.28515625" style="20" customWidth="1"/>
    <col min="4" max="4" width="13.5703125" style="54" customWidth="1"/>
    <col min="5" max="5" width="17.28515625" customWidth="1"/>
    <col min="15" max="23" width="11.5703125" customWidth="1"/>
    <col min="24" max="24" width="13.85546875" customWidth="1"/>
    <col min="25" max="26" width="11.5703125" customWidth="1"/>
    <col min="27" max="27" width="15" customWidth="1"/>
    <col min="28" max="28" width="13.85546875" customWidth="1"/>
    <col min="29" max="29" width="11.5703125" customWidth="1"/>
    <col min="30" max="30" width="17.5703125" customWidth="1"/>
    <col min="31" max="31" width="13.5703125" customWidth="1"/>
    <col min="32" max="32" width="14.140625" customWidth="1"/>
    <col min="33" max="33" width="13.7109375" customWidth="1"/>
    <col min="34" max="34" width="14.42578125" customWidth="1"/>
    <col min="35" max="35" width="12.85546875" customWidth="1"/>
    <col min="36" max="36" width="13.7109375" customWidth="1"/>
    <col min="37" max="37" width="14.42578125" customWidth="1"/>
    <col min="38" max="38" width="12.85546875" customWidth="1"/>
    <col min="39" max="41" width="11.42578125" customWidth="1"/>
    <col min="42" max="42" width="12.5703125" customWidth="1"/>
    <col min="43" max="86" width="11.42578125" customWidth="1"/>
    <col min="117" max="117" width="17" customWidth="1"/>
  </cols>
  <sheetData>
    <row r="1" spans="1:123" x14ac:dyDescent="0.25">
      <c r="F1" s="58"/>
      <c r="G1" s="59"/>
      <c r="H1" s="59"/>
      <c r="I1" s="59"/>
      <c r="J1" s="59"/>
      <c r="K1" s="59"/>
      <c r="L1" s="59"/>
      <c r="M1" s="59"/>
      <c r="N1" s="59"/>
      <c r="O1" s="117" t="s">
        <v>238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</row>
    <row r="2" spans="1:123" ht="45" x14ac:dyDescent="0.25">
      <c r="A2" s="125" t="s">
        <v>1</v>
      </c>
      <c r="B2" s="154" t="s">
        <v>394</v>
      </c>
      <c r="C2" s="101"/>
      <c r="D2" s="141"/>
      <c r="E2" s="101"/>
      <c r="F2" s="159" t="s">
        <v>284</v>
      </c>
      <c r="G2" s="142" t="s">
        <v>285</v>
      </c>
      <c r="H2" s="142" t="s">
        <v>286</v>
      </c>
      <c r="I2" s="142" t="s">
        <v>287</v>
      </c>
      <c r="J2" s="142" t="s">
        <v>292</v>
      </c>
      <c r="K2" s="142" t="s">
        <v>293</v>
      </c>
      <c r="L2" s="142" t="s">
        <v>294</v>
      </c>
      <c r="M2" s="142" t="s">
        <v>295</v>
      </c>
      <c r="N2" s="143" t="s">
        <v>296</v>
      </c>
      <c r="O2" s="159" t="s">
        <v>288</v>
      </c>
      <c r="P2" s="142" t="s">
        <v>289</v>
      </c>
      <c r="Q2" s="142" t="s">
        <v>290</v>
      </c>
      <c r="R2" s="142" t="s">
        <v>291</v>
      </c>
      <c r="S2" s="142" t="s">
        <v>321</v>
      </c>
      <c r="T2" s="142" t="s">
        <v>322</v>
      </c>
      <c r="U2" s="142" t="s">
        <v>323</v>
      </c>
      <c r="V2" s="142" t="s">
        <v>324</v>
      </c>
      <c r="W2" s="143" t="s">
        <v>325</v>
      </c>
      <c r="X2" s="158" t="s">
        <v>326</v>
      </c>
      <c r="Y2" s="142" t="s">
        <v>327</v>
      </c>
      <c r="Z2" s="142" t="s">
        <v>328</v>
      </c>
      <c r="AA2" s="142" t="s">
        <v>329</v>
      </c>
      <c r="AB2" s="142" t="s">
        <v>330</v>
      </c>
      <c r="AC2" s="142" t="s">
        <v>331</v>
      </c>
      <c r="AD2" s="142" t="s">
        <v>332</v>
      </c>
      <c r="AE2" s="142" t="s">
        <v>333</v>
      </c>
      <c r="AF2" s="142" t="s">
        <v>334</v>
      </c>
      <c r="AG2" s="142" t="s">
        <v>337</v>
      </c>
      <c r="AH2" s="142" t="s">
        <v>335</v>
      </c>
      <c r="AI2" s="142" t="s">
        <v>336</v>
      </c>
      <c r="AJ2" s="142" t="s">
        <v>338</v>
      </c>
      <c r="AK2" s="142" t="s">
        <v>339</v>
      </c>
      <c r="AL2" s="142" t="s">
        <v>340</v>
      </c>
      <c r="AM2" s="142" t="s">
        <v>341</v>
      </c>
      <c r="AN2" s="142" t="s">
        <v>342</v>
      </c>
      <c r="AO2" s="142" t="s">
        <v>343</v>
      </c>
      <c r="AP2" s="142" t="s">
        <v>344</v>
      </c>
      <c r="AQ2" s="142" t="s">
        <v>345</v>
      </c>
      <c r="AR2" s="142" t="s">
        <v>346</v>
      </c>
      <c r="AS2" s="142" t="s">
        <v>347</v>
      </c>
      <c r="AT2" s="142" t="s">
        <v>348</v>
      </c>
      <c r="AU2" s="142" t="s">
        <v>349</v>
      </c>
      <c r="AV2" s="142" t="s">
        <v>350</v>
      </c>
      <c r="AW2" s="142" t="s">
        <v>351</v>
      </c>
      <c r="AX2" s="143" t="s">
        <v>352</v>
      </c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</row>
    <row r="3" spans="1:123" x14ac:dyDescent="0.25">
      <c r="A3" s="126" t="s">
        <v>236</v>
      </c>
      <c r="B3" s="155">
        <v>0.13500000000000001</v>
      </c>
      <c r="C3" s="104"/>
      <c r="D3" s="144"/>
      <c r="E3" s="104"/>
      <c r="F3" s="103">
        <v>1</v>
      </c>
      <c r="G3" s="104">
        <f>F3^2</f>
        <v>1</v>
      </c>
      <c r="H3" s="104">
        <f>F3^3</f>
        <v>1</v>
      </c>
      <c r="I3" s="104">
        <f>F3^4</f>
        <v>1</v>
      </c>
      <c r="J3" s="104">
        <f>F3^5</f>
        <v>1</v>
      </c>
      <c r="K3" s="104">
        <f>F3^6</f>
        <v>1</v>
      </c>
      <c r="L3" s="104">
        <f>F3^7</f>
        <v>1</v>
      </c>
      <c r="M3" s="104">
        <f>F3^8</f>
        <v>1</v>
      </c>
      <c r="N3" s="105">
        <f>F3^9</f>
        <v>1</v>
      </c>
      <c r="O3" s="162">
        <f>'RG11'!$B$17+'RG11'!$B$18*'Regresiones polinomicas'!F3</f>
        <v>9.1748368794326227E-2</v>
      </c>
      <c r="P3" s="145">
        <f>'RG12'!$B$17+'RG12'!$B$18*F3+'RG12'!$B$19*G3</f>
        <v>0.10950842455176751</v>
      </c>
      <c r="Q3" s="145">
        <f>'RG13'!$B$17+'RG13'!$B$18*'Regresiones polinomicas'!F3+'RG13'!$B$19*'Regresiones polinomicas'!G3+'RG13'!$B$20*'Regresiones polinomicas'!H3</f>
        <v>0.11573497278805416</v>
      </c>
      <c r="R3" s="145">
        <f>'RG14'!$B$17+'RG14'!$B$18*F3+'RG14'!$B$19*G3+'RG14'!$B$20*H3+'RG14'!$B$21*I3</f>
        <v>0.11762780489997568</v>
      </c>
      <c r="S3" s="145">
        <f>'RG15'!$B$17+'RG15'!$B$18*F3+'RG15'!$B$19*G3+'RG15'!$B$20*H3+'RG15'!$B$21*I3+'RG15'!$B$22*J3</f>
        <v>0.14246942404479734</v>
      </c>
      <c r="T3" s="145">
        <f>'RG16'!$B$17+'RG16'!$B$18*F3+'RG16'!$B$19*G3+'RG16'!$B$20*H3+'RG16'!$B$21*I3+'RG16'!$B$22*J3+'RG16'!$B$23*K3</f>
        <v>0.15258934779308855</v>
      </c>
      <c r="U3" s="145">
        <f>'RG17'!$B$17+'RG17'!$B$18*F3+'RG17'!$B$19*G3+'RG17'!$B$20*H3+'RG17'!$B$21*I3+'RG17'!$B$22*J3+'RG17'!$B$23*K3+'RG17'!$B$24*L3</f>
        <v>0.13764351133816261</v>
      </c>
      <c r="V3" s="145">
        <f>'RG18'!$B$17+'RG18'!$B$18*F3+'RG18'!$B$19*G3+'RG18'!$B$20*H3+'RG18'!$B$21*I3+'RG18'!$B$22*J3+'RG18'!$B$23*K3+'RG18'!$B$24*L3+'RG18'!$B$25*M3</f>
        <v>0.13539295120925324</v>
      </c>
      <c r="W3" s="163">
        <f>'RG19'!$B$17+'RG19'!$B$18*F3+'RG19'!$B$19*G3+'RG19'!$B$20*H3+'RG19'!$B$21*I3+'RG19'!$B$22*J3+'RG19'!$B$23*K3+'RG19'!$B$24*L3+'RG19'!$B$25*M3+'RG19'!$B$26*N3</f>
        <v>0.1388116605264246</v>
      </c>
      <c r="X3" s="146">
        <f>(B3-O3)^2</f>
        <v>1.870703601951614E-3</v>
      </c>
      <c r="Y3" s="146">
        <f>ABS(B3-O3)</f>
        <v>4.3251631205673782E-2</v>
      </c>
      <c r="Z3" s="146">
        <f>ABS((B3-O3)/O3)</f>
        <v>0.47141580579630415</v>
      </c>
      <c r="AA3" s="146">
        <f>(B3-P3)^2</f>
        <v>6.4982041883292977E-4</v>
      </c>
      <c r="AB3" s="146">
        <f>ABS(B3-P3)</f>
        <v>2.5491575448232495E-2</v>
      </c>
      <c r="AC3" s="146">
        <f>ABS((B3-P3)/P3)</f>
        <v>0.23278186635021816</v>
      </c>
      <c r="AD3" s="146">
        <f>(B3-Q3)^2</f>
        <v>3.7114127347701422E-4</v>
      </c>
      <c r="AE3" s="146">
        <f>ABS(B3-Q3)</f>
        <v>1.9265027211945854E-2</v>
      </c>
      <c r="AF3" s="146">
        <f>ABS((B3-Q3)/Q3)</f>
        <v>0.16645813057066133</v>
      </c>
      <c r="AG3" s="146">
        <f>(B3-R3)^2</f>
        <v>3.0179316259330933E-4</v>
      </c>
      <c r="AH3" s="146">
        <f>ABS(B3-R3)</f>
        <v>1.7372195100024329E-2</v>
      </c>
      <c r="AI3" s="146">
        <f>ABS((B3-R3)/R3)</f>
        <v>0.14768782869659688</v>
      </c>
      <c r="AJ3" s="146">
        <f>(B3-S3)^2</f>
        <v>5.5792295560996579E-5</v>
      </c>
      <c r="AK3" s="146">
        <f>ABS(B3-S3)</f>
        <v>7.4694240447973348E-3</v>
      </c>
      <c r="AL3" s="146">
        <f>ABS((B3-S3)/S3)</f>
        <v>5.2428260273226682E-2</v>
      </c>
      <c r="AM3" s="146">
        <f>(B3-T3)^2</f>
        <v>3.0938515578622883E-4</v>
      </c>
      <c r="AN3" s="146">
        <f>ABS(B3-T3)</f>
        <v>1.7589347793088544E-2</v>
      </c>
      <c r="AO3" s="146">
        <f>ABS((B3-T3)/T3)</f>
        <v>0.11527244887985059</v>
      </c>
      <c r="AP3" s="146">
        <f>(B3-U3)^2</f>
        <v>6.988152194994201E-6</v>
      </c>
      <c r="AQ3" s="146">
        <f>ABS(B3-U3)</f>
        <v>2.6435113381625963E-3</v>
      </c>
      <c r="AR3" s="146">
        <f>ABS((B3-U3)/U3)</f>
        <v>1.9205491871447666E-2</v>
      </c>
      <c r="AS3" s="146">
        <f>(B3-V3)^2</f>
        <v>1.5441065285357445E-7</v>
      </c>
      <c r="AT3" s="146">
        <f>ABS(B3-V3)</f>
        <v>3.9295120925322835E-4</v>
      </c>
      <c r="AU3" s="146">
        <f>ABS((B3-V3)/V3)</f>
        <v>2.9023018240138094E-3</v>
      </c>
      <c r="AV3" s="146">
        <f>(B3-W3)^2</f>
        <v>1.4528755968703405E-5</v>
      </c>
      <c r="AW3" s="146">
        <f>ABS(B3-W3)</f>
        <v>3.8116605264245929E-3</v>
      </c>
      <c r="AX3" s="147">
        <f>ABS((B3-W3)/W3)</f>
        <v>2.7459224332951438E-2</v>
      </c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</row>
    <row r="4" spans="1:123" x14ac:dyDescent="0.25">
      <c r="A4" s="127" t="s">
        <v>235</v>
      </c>
      <c r="B4" s="156">
        <v>0.13339999999999999</v>
      </c>
      <c r="C4" s="104"/>
      <c r="D4" s="144"/>
      <c r="E4" s="104"/>
      <c r="F4" s="103">
        <v>2</v>
      </c>
      <c r="G4" s="104">
        <f t="shared" ref="G4:G67" si="0">F4^2</f>
        <v>4</v>
      </c>
      <c r="H4" s="104">
        <f t="shared" ref="H4:H60" si="1">F4^3</f>
        <v>8</v>
      </c>
      <c r="I4" s="104">
        <f t="shared" ref="I4:I60" si="2">F4^4</f>
        <v>16</v>
      </c>
      <c r="J4" s="104">
        <f t="shared" ref="J4:J60" si="3">F4^5</f>
        <v>32</v>
      </c>
      <c r="K4" s="104">
        <f t="shared" ref="K4:K60" si="4">F4^6</f>
        <v>64</v>
      </c>
      <c r="L4" s="104">
        <f t="shared" ref="L4:L60" si="5">F4^7</f>
        <v>128</v>
      </c>
      <c r="M4" s="104">
        <f t="shared" ref="M4:M60" si="6">F4^8</f>
        <v>256</v>
      </c>
      <c r="N4" s="105">
        <f t="shared" ref="N4:N60" si="7">F4^9</f>
        <v>512</v>
      </c>
      <c r="O4" s="162">
        <f>'RG11'!$B$17+'RG11'!$B$18*'Regresiones polinomicas'!F4</f>
        <v>9.1508534661393748E-2</v>
      </c>
      <c r="P4" s="145">
        <f>'RG12'!$B$17+'RG12'!$B$18*F4+'RG12'!$B$19*G4</f>
        <v>0.1088112499272271</v>
      </c>
      <c r="Q4" s="145">
        <f>'RG13'!$B$17+'RG13'!$B$18*'Regresiones polinomicas'!F4+'RG13'!$B$19*'Regresiones polinomicas'!G4+'RG13'!$B$20*'Regresiones polinomicas'!H4</f>
        <v>0.11471711756765349</v>
      </c>
      <c r="R4" s="145">
        <f>'RG14'!$B$17+'RG14'!$B$18*F4+'RG14'!$B$19*G4+'RG14'!$B$20*H4+'RG14'!$B$21*I4</f>
        <v>0.11644747482018264</v>
      </c>
      <c r="S4" s="145">
        <f>'RG15'!$B$17+'RG15'!$B$18*F4+'RG15'!$B$19*G4+'RG15'!$B$20*H4+'RG15'!$B$21*I4+'RG15'!$B$22*J4</f>
        <v>0.13809060222962063</v>
      </c>
      <c r="T4" s="145">
        <f>'RG16'!$B$17+'RG16'!$B$18*F4+'RG16'!$B$19*G4+'RG16'!$B$20*H4+'RG16'!$B$21*I4+'RG16'!$B$22*J4+'RG16'!$B$23*K4</f>
        <v>0.1463863337142749</v>
      </c>
      <c r="U4" s="145">
        <f>'RG17'!$B$17+'RG17'!$B$18*F4+'RG17'!$B$19*G4+'RG17'!$B$20*H4+'RG17'!$B$21*I4+'RG17'!$B$22*J4+'RG17'!$B$23*K4+'RG17'!$B$24*L4</f>
        <v>0.13503262962618687</v>
      </c>
      <c r="V4" s="145">
        <f>'RG18'!$B$17+'RG18'!$B$18*F4+'RG18'!$B$19*G4+'RG18'!$B$20*H4+'RG18'!$B$21*I4+'RG18'!$B$22*J4+'RG18'!$B$23*K4+'RG18'!$B$24*L4+'RG18'!$B$25*M4</f>
        <v>0.1334775215543629</v>
      </c>
      <c r="W4" s="163">
        <f>'RG19'!$B$17+'RG19'!$B$18*F4+'RG19'!$B$19*G4+'RG19'!$B$20*H4+'RG19'!$B$21*I4+'RG19'!$B$22*J4+'RG19'!$B$23*K4+'RG19'!$B$24*L4+'RG19'!$B$25*M4+'RG19'!$B$26*N4</f>
        <v>0.13557569937509137</v>
      </c>
      <c r="X4" s="146">
        <f t="shared" ref="X4:X67" si="8">(B4-O4)^2</f>
        <v>1.7548948682156484E-3</v>
      </c>
      <c r="Y4" s="146">
        <f t="shared" ref="Y4:Y67" si="9">ABS(B4-O4)</f>
        <v>4.1891465338606243E-2</v>
      </c>
      <c r="Z4" s="146">
        <f t="shared" ref="Z4:Z67" si="10">ABS((B4-O4)/O4)</f>
        <v>0.45778752215425544</v>
      </c>
      <c r="AA4" s="146">
        <f t="shared" ref="AA4:AA67" si="11">(B4-P4)^2</f>
        <v>6.0460663014128891E-4</v>
      </c>
      <c r="AB4" s="146">
        <f t="shared" ref="AB4:AB67" si="12">ABS(B4-P4)</f>
        <v>2.4588750072772891E-2</v>
      </c>
      <c r="AC4" s="146">
        <f t="shared" ref="AC4:AC67" si="13">ABS((B4-P4)/P4)</f>
        <v>0.22597617515852297</v>
      </c>
      <c r="AD4" s="146">
        <f t="shared" ref="AD4:AD67" si="14">(B4-Q4)^2</f>
        <v>3.4905009598088161E-4</v>
      </c>
      <c r="AE4" s="146">
        <f t="shared" ref="AE4:AE67" si="15">ABS(B4-Q4)</f>
        <v>1.8682882432346504E-2</v>
      </c>
      <c r="AF4" s="146">
        <f t="shared" ref="AF4:AF11" si="16">ABS((B4-Q4)/Q4)</f>
        <v>0.16286045908823002</v>
      </c>
      <c r="AG4" s="146">
        <f t="shared" ref="AG4:AG67" si="17">(B4-R4)^2</f>
        <v>2.8738810997234131E-4</v>
      </c>
      <c r="AH4" s="146">
        <f t="shared" ref="AH4:AH67" si="18">ABS(B4-R4)</f>
        <v>1.6952525179817352E-2</v>
      </c>
      <c r="AI4" s="146">
        <f t="shared" ref="AI4:AI67" si="19">ABS((B4-R4)/R4)</f>
        <v>0.14558087417520491</v>
      </c>
      <c r="AJ4" s="146">
        <f t="shared" ref="AJ4:AJ67" si="20">(B4-S4)^2</f>
        <v>2.2001749276522156E-5</v>
      </c>
      <c r="AK4" s="146">
        <f t="shared" ref="AK4:AK67" si="21">ABS(B4-S4)</f>
        <v>4.690602229620644E-3</v>
      </c>
      <c r="AL4" s="146">
        <f t="shared" ref="AL4:AL67" si="22">ABS((B4-S4)/S4)</f>
        <v>3.3967570232049459E-2</v>
      </c>
      <c r="AM4" s="146">
        <f t="shared" ref="AM4:AM67" si="23">(B4-T4)^2</f>
        <v>1.6864486333851306E-4</v>
      </c>
      <c r="AN4" s="146">
        <f t="shared" ref="AN4:AN67" si="24">ABS(B4-T4)</f>
        <v>1.2986333714274906E-2</v>
      </c>
      <c r="AO4" s="146">
        <f t="shared" ref="AO4:AO67" si="25">ABS((B4-T4)/T4)</f>
        <v>8.8712746502842027E-2</v>
      </c>
      <c r="AP4" s="146">
        <f t="shared" ref="AP4:AP67" si="26">(B4-U4)^2</f>
        <v>2.6654794963031009E-6</v>
      </c>
      <c r="AQ4" s="146">
        <f t="shared" ref="AQ4:AQ67" si="27">ABS(B4-U4)</f>
        <v>1.6326296261868767E-3</v>
      </c>
      <c r="AR4" s="146">
        <f t="shared" ref="AR4:AR67" si="28">ABS((B4-U4)/U4)</f>
        <v>1.2090630469883562E-2</v>
      </c>
      <c r="AS4" s="146">
        <f t="shared" ref="AS4:AS67" si="29">(B4-V4)^2</f>
        <v>6.0095913908421918E-9</v>
      </c>
      <c r="AT4" s="146">
        <f t="shared" ref="AT4:AT67" si="30">ABS(B4-V4)</f>
        <v>7.7521554362913747E-5</v>
      </c>
      <c r="AU4" s="146">
        <f t="shared" ref="AU4:AU67" si="31">ABS((B4-V4)/V4)</f>
        <v>5.8078359157531009E-4</v>
      </c>
      <c r="AV4" s="146">
        <f t="shared" ref="AV4:AV67" si="32">(B4-W4)^2</f>
        <v>4.7336677707730114E-6</v>
      </c>
      <c r="AW4" s="146">
        <f t="shared" ref="AW4:AW67" si="33">ABS(B4-W4)</f>
        <v>2.1756993750913778E-3</v>
      </c>
      <c r="AX4" s="147">
        <f t="shared" ref="AX4:AX67" si="34">ABS((B4-W4)/W4)</f>
        <v>1.6047856548923014E-2</v>
      </c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</row>
    <row r="5" spans="1:123" x14ac:dyDescent="0.25">
      <c r="A5" s="126" t="s">
        <v>234</v>
      </c>
      <c r="B5" s="156">
        <v>0.13020000000000001</v>
      </c>
      <c r="C5" s="104"/>
      <c r="D5" s="144"/>
      <c r="E5" s="104"/>
      <c r="F5" s="103">
        <v>3</v>
      </c>
      <c r="G5" s="104">
        <f t="shared" si="0"/>
        <v>9</v>
      </c>
      <c r="H5" s="104">
        <f t="shared" si="1"/>
        <v>27</v>
      </c>
      <c r="I5" s="104">
        <f t="shared" si="2"/>
        <v>81</v>
      </c>
      <c r="J5" s="104">
        <f t="shared" si="3"/>
        <v>243</v>
      </c>
      <c r="K5" s="104">
        <f t="shared" si="4"/>
        <v>729</v>
      </c>
      <c r="L5" s="104">
        <f t="shared" si="5"/>
        <v>2187</v>
      </c>
      <c r="M5" s="104">
        <f t="shared" si="6"/>
        <v>6561</v>
      </c>
      <c r="N5" s="105">
        <f t="shared" si="7"/>
        <v>19683</v>
      </c>
      <c r="O5" s="162">
        <f>'RG11'!$B$17+'RG11'!$B$18*'Regresiones polinomicas'!F5</f>
        <v>9.1268700528461269E-2</v>
      </c>
      <c r="P5" s="145">
        <f>'RG12'!$B$17+'RG12'!$B$18*F5+'RG12'!$B$19*G5</f>
        <v>0.10811801789313159</v>
      </c>
      <c r="Q5" s="145">
        <f>'RG13'!$B$17+'RG13'!$B$18*'Regresiones polinomicas'!F5+'RG13'!$B$19*'Regresiones polinomicas'!G5+'RG13'!$B$20*'Regresiones polinomicas'!H5</f>
        <v>0.11371011615743609</v>
      </c>
      <c r="R5" s="145">
        <f>'RG14'!$B$17+'RG14'!$B$18*F5+'RG14'!$B$19*G5+'RG14'!$B$20*H5+'RG14'!$B$21*I5</f>
        <v>0.11528430145460099</v>
      </c>
      <c r="S5" s="145">
        <f>'RG15'!$B$17+'RG15'!$B$18*F5+'RG15'!$B$19*G5+'RG15'!$B$20*H5+'RG15'!$B$21*I5+'RG15'!$B$22*J5</f>
        <v>0.1339219495609629</v>
      </c>
      <c r="T5" s="145">
        <f>'RG16'!$B$17+'RG16'!$B$18*F5+'RG16'!$B$19*G5+'RG16'!$B$20*H5+'RG16'!$B$21*I5+'RG16'!$B$22*J5+'RG16'!$B$23*K5</f>
        <v>0.14055074673574189</v>
      </c>
      <c r="U5" s="145">
        <f>'RG17'!$B$17+'RG17'!$B$18*F5+'RG17'!$B$19*G5+'RG17'!$B$20*H5+'RG17'!$B$21*I5+'RG17'!$B$22*J5+'RG17'!$B$23*K5+'RG17'!$B$24*L5</f>
        <v>0.13237112512697224</v>
      </c>
      <c r="V5" s="145">
        <f>'RG18'!$B$17+'RG18'!$B$18*F5+'RG18'!$B$19*G5+'RG18'!$B$20*H5+'RG18'!$B$21*I5+'RG18'!$B$22*J5+'RG18'!$B$23*K5+'RG18'!$B$24*L5+'RG18'!$B$25*M5</f>
        <v>0.13140655177603205</v>
      </c>
      <c r="W5" s="163">
        <f>'RG19'!$B$17+'RG19'!$B$18*F5+'RG19'!$B$19*G5+'RG19'!$B$20*H5+'RG19'!$B$21*I5+'RG19'!$B$22*J5+'RG19'!$B$23*K5+'RG19'!$B$24*L5+'RG19'!$B$25*M5+'RG19'!$B$26*N5</f>
        <v>0.13243464372898434</v>
      </c>
      <c r="X5" s="146">
        <f t="shared" si="8"/>
        <v>1.5156460785426327E-3</v>
      </c>
      <c r="Y5" s="146">
        <f t="shared" si="9"/>
        <v>3.8931299471538741E-2</v>
      </c>
      <c r="Z5" s="146">
        <f t="shared" si="10"/>
        <v>0.42655696033930479</v>
      </c>
      <c r="AA5" s="146">
        <f t="shared" si="11"/>
        <v>4.8761393376805693E-4</v>
      </c>
      <c r="AB5" s="146">
        <f t="shared" si="12"/>
        <v>2.2081982106868417E-2</v>
      </c>
      <c r="AC5" s="146">
        <f t="shared" si="13"/>
        <v>0.20423961275996735</v>
      </c>
      <c r="AD5" s="146">
        <f t="shared" si="14"/>
        <v>2.7191626914125055E-4</v>
      </c>
      <c r="AE5" s="146">
        <f t="shared" si="15"/>
        <v>1.6489883842563918E-2</v>
      </c>
      <c r="AF5" s="146">
        <f t="shared" si="16"/>
        <v>0.14501685865603225</v>
      </c>
      <c r="AG5" s="146">
        <f t="shared" si="17"/>
        <v>2.2247806309721852E-4</v>
      </c>
      <c r="AH5" s="146">
        <f t="shared" si="18"/>
        <v>1.4915698545399023E-2</v>
      </c>
      <c r="AI5" s="146">
        <f t="shared" si="19"/>
        <v>0.12938187036049165</v>
      </c>
      <c r="AJ5" s="146">
        <f t="shared" si="20"/>
        <v>1.3852908534351845E-5</v>
      </c>
      <c r="AK5" s="146">
        <f t="shared" si="21"/>
        <v>3.7219495609628894E-3</v>
      </c>
      <c r="AL5" s="146">
        <f t="shared" si="22"/>
        <v>2.7791930846023213E-2</v>
      </c>
      <c r="AM5" s="146">
        <f t="shared" si="23"/>
        <v>1.0713795798747114E-4</v>
      </c>
      <c r="AN5" s="146">
        <f t="shared" si="24"/>
        <v>1.0350746735741878E-2</v>
      </c>
      <c r="AO5" s="146">
        <f t="shared" si="25"/>
        <v>7.3644195965767115E-2</v>
      </c>
      <c r="AP5" s="146">
        <f t="shared" si="26"/>
        <v>4.7137843169701999E-6</v>
      </c>
      <c r="AQ5" s="146">
        <f t="shared" si="27"/>
        <v>2.1711251269722343E-3</v>
      </c>
      <c r="AR5" s="146">
        <f t="shared" si="28"/>
        <v>1.640180307366626E-2</v>
      </c>
      <c r="AS5" s="146">
        <f t="shared" si="29"/>
        <v>1.4557671882460805E-6</v>
      </c>
      <c r="AT5" s="146">
        <f t="shared" si="30"/>
        <v>1.2065517760320443E-3</v>
      </c>
      <c r="AU5" s="146">
        <f t="shared" si="31"/>
        <v>9.1818235828033789E-3</v>
      </c>
      <c r="AV5" s="146">
        <f t="shared" si="32"/>
        <v>4.9936325954889723E-6</v>
      </c>
      <c r="AW5" s="146">
        <f t="shared" si="33"/>
        <v>2.2346437289843257E-3</v>
      </c>
      <c r="AX5" s="147">
        <f t="shared" si="34"/>
        <v>1.6873558655523129E-2</v>
      </c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</row>
    <row r="6" spans="1:123" x14ac:dyDescent="0.25">
      <c r="A6" s="127" t="s">
        <v>233</v>
      </c>
      <c r="B6" s="156">
        <v>0.12740000000000001</v>
      </c>
      <c r="C6" s="104"/>
      <c r="D6" s="144"/>
      <c r="E6" s="104"/>
      <c r="F6" s="103">
        <v>4</v>
      </c>
      <c r="G6" s="104">
        <f t="shared" si="0"/>
        <v>16</v>
      </c>
      <c r="H6" s="104">
        <f t="shared" si="1"/>
        <v>64</v>
      </c>
      <c r="I6" s="104">
        <f t="shared" si="2"/>
        <v>256</v>
      </c>
      <c r="J6" s="104">
        <f t="shared" si="3"/>
        <v>1024</v>
      </c>
      <c r="K6" s="104">
        <f t="shared" si="4"/>
        <v>4096</v>
      </c>
      <c r="L6" s="104">
        <f t="shared" si="5"/>
        <v>16384</v>
      </c>
      <c r="M6" s="104">
        <f t="shared" si="6"/>
        <v>65536</v>
      </c>
      <c r="N6" s="105">
        <f t="shared" si="7"/>
        <v>262144</v>
      </c>
      <c r="O6" s="162">
        <f>'RG11'!$B$17+'RG11'!$B$18*'Regresiones polinomicas'!F6</f>
        <v>9.102886639552879E-2</v>
      </c>
      <c r="P6" s="145">
        <f>'RG12'!$B$17+'RG12'!$B$18*F6+'RG12'!$B$19*G6</f>
        <v>0.10742872844948098</v>
      </c>
      <c r="Q6" s="145">
        <f>'RG13'!$B$17+'RG13'!$B$18*'Regresiones polinomicas'!F6+'RG13'!$B$19*'Regresiones polinomicas'!G6+'RG13'!$B$20*'Regresiones polinomicas'!H6</f>
        <v>0.11271390872000162</v>
      </c>
      <c r="R6" s="145">
        <f>'RG14'!$B$17+'RG14'!$B$18*F6+'RG14'!$B$19*G6+'RG14'!$B$20*H6+'RG14'!$B$21*I6</f>
        <v>0.11413809763443591</v>
      </c>
      <c r="S6" s="145">
        <f>'RG15'!$B$17+'RG15'!$B$18*F6+'RG15'!$B$19*G6+'RG15'!$B$20*H6+'RG15'!$B$21*I6+'RG15'!$B$22*J6</f>
        <v>0.12995659445678928</v>
      </c>
      <c r="T6" s="145">
        <f>'RG16'!$B$17+'RG16'!$B$18*F6+'RG16'!$B$19*G6+'RG16'!$B$20*H6+'RG16'!$B$21*I6+'RG16'!$B$22*J6+'RG16'!$B$23*K6</f>
        <v>0.13506754603110344</v>
      </c>
      <c r="U6" s="145">
        <f>'RG17'!$B$17+'RG17'!$B$18*F6+'RG17'!$B$19*G6+'RG17'!$B$20*H6+'RG17'!$B$21*I6+'RG17'!$B$22*J6+'RG17'!$B$23*K6+'RG17'!$B$24*L6</f>
        <v>0.12967411934367945</v>
      </c>
      <c r="V6" s="145">
        <f>'RG18'!$B$17+'RG18'!$B$18*F6+'RG18'!$B$19*G6+'RG18'!$B$20*H6+'RG18'!$B$21*I6+'RG18'!$B$22*J6+'RG18'!$B$23*K6+'RG18'!$B$24*L6+'RG18'!$B$25*M6</f>
        <v>0.12920515550467876</v>
      </c>
      <c r="W6" s="163">
        <f>'RG19'!$B$17+'RG19'!$B$18*F6+'RG19'!$B$19*G6+'RG19'!$B$20*H6+'RG19'!$B$21*I6+'RG19'!$B$22*J6+'RG19'!$B$23*K6+'RG19'!$B$24*L6+'RG19'!$B$25*M6+'RG19'!$B$26*N6</f>
        <v>0.12938325017262076</v>
      </c>
      <c r="X6" s="146">
        <f t="shared" si="8"/>
        <v>1.3228593596742958E-3</v>
      </c>
      <c r="Y6" s="146">
        <f t="shared" si="9"/>
        <v>3.6371133604471223E-2</v>
      </c>
      <c r="Z6" s="146">
        <f t="shared" si="10"/>
        <v>0.39955604243642129</v>
      </c>
      <c r="AA6" s="146">
        <f t="shared" si="11"/>
        <v>3.9885168734457083E-4</v>
      </c>
      <c r="AB6" s="146">
        <f t="shared" si="12"/>
        <v>1.9971271550519032E-2</v>
      </c>
      <c r="AC6" s="146">
        <f t="shared" si="13"/>
        <v>0.18590252196748885</v>
      </c>
      <c r="AD6" s="146">
        <f t="shared" si="14"/>
        <v>2.1568127708444497E-4</v>
      </c>
      <c r="AE6" s="146">
        <f t="shared" si="15"/>
        <v>1.4686091279998398E-2</v>
      </c>
      <c r="AF6" s="146">
        <f t="shared" si="16"/>
        <v>0.13029528872502211</v>
      </c>
      <c r="AG6" s="146">
        <f t="shared" si="17"/>
        <v>1.7587805435375465E-4</v>
      </c>
      <c r="AH6" s="146">
        <f t="shared" si="18"/>
        <v>1.3261902365564099E-2</v>
      </c>
      <c r="AI6" s="146">
        <f t="shared" si="19"/>
        <v>0.11619172423952273</v>
      </c>
      <c r="AJ6" s="146">
        <f t="shared" si="20"/>
        <v>6.5361752164856142E-6</v>
      </c>
      <c r="AK6" s="146">
        <f t="shared" si="21"/>
        <v>2.5565944567892684E-3</v>
      </c>
      <c r="AL6" s="146">
        <f t="shared" si="22"/>
        <v>1.9672679693367459E-2</v>
      </c>
      <c r="AM6" s="146">
        <f t="shared" si="23"/>
        <v>5.8791262139089847E-5</v>
      </c>
      <c r="AN6" s="146">
        <f t="shared" si="24"/>
        <v>7.6675460311034227E-3</v>
      </c>
      <c r="AO6" s="146">
        <f t="shared" si="25"/>
        <v>5.6768233794206459E-2</v>
      </c>
      <c r="AP6" s="146">
        <f t="shared" si="26"/>
        <v>5.1716187892969935E-6</v>
      </c>
      <c r="AQ6" s="146">
        <f t="shared" si="27"/>
        <v>2.2741193436794371E-3</v>
      </c>
      <c r="AR6" s="146">
        <f t="shared" si="28"/>
        <v>1.7537187491146682E-2</v>
      </c>
      <c r="AS6" s="146">
        <f t="shared" si="29"/>
        <v>3.2585863960719781E-6</v>
      </c>
      <c r="AT6" s="146">
        <f t="shared" si="30"/>
        <v>1.805155504678746E-3</v>
      </c>
      <c r="AU6" s="146">
        <f t="shared" si="31"/>
        <v>1.3971234333705654E-2</v>
      </c>
      <c r="AV6" s="146">
        <f t="shared" si="32"/>
        <v>3.9332812472002068E-6</v>
      </c>
      <c r="AW6" s="146">
        <f t="shared" si="33"/>
        <v>1.983250172620743E-3</v>
      </c>
      <c r="AX6" s="147">
        <f t="shared" si="34"/>
        <v>1.5328492443764762E-2</v>
      </c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</row>
    <row r="7" spans="1:123" x14ac:dyDescent="0.25">
      <c r="A7" s="126" t="s">
        <v>232</v>
      </c>
      <c r="B7" s="156">
        <v>0.12720000000000001</v>
      </c>
      <c r="C7" s="104"/>
      <c r="D7" s="144"/>
      <c r="E7" s="104"/>
      <c r="F7" s="103">
        <v>5</v>
      </c>
      <c r="G7" s="104">
        <f t="shared" si="0"/>
        <v>25</v>
      </c>
      <c r="H7" s="104">
        <f t="shared" si="1"/>
        <v>125</v>
      </c>
      <c r="I7" s="104">
        <f t="shared" si="2"/>
        <v>625</v>
      </c>
      <c r="J7" s="104">
        <f t="shared" si="3"/>
        <v>3125</v>
      </c>
      <c r="K7" s="104">
        <f t="shared" si="4"/>
        <v>15625</v>
      </c>
      <c r="L7" s="104">
        <f t="shared" si="5"/>
        <v>78125</v>
      </c>
      <c r="M7" s="104">
        <f t="shared" si="6"/>
        <v>390625</v>
      </c>
      <c r="N7" s="105">
        <f t="shared" si="7"/>
        <v>1953125</v>
      </c>
      <c r="O7" s="162">
        <f>'RG11'!$B$17+'RG11'!$B$18*'Regresiones polinomicas'!F7</f>
        <v>9.0789032262596311E-2</v>
      </c>
      <c r="P7" s="145">
        <f>'RG12'!$B$17+'RG12'!$B$18*F7+'RG12'!$B$19*G7</f>
        <v>0.10674338159627526</v>
      </c>
      <c r="Q7" s="145">
        <f>'RG13'!$B$17+'RG13'!$B$18*'Regresiones polinomicas'!F7+'RG13'!$B$19*'Regresiones polinomicas'!G7+'RG13'!$B$20*'Regresiones polinomicas'!H7</f>
        <v>0.11172843541794976</v>
      </c>
      <c r="R7" s="145">
        <f>'RG14'!$B$17+'RG14'!$B$18*F7+'RG14'!$B$19*G7+'RG14'!$B$20*H7+'RG14'!$B$21*I7</f>
        <v>0.11300867729812213</v>
      </c>
      <c r="S7" s="145">
        <f>'RG15'!$B$17+'RG15'!$B$18*F7+'RG15'!$B$19*G7+'RG15'!$B$20*H7+'RG15'!$B$21*I7+'RG15'!$B$22*J7</f>
        <v>0.12618779722429255</v>
      </c>
      <c r="T7" s="145">
        <f>'RG16'!$B$17+'RG16'!$B$18*F7+'RG16'!$B$19*G7+'RG16'!$B$20*H7+'RG16'!$B$21*I7+'RG16'!$B$22*J7+'RG16'!$B$23*K7</f>
        <v>0.12992208905160377</v>
      </c>
      <c r="U7" s="145">
        <f>'RG17'!$B$17+'RG17'!$B$18*F7+'RG17'!$B$19*G7+'RG17'!$B$20*H7+'RG17'!$B$21*I7+'RG17'!$B$22*J7+'RG17'!$B$23*K7+'RG17'!$B$24*L7</f>
        <v>0.126955689510904</v>
      </c>
      <c r="V7" s="145">
        <f>'RG18'!$B$17+'RG18'!$B$18*F7+'RG18'!$B$19*G7+'RG18'!$B$20*H7+'RG18'!$B$21*I7+'RG18'!$B$22*J7+'RG18'!$B$23*K7+'RG18'!$B$24*L7+'RG18'!$B$25*M7</f>
        <v>0.12689675044168261</v>
      </c>
      <c r="W7" s="163">
        <f>'RG19'!$B$17+'RG19'!$B$18*F7+'RG19'!$B$19*G7+'RG19'!$B$20*H7+'RG19'!$B$21*I7+'RG19'!$B$22*J7+'RG19'!$B$23*K7+'RG19'!$B$24*L7+'RG19'!$B$25*M7+'RG19'!$B$26*N7</f>
        <v>0.12641715311102319</v>
      </c>
      <c r="X7" s="146">
        <f t="shared" si="8"/>
        <v>1.3257585715742528E-3</v>
      </c>
      <c r="Y7" s="146">
        <f t="shared" si="9"/>
        <v>3.6410967737403696E-2</v>
      </c>
      <c r="Z7" s="146">
        <f t="shared" si="10"/>
        <v>0.40105029021665711</v>
      </c>
      <c r="AA7" s="146">
        <f t="shared" si="11"/>
        <v>4.1847323651560988E-4</v>
      </c>
      <c r="AB7" s="146">
        <f t="shared" si="12"/>
        <v>2.0456618403724744E-2</v>
      </c>
      <c r="AC7" s="146">
        <f t="shared" si="13"/>
        <v>0.19164296744032103</v>
      </c>
      <c r="AD7" s="146">
        <f t="shared" si="14"/>
        <v>2.3936931061655168E-4</v>
      </c>
      <c r="AE7" s="146">
        <f t="shared" si="15"/>
        <v>1.5471564582050248E-2</v>
      </c>
      <c r="AF7" s="146">
        <f t="shared" si="16"/>
        <v>0.13847472690523921</v>
      </c>
      <c r="AG7" s="146">
        <f t="shared" si="17"/>
        <v>2.0139364002883452E-4</v>
      </c>
      <c r="AH7" s="146">
        <f t="shared" si="18"/>
        <v>1.4191322701877881E-2</v>
      </c>
      <c r="AI7" s="146">
        <f t="shared" si="19"/>
        <v>0.1255772834544423</v>
      </c>
      <c r="AJ7" s="146">
        <f t="shared" si="20"/>
        <v>1.0245544591498871E-6</v>
      </c>
      <c r="AK7" s="146">
        <f t="shared" si="21"/>
        <v>1.0122027757074603E-3</v>
      </c>
      <c r="AL7" s="146">
        <f t="shared" si="22"/>
        <v>8.0213998339975778E-3</v>
      </c>
      <c r="AM7" s="146">
        <f t="shared" si="23"/>
        <v>7.409768804861057E-6</v>
      </c>
      <c r="AN7" s="146">
        <f t="shared" si="24"/>
        <v>2.7220890516037599E-3</v>
      </c>
      <c r="AO7" s="146">
        <f t="shared" si="25"/>
        <v>2.0951703220555305E-2</v>
      </c>
      <c r="AP7" s="146">
        <f t="shared" si="26"/>
        <v>5.9687615082332242E-8</v>
      </c>
      <c r="AQ7" s="146">
        <f t="shared" si="27"/>
        <v>2.4431048909601127E-4</v>
      </c>
      <c r="AR7" s="146">
        <f t="shared" si="28"/>
        <v>1.9243760562225759E-3</v>
      </c>
      <c r="AS7" s="146">
        <f t="shared" si="29"/>
        <v>9.1960294619696814E-8</v>
      </c>
      <c r="AT7" s="146">
        <f t="shared" si="30"/>
        <v>3.0324955831739775E-4</v>
      </c>
      <c r="AU7" s="146">
        <f t="shared" si="31"/>
        <v>2.3897346248969616E-3</v>
      </c>
      <c r="AV7" s="146">
        <f t="shared" si="32"/>
        <v>6.1284925158067382E-7</v>
      </c>
      <c r="AW7" s="146">
        <f t="shared" si="33"/>
        <v>7.8284688897681254E-4</v>
      </c>
      <c r="AX7" s="147">
        <f t="shared" si="34"/>
        <v>6.192568569308738E-3</v>
      </c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</row>
    <row r="8" spans="1:123" x14ac:dyDescent="0.25">
      <c r="A8" s="127" t="s">
        <v>231</v>
      </c>
      <c r="B8" s="156">
        <v>0.127</v>
      </c>
      <c r="C8" s="104"/>
      <c r="D8" s="144"/>
      <c r="E8" s="104"/>
      <c r="F8" s="103">
        <v>6</v>
      </c>
      <c r="G8" s="104">
        <f t="shared" si="0"/>
        <v>36</v>
      </c>
      <c r="H8" s="104">
        <f t="shared" si="1"/>
        <v>216</v>
      </c>
      <c r="I8" s="104">
        <f t="shared" si="2"/>
        <v>1296</v>
      </c>
      <c r="J8" s="104">
        <f t="shared" si="3"/>
        <v>7776</v>
      </c>
      <c r="K8" s="104">
        <f t="shared" si="4"/>
        <v>46656</v>
      </c>
      <c r="L8" s="104">
        <f t="shared" si="5"/>
        <v>279936</v>
      </c>
      <c r="M8" s="104">
        <f t="shared" si="6"/>
        <v>1679616</v>
      </c>
      <c r="N8" s="105">
        <f t="shared" si="7"/>
        <v>10077696</v>
      </c>
      <c r="O8" s="162">
        <f>'RG11'!$B$17+'RG11'!$B$18*'Regresiones polinomicas'!F8</f>
        <v>9.0549198129663819E-2</v>
      </c>
      <c r="P8" s="145">
        <f>'RG12'!$B$17+'RG12'!$B$18*F8+'RG12'!$B$19*G8</f>
        <v>0.10606197733351443</v>
      </c>
      <c r="Q8" s="145">
        <f>'RG13'!$B$17+'RG13'!$B$18*'Regresiones polinomicas'!F8+'RG13'!$B$19*'Regresiones polinomicas'!G8+'RG13'!$B$20*'Regresiones polinomicas'!H8</f>
        <v>0.11075363641388014</v>
      </c>
      <c r="R8" s="145">
        <f>'RG14'!$B$17+'RG14'!$B$18*F8+'RG14'!$B$19*G8+'RG14'!$B$20*H8+'RG14'!$B$21*I8</f>
        <v>0.11189585549132375</v>
      </c>
      <c r="S8" s="145">
        <f>'RG15'!$B$17+'RG15'!$B$18*F8+'RG15'!$B$19*G8+'RG15'!$B$20*H8+'RG15'!$B$21*I8+'RG15'!$B$22*J8</f>
        <v>0.12260894891769226</v>
      </c>
      <c r="T8" s="145">
        <f>'RG16'!$B$17+'RG16'!$B$18*F8+'RG16'!$B$19*G8+'RG16'!$B$20*H8+'RG16'!$B$21*I8+'RG16'!$B$22*J8+'RG16'!$B$23*K8</f>
        <v>0.12510012526553704</v>
      </c>
      <c r="U8" s="145">
        <f>'RG17'!$B$17+'RG17'!$B$18*F8+'RG17'!$B$19*G8+'RG17'!$B$20*H8+'RG17'!$B$21*I8+'RG17'!$B$22*J8+'RG17'!$B$23*K8+'RG17'!$B$24*L8</f>
        <v>0.12422890768925948</v>
      </c>
      <c r="V8" s="145">
        <f>'RG18'!$B$17+'RG18'!$B$18*F8+'RG18'!$B$19*G8+'RG18'!$B$20*H8+'RG18'!$B$21*I8+'RG18'!$B$22*J8+'RG18'!$B$23*K8+'RG18'!$B$24*L8+'RG18'!$B$25*M8</f>
        <v>0.12450312704902894</v>
      </c>
      <c r="W8" s="163">
        <f>'RG19'!$B$17+'RG19'!$B$18*F8+'RG19'!$B$19*G8+'RG19'!$B$20*H8+'RG19'!$B$21*I8+'RG19'!$B$22*J8+'RG19'!$B$23*K8+'RG19'!$B$24*L8+'RG19'!$B$25*M8+'RG19'!$B$26*N8</f>
        <v>0.12353277611223014</v>
      </c>
      <c r="X8" s="146">
        <f t="shared" si="8"/>
        <v>1.3286609569905037E-3</v>
      </c>
      <c r="Y8" s="146">
        <f t="shared" si="9"/>
        <v>3.6450801870336183E-2</v>
      </c>
      <c r="Z8" s="146">
        <f t="shared" si="10"/>
        <v>0.40255245350864061</v>
      </c>
      <c r="AA8" s="146">
        <f t="shared" si="11"/>
        <v>4.3840079318226372E-4</v>
      </c>
      <c r="AB8" s="146">
        <f t="shared" si="12"/>
        <v>2.0938022666485576E-2</v>
      </c>
      <c r="AC8" s="146">
        <f t="shared" si="13"/>
        <v>0.19741308990162856</v>
      </c>
      <c r="AD8" s="146">
        <f t="shared" si="14"/>
        <v>2.639443297724014E-4</v>
      </c>
      <c r="AE8" s="146">
        <f t="shared" si="15"/>
        <v>1.6246363586119861E-2</v>
      </c>
      <c r="AF8" s="146">
        <f t="shared" si="16"/>
        <v>0.14668921140799485</v>
      </c>
      <c r="AG8" s="146">
        <f t="shared" si="17"/>
        <v>2.2813518133897503E-4</v>
      </c>
      <c r="AH8" s="146">
        <f t="shared" si="18"/>
        <v>1.5104144508676254E-2</v>
      </c>
      <c r="AI8" s="146">
        <f t="shared" si="19"/>
        <v>0.13498394951587289</v>
      </c>
      <c r="AJ8" s="146">
        <f t="shared" si="20"/>
        <v>1.928132960743595E-5</v>
      </c>
      <c r="AK8" s="146">
        <f t="shared" si="21"/>
        <v>4.391051082307737E-3</v>
      </c>
      <c r="AL8" s="146">
        <f t="shared" si="22"/>
        <v>3.581346321837782E-2</v>
      </c>
      <c r="AM8" s="146">
        <f t="shared" si="23"/>
        <v>3.609524006650697E-6</v>
      </c>
      <c r="AN8" s="146">
        <f t="shared" si="24"/>
        <v>1.8998747344629585E-3</v>
      </c>
      <c r="AO8" s="146">
        <f t="shared" si="25"/>
        <v>1.5186833190057099E-2</v>
      </c>
      <c r="AP8" s="146">
        <f t="shared" si="26"/>
        <v>7.678952594645231E-6</v>
      </c>
      <c r="AQ8" s="146">
        <f t="shared" si="27"/>
        <v>2.7710923107405194E-3</v>
      </c>
      <c r="AR8" s="146">
        <f t="shared" si="28"/>
        <v>2.230634046684209E-2</v>
      </c>
      <c r="AS8" s="146">
        <f t="shared" si="29"/>
        <v>6.2343745332909446E-6</v>
      </c>
      <c r="AT8" s="146">
        <f t="shared" si="30"/>
        <v>2.496872950971063E-3</v>
      </c>
      <c r="AU8" s="146">
        <f t="shared" si="31"/>
        <v>2.0054700714366814E-2</v>
      </c>
      <c r="AV8" s="146">
        <f t="shared" si="32"/>
        <v>1.2021641487921963E-5</v>
      </c>
      <c r="AW8" s="146">
        <f t="shared" si="33"/>
        <v>3.467223887769863E-3</v>
      </c>
      <c r="AX8" s="147">
        <f t="shared" si="34"/>
        <v>2.8067238484302117E-2</v>
      </c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</row>
    <row r="9" spans="1:123" x14ac:dyDescent="0.25">
      <c r="A9" s="126" t="s">
        <v>230</v>
      </c>
      <c r="B9" s="156">
        <v>0.12659999999999999</v>
      </c>
      <c r="C9" s="104"/>
      <c r="D9" s="144"/>
      <c r="E9" s="104"/>
      <c r="F9" s="103">
        <v>7</v>
      </c>
      <c r="G9" s="104">
        <f t="shared" si="0"/>
        <v>49</v>
      </c>
      <c r="H9" s="104">
        <f>F9^3</f>
        <v>343</v>
      </c>
      <c r="I9" s="104">
        <f t="shared" si="2"/>
        <v>2401</v>
      </c>
      <c r="J9" s="104">
        <f t="shared" si="3"/>
        <v>16807</v>
      </c>
      <c r="K9" s="104">
        <f t="shared" si="4"/>
        <v>117649</v>
      </c>
      <c r="L9" s="104">
        <f t="shared" si="5"/>
        <v>823543</v>
      </c>
      <c r="M9" s="104">
        <f t="shared" si="6"/>
        <v>5764801</v>
      </c>
      <c r="N9" s="105">
        <f t="shared" si="7"/>
        <v>40353607</v>
      </c>
      <c r="O9" s="162">
        <f>'RG11'!$B$17+'RG11'!$B$18*'Regresiones polinomicas'!F9</f>
        <v>9.030936399673134E-2</v>
      </c>
      <c r="P9" s="145">
        <f>'RG12'!$B$17+'RG12'!$B$18*F9+'RG12'!$B$19*G9</f>
        <v>0.1053845156611985</v>
      </c>
      <c r="Q9" s="145">
        <f>'RG13'!$B$17+'RG13'!$B$18*'Regresiones polinomicas'!F9+'RG13'!$B$19*'Regresiones polinomicas'!G9+'RG13'!$B$20*'Regresiones polinomicas'!H9</f>
        <v>0.10978945187039246</v>
      </c>
      <c r="R9" s="145">
        <f>'RG14'!$B$17+'RG14'!$B$18*F9+'RG14'!$B$19*G9+'RG14'!$B$20*H9+'RG14'!$B$21*I9</f>
        <v>0.11079944836693455</v>
      </c>
      <c r="S9" s="145">
        <f>'RG15'!$B$17+'RG15'!$B$18*F9+'RG15'!$B$19*G9+'RG15'!$B$20*H9+'RG15'!$B$21*I9+'RG15'!$B$22*J9</f>
        <v>0.11921357019603399</v>
      </c>
      <c r="T9" s="145">
        <f>'RG16'!$B$17+'RG16'!$B$18*F9+'RG16'!$B$19*G9+'RG16'!$B$20*H9+'RG16'!$B$21*I9+'RG16'!$B$22*J9+'RG16'!$B$23*K9</f>
        <v>0.12058778994256443</v>
      </c>
      <c r="U9" s="145">
        <f>'RG17'!$B$17+'RG17'!$B$18*F9+'RG17'!$B$19*G9+'RG17'!$B$20*H9+'RG17'!$B$21*I9+'RG17'!$B$22*J9+'RG17'!$B$23*K9+'RG17'!$B$24*L9</f>
        <v>0.12150587904284624</v>
      </c>
      <c r="V9" s="145">
        <f>'RG18'!$B$17+'RG18'!$B$18*F9+'RG18'!$B$19*G9+'RG18'!$B$20*H9+'RG18'!$B$21*I9+'RG18'!$B$22*J9+'RG18'!$B$23*K9+'RG18'!$B$24*L9+'RG18'!$B$25*M9</f>
        <v>0.12204451551321764</v>
      </c>
      <c r="W9" s="163">
        <f>'RG19'!$B$17+'RG19'!$B$18*F9+'RG19'!$B$19*G9+'RG19'!$B$20*H9+'RG19'!$B$21*I9+'RG19'!$B$22*J9+'RG19'!$B$23*K9+'RG19'!$B$24*L9+'RG19'!$B$25*M9+'RG19'!$B$26*N9</f>
        <v>0.12072724842526138</v>
      </c>
      <c r="X9" s="146">
        <f t="shared" si="8"/>
        <v>1.3170102615217387E-3</v>
      </c>
      <c r="Y9" s="146">
        <f t="shared" si="9"/>
        <v>3.629063600326865E-2</v>
      </c>
      <c r="Z9" s="146">
        <f t="shared" si="10"/>
        <v>0.40184798560404161</v>
      </c>
      <c r="AA9" s="146">
        <f t="shared" si="11"/>
        <v>4.5009677572993144E-4</v>
      </c>
      <c r="AB9" s="146">
        <f t="shared" si="12"/>
        <v>2.1215484338801494E-2</v>
      </c>
      <c r="AC9" s="146">
        <f t="shared" si="13"/>
        <v>0.20131500539422054</v>
      </c>
      <c r="AD9" s="146">
        <f t="shared" si="14"/>
        <v>2.8259452841785114E-4</v>
      </c>
      <c r="AE9" s="146">
        <f t="shared" si="15"/>
        <v>1.6810548129607528E-2</v>
      </c>
      <c r="AF9" s="146">
        <f t="shared" si="16"/>
        <v>0.15311624061528739</v>
      </c>
      <c r="AG9" s="146">
        <f t="shared" si="17"/>
        <v>2.4965743190916704E-4</v>
      </c>
      <c r="AH9" s="146">
        <f t="shared" si="18"/>
        <v>1.5800551633065443E-2</v>
      </c>
      <c r="AI9" s="146">
        <f t="shared" si="19"/>
        <v>0.14260496659458768</v>
      </c>
      <c r="AJ9" s="146">
        <f t="shared" si="20"/>
        <v>5.4559345248917275E-5</v>
      </c>
      <c r="AK9" s="146">
        <f t="shared" si="21"/>
        <v>7.3864298039660048E-3</v>
      </c>
      <c r="AL9" s="146">
        <f t="shared" si="22"/>
        <v>6.195963925767687E-2</v>
      </c>
      <c r="AM9" s="146">
        <f t="shared" si="23"/>
        <v>3.6146669774729306E-5</v>
      </c>
      <c r="AN9" s="146">
        <f t="shared" si="24"/>
        <v>6.0122100574355603E-3</v>
      </c>
      <c r="AO9" s="146">
        <f t="shared" si="25"/>
        <v>4.9857535827625303E-2</v>
      </c>
      <c r="AP9" s="146">
        <f t="shared" si="26"/>
        <v>2.5950068326113065E-5</v>
      </c>
      <c r="AQ9" s="146">
        <f t="shared" si="27"/>
        <v>5.0941209571537527E-3</v>
      </c>
      <c r="AR9" s="146">
        <f t="shared" si="28"/>
        <v>4.1924892830555373E-2</v>
      </c>
      <c r="AS9" s="146">
        <f t="shared" si="29"/>
        <v>2.0752438909314642E-5</v>
      </c>
      <c r="AT9" s="146">
        <f t="shared" si="30"/>
        <v>4.5554844867823491E-3</v>
      </c>
      <c r="AU9" s="146">
        <f t="shared" si="31"/>
        <v>3.7326417066967515E-2</v>
      </c>
      <c r="AV9" s="146">
        <f t="shared" si="32"/>
        <v>3.4489211058594865E-5</v>
      </c>
      <c r="AW9" s="146">
        <f t="shared" si="33"/>
        <v>5.8727515747386133E-3</v>
      </c>
      <c r="AX9" s="147">
        <f t="shared" si="34"/>
        <v>4.8644789402073202E-2</v>
      </c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</row>
    <row r="10" spans="1:123" x14ac:dyDescent="0.25">
      <c r="A10" s="127" t="s">
        <v>229</v>
      </c>
      <c r="B10" s="156">
        <v>0.1234</v>
      </c>
      <c r="C10" s="104"/>
      <c r="D10" s="144"/>
      <c r="E10" s="104"/>
      <c r="F10" s="103">
        <v>8</v>
      </c>
      <c r="G10" s="104">
        <f t="shared" si="0"/>
        <v>64</v>
      </c>
      <c r="H10" s="104">
        <f t="shared" si="1"/>
        <v>512</v>
      </c>
      <c r="I10" s="104">
        <f t="shared" si="2"/>
        <v>4096</v>
      </c>
      <c r="J10" s="104">
        <f t="shared" si="3"/>
        <v>32768</v>
      </c>
      <c r="K10" s="104">
        <f t="shared" si="4"/>
        <v>262144</v>
      </c>
      <c r="L10" s="104">
        <f t="shared" si="5"/>
        <v>2097152</v>
      </c>
      <c r="M10" s="104">
        <f t="shared" si="6"/>
        <v>16777216</v>
      </c>
      <c r="N10" s="105">
        <f t="shared" si="7"/>
        <v>134217728</v>
      </c>
      <c r="O10" s="162">
        <f>'RG11'!$B$17+'RG11'!$B$18*'Regresiones polinomicas'!F10</f>
        <v>9.0069529863798861E-2</v>
      </c>
      <c r="P10" s="145">
        <f>'RG12'!$B$17+'RG12'!$B$18*F10+'RG12'!$B$19*G10</f>
        <v>0.10471099657932746</v>
      </c>
      <c r="Q10" s="145">
        <f>'RG13'!$B$17+'RG13'!$B$18*'Regresiones polinomicas'!F10+'RG13'!$B$19*'Regresiones polinomicas'!G10+'RG13'!$B$20*'Regresiones polinomicas'!H10</f>
        <v>0.1088358219500864</v>
      </c>
      <c r="R10" s="145">
        <f>'RG14'!$B$17+'RG14'!$B$18*F10+'RG14'!$B$19*G10+'RG14'!$B$20*H10+'RG14'!$B$21*I10</f>
        <v>0.10971927318507774</v>
      </c>
      <c r="S10" s="145">
        <f>'RG15'!$B$17+'RG15'!$B$18*F10+'RG15'!$B$19*G10+'RG15'!$B$20*H10+'RG15'!$B$21*I10+'RG15'!$B$22*J10</f>
        <v>0.11599531018098846</v>
      </c>
      <c r="T10" s="145">
        <f>'RG16'!$B$17+'RG16'!$B$18*F10+'RG16'!$B$19*G10+'RG16'!$B$20*H10+'RG16'!$B$21*I10+'RG16'!$B$22*J10+'RG16'!$B$23*K10</f>
        <v>0.11637159798292998</v>
      </c>
      <c r="U10" s="145">
        <f>'RG17'!$B$17+'RG17'!$B$18*F10+'RG17'!$B$19*G10+'RG17'!$B$20*H10+'RG17'!$B$21*I10+'RG17'!$B$22*J10+'RG17'!$B$23*K10+'RG17'!$B$24*L10</f>
        <v>0.11879777930719908</v>
      </c>
      <c r="V10" s="145">
        <f>'RG18'!$B$17+'RG18'!$B$18*F10+'RG18'!$B$19*G10+'RG18'!$B$20*H10+'RG18'!$B$21*I10+'RG18'!$B$22*J10+'RG18'!$B$23*K10+'RG18'!$B$24*L10+'RG18'!$B$25*M10</f>
        <v>0.11953965100818596</v>
      </c>
      <c r="W10" s="163">
        <f>'RG19'!$B$17+'RG19'!$B$18*F10+'RG19'!$B$19*G10+'RG19'!$B$20*H10+'RG19'!$B$21*I10+'RG19'!$B$22*J10+'RG19'!$B$23*K10+'RG19'!$B$24*L10+'RG19'!$B$25*M10+'RG19'!$B$26*N10</f>
        <v>0.1179983264898179</v>
      </c>
      <c r="X10" s="146">
        <f t="shared" si="8"/>
        <v>1.1109202395001958E-3</v>
      </c>
      <c r="Y10" s="146">
        <f t="shared" si="9"/>
        <v>3.3330470136201135E-2</v>
      </c>
      <c r="Z10" s="146">
        <f t="shared" si="10"/>
        <v>0.37005267138179504</v>
      </c>
      <c r="AA10" s="146">
        <f t="shared" si="11"/>
        <v>3.492788488579097E-4</v>
      </c>
      <c r="AB10" s="146">
        <f t="shared" si="12"/>
        <v>1.8689003420672534E-2</v>
      </c>
      <c r="AC10" s="146">
        <f t="shared" si="13"/>
        <v>0.17848176439151764</v>
      </c>
      <c r="AD10" s="146">
        <f t="shared" si="14"/>
        <v>2.1211528226958506E-4</v>
      </c>
      <c r="AE10" s="146">
        <f t="shared" si="15"/>
        <v>1.4564178049913598E-2</v>
      </c>
      <c r="AF10" s="146">
        <f t="shared" si="16"/>
        <v>0.13381787162495939</v>
      </c>
      <c r="AG10" s="146">
        <f t="shared" si="17"/>
        <v>1.8716228618453293E-4</v>
      </c>
      <c r="AH10" s="146">
        <f t="shared" si="18"/>
        <v>1.3680726814922259E-2</v>
      </c>
      <c r="AI10" s="146">
        <f t="shared" si="19"/>
        <v>0.12468845643777828</v>
      </c>
      <c r="AJ10" s="146">
        <f t="shared" si="20"/>
        <v>5.4829431315773021E-5</v>
      </c>
      <c r="AK10" s="146">
        <f t="shared" si="21"/>
        <v>7.4046898190115312E-3</v>
      </c>
      <c r="AL10" s="146">
        <f t="shared" si="22"/>
        <v>6.3836113783030807E-2</v>
      </c>
      <c r="AM10" s="146">
        <f t="shared" si="23"/>
        <v>4.9398434913553857E-5</v>
      </c>
      <c r="AN10" s="146">
        <f t="shared" si="24"/>
        <v>7.0284020170700151E-3</v>
      </c>
      <c r="AO10" s="146">
        <f t="shared" si="25"/>
        <v>6.0396197516347408E-2</v>
      </c>
      <c r="AP10" s="146">
        <f t="shared" si="26"/>
        <v>2.1180435305244962E-5</v>
      </c>
      <c r="AQ10" s="146">
        <f t="shared" si="27"/>
        <v>4.6022206928009179E-3</v>
      </c>
      <c r="AR10" s="146">
        <f t="shared" si="28"/>
        <v>3.8739955575264072E-2</v>
      </c>
      <c r="AS10" s="146">
        <f t="shared" si="29"/>
        <v>1.4902294338599623E-5</v>
      </c>
      <c r="AT10" s="146">
        <f t="shared" si="30"/>
        <v>3.8603489918140332E-3</v>
      </c>
      <c r="AU10" s="146">
        <f t="shared" si="31"/>
        <v>3.2293460448112571E-2</v>
      </c>
      <c r="AV10" s="146">
        <f t="shared" si="32"/>
        <v>2.9178076710603016E-5</v>
      </c>
      <c r="AW10" s="146">
        <f t="shared" si="33"/>
        <v>5.4016735101821006E-3</v>
      </c>
      <c r="AX10" s="147">
        <f t="shared" si="34"/>
        <v>4.5777543384466664E-2</v>
      </c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</row>
    <row r="11" spans="1:123" x14ac:dyDescent="0.25">
      <c r="A11" s="126" t="s">
        <v>228</v>
      </c>
      <c r="B11" s="156">
        <v>0.1186</v>
      </c>
      <c r="C11" s="104"/>
      <c r="D11" s="144"/>
      <c r="E11" s="104"/>
      <c r="F11" s="103">
        <v>9</v>
      </c>
      <c r="G11" s="104">
        <f t="shared" si="0"/>
        <v>81</v>
      </c>
      <c r="H11" s="104">
        <f t="shared" si="1"/>
        <v>729</v>
      </c>
      <c r="I11" s="104">
        <f t="shared" si="2"/>
        <v>6561</v>
      </c>
      <c r="J11" s="104">
        <f t="shared" si="3"/>
        <v>59049</v>
      </c>
      <c r="K11" s="104">
        <f t="shared" si="4"/>
        <v>531441</v>
      </c>
      <c r="L11" s="104">
        <f t="shared" si="5"/>
        <v>4782969</v>
      </c>
      <c r="M11" s="104">
        <f t="shared" si="6"/>
        <v>43046721</v>
      </c>
      <c r="N11" s="105">
        <f t="shared" si="7"/>
        <v>387420489</v>
      </c>
      <c r="O11" s="162">
        <f>'RG11'!$B$17+'RG11'!$B$18*'Regresiones polinomicas'!F11</f>
        <v>8.9829695730866382E-2</v>
      </c>
      <c r="P11" s="145">
        <f>'RG12'!$B$17+'RG12'!$B$18*F11+'RG12'!$B$19*G11</f>
        <v>0.10404142008790132</v>
      </c>
      <c r="Q11" s="145">
        <f>'RG13'!$B$17+'RG13'!$B$18*'Regresiones polinomicas'!F11+'RG13'!$B$19*'Regresiones polinomicas'!G11+'RG13'!$B$20*'Regresiones polinomicas'!H11</f>
        <v>0.10789268681556161</v>
      </c>
      <c r="R11" s="145">
        <f>'RG14'!$B$17+'RG14'!$B$18*F11+'RG14'!$B$19*G11+'RG14'!$B$20*H11+'RG14'!$B$21*I11</f>
        <v>0.10865514831310606</v>
      </c>
      <c r="S11" s="145">
        <f>'RG15'!$B$17+'RG15'!$B$18*F11+'RG15'!$B$19*G11+'RG15'!$B$20*H11+'RG15'!$B$21*I11+'RG15'!$B$22*J11</f>
        <v>0.11294794531465063</v>
      </c>
      <c r="T11" s="145">
        <f>'RG16'!$B$17+'RG16'!$B$18*F11+'RG16'!$B$19*G11+'RG16'!$B$20*H11+'RG16'!$B$21*I11+'RG16'!$B$22*J11+'RG16'!$B$23*K11</f>
        <v>0.11243843779157403</v>
      </c>
      <c r="U11" s="145">
        <f>'RG17'!$B$17+'RG17'!$B$18*F11+'RG17'!$B$19*G11+'RG17'!$B$20*H11+'RG17'!$B$21*I11+'RG17'!$B$22*J11+'RG17'!$B$23*K11+'RG17'!$B$24*L11</f>
        <v>0.11611489145530944</v>
      </c>
      <c r="V11" s="145">
        <f>'RG18'!$B$17+'RG18'!$B$18*F11+'RG18'!$B$19*G11+'RG18'!$B$20*H11+'RG18'!$B$21*I11+'RG18'!$B$22*J11+'RG18'!$B$23*K11+'RG18'!$B$24*L11+'RG18'!$B$25*M11</f>
        <v>0.11700583728184231</v>
      </c>
      <c r="W11" s="163">
        <f>'RG19'!$B$17+'RG19'!$B$18*F11+'RG19'!$B$19*G11+'RG19'!$B$20*H11+'RG19'!$B$21*I11+'RG19'!$B$22*J11+'RG19'!$B$23*K11+'RG19'!$B$24*L11+'RG19'!$B$25*M11+'RG19'!$B$26*N11</f>
        <v>0.11534432025776616</v>
      </c>
      <c r="X11" s="146">
        <f t="shared" si="8"/>
        <v>8.2773040773852788E-4</v>
      </c>
      <c r="Y11" s="146">
        <f t="shared" si="9"/>
        <v>2.8770304269133615E-2</v>
      </c>
      <c r="Z11" s="146">
        <f t="shared" si="10"/>
        <v>0.32027609617348229</v>
      </c>
      <c r="AA11" s="146">
        <f t="shared" si="11"/>
        <v>2.119522490569631E-4</v>
      </c>
      <c r="AB11" s="146">
        <f t="shared" si="12"/>
        <v>1.4558579912098676E-2</v>
      </c>
      <c r="AC11" s="146">
        <f t="shared" si="13"/>
        <v>0.1399306151319214</v>
      </c>
      <c r="AD11" s="146">
        <f t="shared" si="14"/>
        <v>1.1464655562964821E-4</v>
      </c>
      <c r="AE11" s="146">
        <f t="shared" si="15"/>
        <v>1.0707313184438391E-2</v>
      </c>
      <c r="AF11" s="146">
        <f t="shared" si="16"/>
        <v>9.9240398033113505E-2</v>
      </c>
      <c r="AG11" s="146">
        <f t="shared" si="17"/>
        <v>9.8900075074317143E-5</v>
      </c>
      <c r="AH11" s="146">
        <f t="shared" si="18"/>
        <v>9.9448516868939352E-3</v>
      </c>
      <c r="AI11" s="146">
        <f t="shared" si="19"/>
        <v>9.1526741634334316E-2</v>
      </c>
      <c r="AJ11" s="146">
        <f t="shared" si="20"/>
        <v>3.19457221661797E-5</v>
      </c>
      <c r="AK11" s="146">
        <f t="shared" si="21"/>
        <v>5.6520546853493642E-3</v>
      </c>
      <c r="AL11" s="146">
        <f t="shared" si="22"/>
        <v>5.0041235098202609E-2</v>
      </c>
      <c r="AM11" s="146">
        <f t="shared" si="23"/>
        <v>3.7964848848303074E-5</v>
      </c>
      <c r="AN11" s="146">
        <f t="shared" si="24"/>
        <v>6.1615622084259664E-3</v>
      </c>
      <c r="AO11" s="146">
        <f t="shared" si="25"/>
        <v>5.4799429176058019E-2</v>
      </c>
      <c r="AP11" s="146">
        <f t="shared" si="26"/>
        <v>6.1757644788940148E-6</v>
      </c>
      <c r="AQ11" s="146">
        <f t="shared" si="27"/>
        <v>2.4851085446905563E-3</v>
      </c>
      <c r="AR11" s="146">
        <f t="shared" si="28"/>
        <v>2.140215189924223E-2</v>
      </c>
      <c r="AS11" s="146">
        <f t="shared" si="29"/>
        <v>2.5413547719638899E-6</v>
      </c>
      <c r="AT11" s="146">
        <f t="shared" si="30"/>
        <v>1.5941627181576823E-3</v>
      </c>
      <c r="AU11" s="146">
        <f t="shared" si="31"/>
        <v>1.3624642626313433E-2</v>
      </c>
      <c r="AV11" s="146">
        <f t="shared" si="32"/>
        <v>1.0599450583991811E-5</v>
      </c>
      <c r="AW11" s="146">
        <f t="shared" si="33"/>
        <v>3.2556797422338413E-3</v>
      </c>
      <c r="AX11" s="147">
        <f t="shared" si="34"/>
        <v>2.8225748220269527E-2</v>
      </c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</row>
    <row r="12" spans="1:123" x14ac:dyDescent="0.25">
      <c r="A12" s="127" t="s">
        <v>227</v>
      </c>
      <c r="B12" s="156">
        <v>0.11459999999999999</v>
      </c>
      <c r="C12" s="104"/>
      <c r="D12" s="144"/>
      <c r="E12" s="104"/>
      <c r="F12" s="103">
        <v>10</v>
      </c>
      <c r="G12" s="104">
        <f t="shared" si="0"/>
        <v>100</v>
      </c>
      <c r="H12" s="104">
        <f t="shared" si="1"/>
        <v>1000</v>
      </c>
      <c r="I12" s="104">
        <f t="shared" si="2"/>
        <v>10000</v>
      </c>
      <c r="J12" s="104">
        <f t="shared" si="3"/>
        <v>100000</v>
      </c>
      <c r="K12" s="104">
        <f t="shared" si="4"/>
        <v>1000000</v>
      </c>
      <c r="L12" s="104">
        <f t="shared" si="5"/>
        <v>10000000</v>
      </c>
      <c r="M12" s="104">
        <f t="shared" si="6"/>
        <v>100000000</v>
      </c>
      <c r="N12" s="105">
        <f t="shared" si="7"/>
        <v>1000000000</v>
      </c>
      <c r="O12" s="162">
        <f>'RG11'!$B$17+'RG11'!$B$18*'Regresiones polinomicas'!F12</f>
        <v>8.9589861597933904E-2</v>
      </c>
      <c r="P12" s="145">
        <f>'RG12'!$B$17+'RG12'!$B$18*F12+'RG12'!$B$19*G12</f>
        <v>0.10337578618692007</v>
      </c>
      <c r="Q12" s="145">
        <f>'RG13'!$B$17+'RG13'!$B$18*'Regresiones polinomicas'!F12+'RG13'!$B$19*'Regresiones polinomicas'!G12+'RG13'!$B$20*'Regresiones polinomicas'!H12</f>
        <v>0.10695998662941775</v>
      </c>
      <c r="R12" s="145">
        <f>'RG14'!$B$17+'RG14'!$B$18*F12+'RG14'!$B$19*G12+'RG14'!$B$20*H12+'RG14'!$B$21*I12</f>
        <v>0.1076068932256018</v>
      </c>
      <c r="S12" s="145">
        <f>'RG15'!$B$17+'RG15'!$B$18*F12+'RG15'!$B$19*G12+'RG15'!$B$20*H12+'RG15'!$B$21*I12+'RG15'!$B$22*J12</f>
        <v>0.11006537821733885</v>
      </c>
      <c r="T12" s="145">
        <f>'RG16'!$B$17+'RG16'!$B$18*F12+'RG16'!$B$19*G12+'RG16'!$B$20*H12+'RG16'!$B$21*I12+'RG16'!$B$22*J12+'RG16'!$B$23*K12</f>
        <v>0.10877556519714464</v>
      </c>
      <c r="U12" s="145">
        <f>'RG17'!$B$17+'RG17'!$B$18*F12+'RG17'!$B$19*G12+'RG17'!$B$20*H12+'RG17'!$B$21*I12+'RG17'!$B$22*J12+'RG17'!$B$23*K12+'RG17'!$B$24*L12</f>
        <v>0.11346664156931686</v>
      </c>
      <c r="V12" s="145">
        <f>'RG18'!$B$17+'RG18'!$B$18*F12+'RG18'!$B$19*G12+'RG18'!$B$20*H12+'RG18'!$B$21*I12+'RG18'!$B$22*J12+'RG18'!$B$23*K12+'RG18'!$B$24*L12+'RG18'!$B$25*M12</f>
        <v>0.11445900859065762</v>
      </c>
      <c r="W12" s="163">
        <f>'RG19'!$B$17+'RG19'!$B$18*F12+'RG19'!$B$19*G12+'RG19'!$B$20*H12+'RG19'!$B$21*I12+'RG19'!$B$22*J12+'RG19'!$B$23*K12+'RG19'!$B$24*L12+'RG19'!$B$25*M12+'RG19'!$B$26*N12</f>
        <v>0.1127640241501888</v>
      </c>
      <c r="X12" s="146">
        <f t="shared" si="8"/>
        <v>6.2550702289050099E-4</v>
      </c>
      <c r="Y12" s="146">
        <f t="shared" si="9"/>
        <v>2.501013840206609E-2</v>
      </c>
      <c r="Z12" s="146">
        <f t="shared" si="10"/>
        <v>0.27916259670438942</v>
      </c>
      <c r="AA12" s="146">
        <f t="shared" si="11"/>
        <v>1.2598297572173408E-4</v>
      </c>
      <c r="AB12" s="146">
        <f t="shared" si="12"/>
        <v>1.122421381307992E-2</v>
      </c>
      <c r="AC12" s="146">
        <f t="shared" si="13"/>
        <v>0.10857681694226473</v>
      </c>
      <c r="AD12" s="146">
        <f t="shared" si="14"/>
        <v>5.8369804302675496E-5</v>
      </c>
      <c r="AE12" s="146">
        <f t="shared" si="15"/>
        <v>7.6400133705822465E-3</v>
      </c>
      <c r="AF12" s="146">
        <f t="shared" ref="AF12:AF67" si="35">ABS((B12-Q12)/Q12)</f>
        <v>7.142870536299202E-2</v>
      </c>
      <c r="AG12" s="146">
        <f t="shared" si="17"/>
        <v>4.8903542358133958E-5</v>
      </c>
      <c r="AH12" s="146">
        <f t="shared" si="18"/>
        <v>6.9931067743981973E-3</v>
      </c>
      <c r="AI12" s="146">
        <f t="shared" si="19"/>
        <v>6.4987535322081014E-2</v>
      </c>
      <c r="AJ12" s="146">
        <f t="shared" si="20"/>
        <v>2.0562794711784956E-5</v>
      </c>
      <c r="AK12" s="146">
        <f t="shared" si="21"/>
        <v>4.5346217826611468E-3</v>
      </c>
      <c r="AL12" s="146">
        <f t="shared" si="22"/>
        <v>4.1199347661413817E-2</v>
      </c>
      <c r="AM12" s="146">
        <f t="shared" si="23"/>
        <v>3.3924040772712696E-5</v>
      </c>
      <c r="AN12" s="146">
        <f t="shared" si="24"/>
        <v>5.824434802855355E-3</v>
      </c>
      <c r="AO12" s="146">
        <f t="shared" si="25"/>
        <v>5.3545433593465225E-2</v>
      </c>
      <c r="AP12" s="146">
        <f t="shared" si="26"/>
        <v>1.2845013324005249E-6</v>
      </c>
      <c r="AQ12" s="146">
        <f t="shared" si="27"/>
        <v>1.133358430683129E-3</v>
      </c>
      <c r="AR12" s="146">
        <f t="shared" si="28"/>
        <v>9.9884725149881112E-3</v>
      </c>
      <c r="AS12" s="146">
        <f t="shared" si="29"/>
        <v>1.9878577508348451E-8</v>
      </c>
      <c r="AT12" s="146">
        <f t="shared" si="30"/>
        <v>1.4099140934237253E-4</v>
      </c>
      <c r="AU12" s="146">
        <f t="shared" si="31"/>
        <v>1.2318070117713787E-3</v>
      </c>
      <c r="AV12" s="146">
        <f t="shared" si="32"/>
        <v>3.3708073210899479E-6</v>
      </c>
      <c r="AW12" s="146">
        <f t="shared" si="33"/>
        <v>1.8359758498111972E-3</v>
      </c>
      <c r="AX12" s="147">
        <f t="shared" si="34"/>
        <v>1.628157440857101E-2</v>
      </c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</row>
    <row r="13" spans="1:123" x14ac:dyDescent="0.25">
      <c r="A13" s="126" t="s">
        <v>226</v>
      </c>
      <c r="B13" s="156">
        <v>0.1148</v>
      </c>
      <c r="C13" s="104"/>
      <c r="D13" s="144"/>
      <c r="E13" s="104"/>
      <c r="F13" s="103">
        <v>11</v>
      </c>
      <c r="G13" s="104">
        <f t="shared" si="0"/>
        <v>121</v>
      </c>
      <c r="H13" s="104">
        <f t="shared" si="1"/>
        <v>1331</v>
      </c>
      <c r="I13" s="104">
        <f t="shared" si="2"/>
        <v>14641</v>
      </c>
      <c r="J13" s="104">
        <f t="shared" si="3"/>
        <v>161051</v>
      </c>
      <c r="K13" s="104">
        <f t="shared" si="4"/>
        <v>1771561</v>
      </c>
      <c r="L13" s="104">
        <f t="shared" si="5"/>
        <v>19487171</v>
      </c>
      <c r="M13" s="104">
        <f t="shared" si="6"/>
        <v>214358881</v>
      </c>
      <c r="N13" s="105">
        <f t="shared" si="7"/>
        <v>2357947691</v>
      </c>
      <c r="O13" s="162">
        <f>'RG11'!$B$17+'RG11'!$B$18*'Regresiones polinomicas'!F13</f>
        <v>8.9350027465001425E-2</v>
      </c>
      <c r="P13" s="145">
        <f>'RG12'!$B$17+'RG12'!$B$18*F13+'RG12'!$B$19*G13</f>
        <v>0.10271409487638374</v>
      </c>
      <c r="Q13" s="145">
        <f>'RG13'!$B$17+'RG13'!$B$18*'Regresiones polinomicas'!F13+'RG13'!$B$19*'Regresiones polinomicas'!G13+'RG13'!$B$20*'Regresiones polinomicas'!H13</f>
        <v>0.10603766155425448</v>
      </c>
      <c r="R13" s="145">
        <f>'RG14'!$B$17+'RG14'!$B$18*F13+'RG14'!$B$19*G13+'RG14'!$B$20*H13+'RG14'!$B$21*I13</f>
        <v>0.10657432850437669</v>
      </c>
      <c r="S13" s="145">
        <f>'RG15'!$B$17+'RG15'!$B$18*F13+'RG15'!$B$19*G13+'RG15'!$B$20*H13+'RG15'!$B$21*I13+'RG15'!$B$22*J13</f>
        <v>0.10734163654539404</v>
      </c>
      <c r="T13" s="145">
        <f>'RG16'!$B$17+'RG16'!$B$18*F13+'RG16'!$B$19*G13+'RG16'!$B$20*H13+'RG16'!$B$21*I13+'RG16'!$B$22*J13+'RG16'!$B$23*K13</f>
        <v>0.10537059741590765</v>
      </c>
      <c r="U13" s="145">
        <f>'RG17'!$B$17+'RG17'!$B$18*F13+'RG17'!$B$19*G13+'RG17'!$B$20*H13+'RG17'!$B$21*I13+'RG17'!$B$22*J13+'RG17'!$B$23*K13+'RG17'!$B$24*L13</f>
        <v>0.1108616339254645</v>
      </c>
      <c r="V13" s="145">
        <f>'RG18'!$B$17+'RG18'!$B$18*F13+'RG18'!$B$19*G13+'RG18'!$B$20*H13+'RG18'!$B$21*I13+'RG18'!$B$22*J13+'RG18'!$B$23*K13+'RG18'!$B$24*L13+'RG18'!$B$25*M13</f>
        <v>0.11191379000660784</v>
      </c>
      <c r="W13" s="163">
        <f>'RG19'!$B$17+'RG19'!$B$18*F13+'RG19'!$B$19*G13+'RG19'!$B$20*H13+'RG19'!$B$21*I13+'RG19'!$B$22*J13+'RG19'!$B$23*K13+'RG19'!$B$24*L13+'RG19'!$B$25*M13+'RG19'!$B$26*N13</f>
        <v>0.11025665247748342</v>
      </c>
      <c r="X13" s="146">
        <f t="shared" si="8"/>
        <v>6.4770110203218173E-4</v>
      </c>
      <c r="Y13" s="146">
        <f t="shared" si="9"/>
        <v>2.5449972534998574E-2</v>
      </c>
      <c r="Z13" s="146">
        <f t="shared" si="10"/>
        <v>0.28483452391738073</v>
      </c>
      <c r="AA13" s="146">
        <f t="shared" si="11"/>
        <v>1.4606910265705386E-4</v>
      </c>
      <c r="AB13" s="146">
        <f t="shared" si="12"/>
        <v>1.2085905123616264E-2</v>
      </c>
      <c r="AC13" s="146">
        <f t="shared" si="13"/>
        <v>0.11766549798410465</v>
      </c>
      <c r="AD13" s="146">
        <f t="shared" si="14"/>
        <v>7.6778575037789984E-5</v>
      </c>
      <c r="AE13" s="146">
        <f t="shared" si="15"/>
        <v>8.7623384457455183E-3</v>
      </c>
      <c r="AF13" s="146">
        <f t="shared" si="35"/>
        <v>8.2634210499467134E-2</v>
      </c>
      <c r="AG13" s="146">
        <f t="shared" si="17"/>
        <v>6.7661671553909827E-5</v>
      </c>
      <c r="AH13" s="146">
        <f t="shared" si="18"/>
        <v>8.2256714956233101E-3</v>
      </c>
      <c r="AI13" s="146">
        <f t="shared" si="19"/>
        <v>7.7182484854084785E-2</v>
      </c>
      <c r="AJ13" s="146">
        <f t="shared" si="20"/>
        <v>5.5627185421001742E-5</v>
      </c>
      <c r="AK13" s="146">
        <f t="shared" si="21"/>
        <v>7.4583634546059596E-3</v>
      </c>
      <c r="AL13" s="146">
        <f t="shared" si="22"/>
        <v>6.9482483169071754E-2</v>
      </c>
      <c r="AM13" s="146">
        <f t="shared" si="23"/>
        <v>8.8913633092887434E-5</v>
      </c>
      <c r="AN13" s="146">
        <f t="shared" si="24"/>
        <v>9.4294025840923473E-3</v>
      </c>
      <c r="AO13" s="146">
        <f t="shared" si="25"/>
        <v>8.9487986358031249E-2</v>
      </c>
      <c r="AP13" s="146">
        <f t="shared" si="26"/>
        <v>1.5510727337052175E-5</v>
      </c>
      <c r="AQ13" s="146">
        <f t="shared" si="27"/>
        <v>3.9383660745355015E-3</v>
      </c>
      <c r="AR13" s="146">
        <f t="shared" si="28"/>
        <v>3.5525058896239789E-2</v>
      </c>
      <c r="AS13" s="146">
        <f t="shared" si="29"/>
        <v>8.330208125956778E-6</v>
      </c>
      <c r="AT13" s="146">
        <f t="shared" si="30"/>
        <v>2.8862099933921609E-3</v>
      </c>
      <c r="AU13" s="146">
        <f t="shared" si="31"/>
        <v>2.5789583153441122E-2</v>
      </c>
      <c r="AV13" s="146">
        <f t="shared" si="32"/>
        <v>2.0642006710357499E-5</v>
      </c>
      <c r="AW13" s="146">
        <f t="shared" si="33"/>
        <v>4.5433475225165748E-3</v>
      </c>
      <c r="AX13" s="147">
        <f t="shared" si="34"/>
        <v>4.1207014909548569E-2</v>
      </c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</row>
    <row r="14" spans="1:123" x14ac:dyDescent="0.25">
      <c r="A14" s="127" t="s">
        <v>225</v>
      </c>
      <c r="B14" s="156">
        <v>0.114</v>
      </c>
      <c r="C14" s="104"/>
      <c r="D14" s="144"/>
      <c r="E14" s="104"/>
      <c r="F14" s="103">
        <v>12</v>
      </c>
      <c r="G14" s="104">
        <f t="shared" si="0"/>
        <v>144</v>
      </c>
      <c r="H14" s="104">
        <f t="shared" si="1"/>
        <v>1728</v>
      </c>
      <c r="I14" s="104">
        <f t="shared" si="2"/>
        <v>20736</v>
      </c>
      <c r="J14" s="104">
        <f t="shared" si="3"/>
        <v>248832</v>
      </c>
      <c r="K14" s="104">
        <f t="shared" si="4"/>
        <v>2985984</v>
      </c>
      <c r="L14" s="104">
        <f t="shared" si="5"/>
        <v>35831808</v>
      </c>
      <c r="M14" s="104">
        <f t="shared" si="6"/>
        <v>429981696</v>
      </c>
      <c r="N14" s="105">
        <f t="shared" si="7"/>
        <v>5159780352</v>
      </c>
      <c r="O14" s="162">
        <f>'RG11'!$B$17+'RG11'!$B$18*'Regresiones polinomicas'!F14</f>
        <v>8.9110193332068946E-2</v>
      </c>
      <c r="P14" s="145">
        <f>'RG12'!$B$17+'RG12'!$B$18*F14+'RG12'!$B$19*G14</f>
        <v>0.10205634615629229</v>
      </c>
      <c r="Q14" s="145">
        <f>'RG13'!$B$17+'RG13'!$B$18*'Regresiones polinomicas'!F14+'RG13'!$B$19*'Regresiones polinomicas'!G14+'RG13'!$B$20*'Regresiones polinomicas'!H14</f>
        <v>0.10512565175267152</v>
      </c>
      <c r="R14" s="145">
        <f>'RG14'!$B$17+'RG14'!$B$18*F14+'RG14'!$B$19*G14+'RG14'!$B$20*H14+'RG14'!$B$21*I14</f>
        <v>0.1055572758384721</v>
      </c>
      <c r="S14" s="145">
        <f>'RG15'!$B$17+'RG15'!$B$18*F14+'RG15'!$B$19*G14+'RG15'!$B$20*H14+'RG15'!$B$21*I14+'RG15'!$B$22*J14</f>
        <v>0.10477087184897881</v>
      </c>
      <c r="T14" s="145">
        <f>'RG16'!$B$17+'RG16'!$B$18*F14+'RG16'!$B$19*G14+'RG16'!$B$20*H14+'RG16'!$B$21*I14+'RG16'!$B$22*J14+'RG16'!$B$23*K14</f>
        <v>0.10221150706055408</v>
      </c>
      <c r="U14" s="145">
        <f>'RG17'!$B$17+'RG17'!$B$18*F14+'RG17'!$B$19*G14+'RG17'!$B$20*H14+'RG17'!$B$21*I14+'RG17'!$B$22*J14+'RG17'!$B$23*K14+'RG17'!$B$24*L14</f>
        <v>0.1083076852999133</v>
      </c>
      <c r="V14" s="145">
        <f>'RG18'!$B$17+'RG18'!$B$18*F14+'RG18'!$B$19*G14+'RG18'!$B$20*H14+'RG18'!$B$21*I14+'RG18'!$B$22*J14+'RG18'!$B$23*K14+'RG18'!$B$24*L14+'RG18'!$B$25*M14</f>
        <v>0.10938355612060942</v>
      </c>
      <c r="W14" s="163">
        <f>'RG19'!$B$17+'RG19'!$B$18*F14+'RG19'!$B$19*G14+'RG19'!$B$20*H14+'RG19'!$B$21*I14+'RG19'!$B$22*J14+'RG19'!$B$23*K14+'RG19'!$B$24*L14+'RG19'!$B$25*M14+'RG19'!$B$26*N14</f>
        <v>0.10782177915365498</v>
      </c>
      <c r="X14" s="146">
        <f t="shared" si="8"/>
        <v>6.1950247596698541E-4</v>
      </c>
      <c r="Y14" s="146">
        <f t="shared" si="9"/>
        <v>2.4889806667931058E-2</v>
      </c>
      <c r="Z14" s="146">
        <f t="shared" si="10"/>
        <v>0.27931492164066174</v>
      </c>
      <c r="AA14" s="146">
        <f t="shared" si="11"/>
        <v>1.4265086713831403E-4</v>
      </c>
      <c r="AB14" s="146">
        <f t="shared" si="12"/>
        <v>1.1943653843707713E-2</v>
      </c>
      <c r="AC14" s="146">
        <f t="shared" si="13"/>
        <v>0.11702999660027831</v>
      </c>
      <c r="AD14" s="146">
        <f t="shared" si="14"/>
        <v>7.8754056814862085E-5</v>
      </c>
      <c r="AE14" s="146">
        <f t="shared" si="15"/>
        <v>8.8743482473284813E-3</v>
      </c>
      <c r="AF14" s="146">
        <f t="shared" si="35"/>
        <v>8.4416582436103282E-2</v>
      </c>
      <c r="AG14" s="146">
        <f t="shared" si="17"/>
        <v>7.1279591267646992E-5</v>
      </c>
      <c r="AH14" s="146">
        <f t="shared" si="18"/>
        <v>8.4427241615279008E-3</v>
      </c>
      <c r="AI14" s="146">
        <f t="shared" si="19"/>
        <v>7.9982399076377164E-2</v>
      </c>
      <c r="AJ14" s="146">
        <f t="shared" si="20"/>
        <v>8.5176806427971966E-5</v>
      </c>
      <c r="AK14" s="146">
        <f t="shared" si="21"/>
        <v>9.2291281510211987E-3</v>
      </c>
      <c r="AL14" s="146">
        <f t="shared" si="22"/>
        <v>8.808868331576411E-2</v>
      </c>
      <c r="AM14" s="146">
        <f t="shared" si="23"/>
        <v>1.3896856578336634E-4</v>
      </c>
      <c r="AN14" s="146">
        <f t="shared" si="24"/>
        <v>1.1788492939445921E-2</v>
      </c>
      <c r="AO14" s="146">
        <f t="shared" si="25"/>
        <v>0.11533430313733618</v>
      </c>
      <c r="AP14" s="146">
        <f t="shared" si="26"/>
        <v>3.2402446644823149E-5</v>
      </c>
      <c r="AQ14" s="146">
        <f t="shared" si="27"/>
        <v>5.6923147000867008E-3</v>
      </c>
      <c r="AR14" s="146">
        <f t="shared" si="28"/>
        <v>5.2556886284885432E-2</v>
      </c>
      <c r="AS14" s="146">
        <f t="shared" si="29"/>
        <v>2.1311554091562803E-5</v>
      </c>
      <c r="AT14" s="146">
        <f t="shared" si="30"/>
        <v>4.616443879390586E-3</v>
      </c>
      <c r="AU14" s="146">
        <f t="shared" si="31"/>
        <v>4.220418537408277E-2</v>
      </c>
      <c r="AV14" s="146">
        <f t="shared" si="32"/>
        <v>3.8170412826212175E-5</v>
      </c>
      <c r="AW14" s="146">
        <f t="shared" si="33"/>
        <v>6.17822084634502E-3</v>
      </c>
      <c r="AX14" s="147">
        <f t="shared" si="34"/>
        <v>5.7300305140954341E-2</v>
      </c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</row>
    <row r="15" spans="1:123" x14ac:dyDescent="0.25">
      <c r="A15" s="126" t="s">
        <v>224</v>
      </c>
      <c r="B15" s="156">
        <v>0.11210000000000001</v>
      </c>
      <c r="C15" s="104"/>
      <c r="D15" s="144"/>
      <c r="E15" s="104"/>
      <c r="F15" s="103">
        <v>13</v>
      </c>
      <c r="G15" s="104">
        <f t="shared" si="0"/>
        <v>169</v>
      </c>
      <c r="H15" s="104">
        <f t="shared" si="1"/>
        <v>2197</v>
      </c>
      <c r="I15" s="104">
        <f t="shared" si="2"/>
        <v>28561</v>
      </c>
      <c r="J15" s="104">
        <f t="shared" si="3"/>
        <v>371293</v>
      </c>
      <c r="K15" s="104">
        <f t="shared" si="4"/>
        <v>4826809</v>
      </c>
      <c r="L15" s="104">
        <f t="shared" si="5"/>
        <v>62748517</v>
      </c>
      <c r="M15" s="104">
        <f t="shared" si="6"/>
        <v>815730721</v>
      </c>
      <c r="N15" s="105">
        <f t="shared" si="7"/>
        <v>10604499373</v>
      </c>
      <c r="O15" s="162">
        <f>'RG11'!$B$17+'RG11'!$B$18*'Regresiones polinomicas'!F15</f>
        <v>8.8870359199136467E-2</v>
      </c>
      <c r="P15" s="145">
        <f>'RG12'!$B$17+'RG12'!$B$18*F15+'RG12'!$B$19*G15</f>
        <v>0.10140254002664574</v>
      </c>
      <c r="Q15" s="145">
        <f>'RG13'!$B$17+'RG13'!$B$18*'Regresiones polinomicas'!F15+'RG13'!$B$19*'Regresiones polinomicas'!G15+'RG13'!$B$20*'Regresiones polinomicas'!H15</f>
        <v>0.10422389738726846</v>
      </c>
      <c r="R15" s="145">
        <f>'RG14'!$B$17+'RG14'!$B$18*F15+'RG14'!$B$19*G15+'RG14'!$B$20*H15+'RG14'!$B$21*I15</f>
        <v>0.10455555802415878</v>
      </c>
      <c r="S15" s="145">
        <f>'RG15'!$B$17+'RG15'!$B$18*F15+'RG15'!$B$19*G15+'RG15'!$B$20*H15+'RG15'!$B$21*I15+'RG15'!$B$22*J15</f>
        <v>0.10234735842987662</v>
      </c>
      <c r="T15" s="145">
        <f>'RG16'!$B$17+'RG16'!$B$18*F15+'RG16'!$B$19*G15+'RG16'!$B$20*H15+'RG16'!$B$21*I15+'RG16'!$B$22*J15+'RG16'!$B$23*K15</f>
        <v>9.928661619390626E-2</v>
      </c>
      <c r="U15" s="145">
        <f>'RG17'!$B$17+'RG17'!$B$18*F15+'RG17'!$B$19*G15+'RG17'!$B$20*H15+'RG17'!$B$21*I15+'RG17'!$B$22*J15+'RG17'!$B$23*K15+'RG17'!$B$24*L15</f>
        <v>0.10581185850301023</v>
      </c>
      <c r="V15" s="145">
        <f>'RG18'!$B$17+'RG18'!$B$18*F15+'RG18'!$B$19*G15+'RG18'!$B$20*H15+'RG18'!$B$21*I15+'RG18'!$B$22*J15+'RG18'!$B$23*K15+'RG18'!$B$24*L15+'RG18'!$B$25*M15</f>
        <v>0.10688048816643891</v>
      </c>
      <c r="W15" s="163">
        <f>'RG19'!$B$17+'RG19'!$B$18*F15+'RG19'!$B$19*G15+'RG19'!$B$20*H15+'RG19'!$B$21*I15+'RG19'!$B$22*J15+'RG19'!$B$23*K15+'RG19'!$B$24*L15+'RG19'!$B$25*M15+'RG19'!$B$26*N15</f>
        <v>0.10545928153957607</v>
      </c>
      <c r="X15" s="146">
        <f t="shared" si="8"/>
        <v>5.3961621173714402E-4</v>
      </c>
      <c r="Y15" s="146">
        <f t="shared" si="9"/>
        <v>2.3229640800863538E-2</v>
      </c>
      <c r="Z15" s="146">
        <f t="shared" si="10"/>
        <v>0.26138794768244006</v>
      </c>
      <c r="AA15" s="146">
        <f t="shared" si="11"/>
        <v>1.1443564988151663E-4</v>
      </c>
      <c r="AB15" s="146">
        <f t="shared" si="12"/>
        <v>1.0697459973354265E-2</v>
      </c>
      <c r="AC15" s="146">
        <f t="shared" si="13"/>
        <v>0.10549499026891508</v>
      </c>
      <c r="AD15" s="146">
        <f t="shared" si="14"/>
        <v>6.2032992366276628E-5</v>
      </c>
      <c r="AE15" s="146">
        <f t="shared" si="15"/>
        <v>7.876102612731542E-3</v>
      </c>
      <c r="AF15" s="146">
        <f t="shared" si="35"/>
        <v>7.5569066309869662E-2</v>
      </c>
      <c r="AG15" s="146">
        <f t="shared" si="17"/>
        <v>5.6918604726835067E-5</v>
      </c>
      <c r="AH15" s="146">
        <f t="shared" si="18"/>
        <v>7.5444419758412262E-3</v>
      </c>
      <c r="AI15" s="146">
        <f t="shared" si="19"/>
        <v>7.2157254175794217E-2</v>
      </c>
      <c r="AJ15" s="146">
        <f t="shared" si="20"/>
        <v>9.5114017595298737E-5</v>
      </c>
      <c r="AK15" s="146">
        <f t="shared" si="21"/>
        <v>9.7526415701233854E-3</v>
      </c>
      <c r="AL15" s="146">
        <f t="shared" si="22"/>
        <v>9.5289626618017861E-2</v>
      </c>
      <c r="AM15" s="146">
        <f t="shared" si="23"/>
        <v>1.6418280456226544E-4</v>
      </c>
      <c r="AN15" s="146">
        <f t="shared" si="24"/>
        <v>1.2813383806093745E-2</v>
      </c>
      <c r="AO15" s="146">
        <f t="shared" si="25"/>
        <v>0.12905449190724025</v>
      </c>
      <c r="AP15" s="146">
        <f t="shared" si="26"/>
        <v>3.9540723486164869E-5</v>
      </c>
      <c r="AQ15" s="146">
        <f t="shared" si="27"/>
        <v>6.2881414969897798E-3</v>
      </c>
      <c r="AR15" s="146">
        <f t="shared" si="28"/>
        <v>5.9427568761689309E-2</v>
      </c>
      <c r="AS15" s="146">
        <f t="shared" si="29"/>
        <v>2.7243303780684266E-5</v>
      </c>
      <c r="AT15" s="146">
        <f t="shared" si="30"/>
        <v>5.2195118335610913E-3</v>
      </c>
      <c r="AU15" s="146">
        <f t="shared" si="31"/>
        <v>4.8835029883406239E-2</v>
      </c>
      <c r="AV15" s="146">
        <f t="shared" si="32"/>
        <v>4.4099141670615288E-5</v>
      </c>
      <c r="AW15" s="146">
        <f t="shared" si="33"/>
        <v>6.6407184604239389E-3</v>
      </c>
      <c r="AX15" s="147">
        <f t="shared" si="34"/>
        <v>6.296950219532696E-2</v>
      </c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</row>
    <row r="16" spans="1:123" x14ac:dyDescent="0.25">
      <c r="A16" s="127" t="s">
        <v>223</v>
      </c>
      <c r="B16" s="156">
        <v>0.1075</v>
      </c>
      <c r="C16" s="104"/>
      <c r="D16" s="144"/>
      <c r="E16" s="104"/>
      <c r="F16" s="103">
        <v>14</v>
      </c>
      <c r="G16" s="104">
        <f t="shared" si="0"/>
        <v>196</v>
      </c>
      <c r="H16" s="104">
        <f t="shared" si="1"/>
        <v>2744</v>
      </c>
      <c r="I16" s="104">
        <f t="shared" si="2"/>
        <v>38416</v>
      </c>
      <c r="J16" s="104">
        <f t="shared" si="3"/>
        <v>537824</v>
      </c>
      <c r="K16" s="104">
        <f t="shared" si="4"/>
        <v>7529536</v>
      </c>
      <c r="L16" s="104">
        <f t="shared" si="5"/>
        <v>105413504</v>
      </c>
      <c r="M16" s="104">
        <f t="shared" si="6"/>
        <v>1475789056</v>
      </c>
      <c r="N16" s="105">
        <f t="shared" si="7"/>
        <v>20661046784</v>
      </c>
      <c r="O16" s="162">
        <f>'RG11'!$B$17+'RG11'!$B$18*'Regresiones polinomicas'!F16</f>
        <v>8.8630525066203988E-2</v>
      </c>
      <c r="P16" s="145">
        <f>'RG12'!$B$17+'RG12'!$B$18*F16+'RG12'!$B$19*G16</f>
        <v>0.10075267648744407</v>
      </c>
      <c r="Q16" s="145">
        <f>'RG13'!$B$17+'RG13'!$B$18*'Regresiones polinomicas'!F16+'RG13'!$B$19*'Regresiones polinomicas'!G16+'RG13'!$B$20*'Regresiones polinomicas'!H16</f>
        <v>0.10333233862064503</v>
      </c>
      <c r="R16" s="145">
        <f>'RG14'!$B$17+'RG14'!$B$18*F16+'RG14'!$B$19*G16+'RG14'!$B$20*H16+'RG14'!$B$21*I16</f>
        <v>0.10356899896493708</v>
      </c>
      <c r="S16" s="145">
        <f>'RG15'!$B$17+'RG15'!$B$18*F16+'RG15'!$B$19*G16+'RG15'!$B$20*H16+'RG15'!$B$21*I16+'RG15'!$B$22*J16</f>
        <v>0.10006549219929084</v>
      </c>
      <c r="T16" s="145">
        <f>'RG16'!$B$17+'RG16'!$B$18*F16+'RG16'!$B$19*G16+'RG16'!$B$20*H16+'RG16'!$B$21*I16+'RG16'!$B$22*J16+'RG16'!$B$23*K16</f>
        <v>9.6584590427521502E-2</v>
      </c>
      <c r="U16" s="145">
        <f>'RG17'!$B$17+'RG17'!$B$18*F16+'RG17'!$B$19*G16+'RG17'!$B$20*H16+'RG17'!$B$21*I16+'RG17'!$B$22*J16+'RG17'!$B$23*K16+'RG17'!$B$24*L16</f>
        <v>0.10338049514960462</v>
      </c>
      <c r="V16" s="145">
        <f>'RG18'!$B$17+'RG18'!$B$18*F16+'RG18'!$B$19*G16+'RG18'!$B$20*H16+'RG18'!$B$21*I16+'RG18'!$B$22*J16+'RG18'!$B$23*K16+'RG18'!$B$24*L16+'RG18'!$B$25*M16</f>
        <v>0.10441562958897443</v>
      </c>
      <c r="W16" s="163">
        <f>'RG19'!$B$17+'RG19'!$B$18*F16+'RG19'!$B$19*G16+'RG19'!$B$20*H16+'RG19'!$B$21*I16+'RG19'!$B$22*J16+'RG19'!$B$23*K16+'RG19'!$B$24*L16+'RG19'!$B$25*M16+'RG19'!$B$26*N16</f>
        <v>0.10316928825358435</v>
      </c>
      <c r="X16" s="146">
        <f t="shared" si="8"/>
        <v>3.5605708427715596E-4</v>
      </c>
      <c r="Y16" s="146">
        <f t="shared" si="9"/>
        <v>1.886947493379601E-2</v>
      </c>
      <c r="Z16" s="146">
        <f t="shared" si="10"/>
        <v>0.21290040784144237</v>
      </c>
      <c r="AA16" s="146">
        <f t="shared" si="11"/>
        <v>4.5526374583090061E-5</v>
      </c>
      <c r="AB16" s="146">
        <f t="shared" si="12"/>
        <v>6.7473235125559278E-3</v>
      </c>
      <c r="AC16" s="146">
        <f t="shared" si="13"/>
        <v>6.6969173899780104E-2</v>
      </c>
      <c r="AD16" s="146">
        <f t="shared" si="14"/>
        <v>1.7369401372966946E-5</v>
      </c>
      <c r="AE16" s="146">
        <f t="shared" si="15"/>
        <v>4.1676613793549672E-3</v>
      </c>
      <c r="AF16" s="146">
        <f t="shared" si="35"/>
        <v>4.0332595148701099E-2</v>
      </c>
      <c r="AG16" s="146">
        <f t="shared" si="17"/>
        <v>1.5452769137665704E-5</v>
      </c>
      <c r="AH16" s="146">
        <f t="shared" si="18"/>
        <v>3.9310010350629143E-3</v>
      </c>
      <c r="AI16" s="146">
        <f t="shared" si="19"/>
        <v>3.795538311994056E-2</v>
      </c>
      <c r="AJ16" s="146">
        <f t="shared" si="20"/>
        <v>5.5271906238805332E-5</v>
      </c>
      <c r="AK16" s="146">
        <f t="shared" si="21"/>
        <v>7.4345078007091586E-3</v>
      </c>
      <c r="AL16" s="146">
        <f t="shared" si="22"/>
        <v>7.4296419647869844E-2</v>
      </c>
      <c r="AM16" s="146">
        <f t="shared" si="23"/>
        <v>1.1914616613495519E-4</v>
      </c>
      <c r="AN16" s="146">
        <f t="shared" si="24"/>
        <v>1.0915409572478496E-2</v>
      </c>
      <c r="AO16" s="146">
        <f t="shared" si="25"/>
        <v>0.11301398622867878</v>
      </c>
      <c r="AP16" s="146">
        <f t="shared" si="26"/>
        <v>1.6970320212431022E-5</v>
      </c>
      <c r="AQ16" s="146">
        <f t="shared" si="27"/>
        <v>4.1195048503953752E-3</v>
      </c>
      <c r="AR16" s="146">
        <f t="shared" si="28"/>
        <v>3.9847989163080827E-2</v>
      </c>
      <c r="AS16" s="146">
        <f t="shared" si="29"/>
        <v>9.5133408324100045E-6</v>
      </c>
      <c r="AT16" s="146">
        <f t="shared" si="30"/>
        <v>3.0843704110255638E-3</v>
      </c>
      <c r="AU16" s="146">
        <f t="shared" si="31"/>
        <v>2.9539355584666721E-2</v>
      </c>
      <c r="AV16" s="146">
        <f t="shared" si="32"/>
        <v>1.8755064230542511E-5</v>
      </c>
      <c r="AW16" s="146">
        <f t="shared" si="33"/>
        <v>4.3307117464156525E-3</v>
      </c>
      <c r="AX16" s="147">
        <f t="shared" si="34"/>
        <v>4.1976753157112079E-2</v>
      </c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</row>
    <row r="17" spans="1:123" x14ac:dyDescent="0.25">
      <c r="A17" s="126" t="s">
        <v>222</v>
      </c>
      <c r="B17" s="156">
        <v>0.106</v>
      </c>
      <c r="C17" s="104"/>
      <c r="D17" s="144"/>
      <c r="E17" s="104"/>
      <c r="F17" s="103">
        <v>15</v>
      </c>
      <c r="G17" s="104">
        <f t="shared" si="0"/>
        <v>225</v>
      </c>
      <c r="H17" s="104">
        <f t="shared" si="1"/>
        <v>3375</v>
      </c>
      <c r="I17" s="104">
        <f t="shared" si="2"/>
        <v>50625</v>
      </c>
      <c r="J17" s="104">
        <f t="shared" si="3"/>
        <v>759375</v>
      </c>
      <c r="K17" s="104">
        <f t="shared" si="4"/>
        <v>11390625</v>
      </c>
      <c r="L17" s="104">
        <f t="shared" si="5"/>
        <v>170859375</v>
      </c>
      <c r="M17" s="104">
        <f t="shared" si="6"/>
        <v>2562890625</v>
      </c>
      <c r="N17" s="105">
        <f t="shared" si="7"/>
        <v>38443359375</v>
      </c>
      <c r="O17" s="162">
        <f>'RG11'!$B$17+'RG11'!$B$18*'Regresiones polinomicas'!F17</f>
        <v>8.839069093327151E-2</v>
      </c>
      <c r="P17" s="145">
        <f>'RG12'!$B$17+'RG12'!$B$18*F17+'RG12'!$B$19*G17</f>
        <v>0.10010675553868731</v>
      </c>
      <c r="Q17" s="145">
        <f>'RG13'!$B$17+'RG13'!$B$18*'Regresiones polinomicas'!F17+'RG13'!$B$19*'Regresiones polinomicas'!G17+'RG13'!$B$20*'Regresiones polinomicas'!H17</f>
        <v>0.10245091561540087</v>
      </c>
      <c r="R17" s="145">
        <f>'RG14'!$B$17+'RG14'!$B$18*F17+'RG14'!$B$19*G17+'RG14'!$B$20*H17+'RG14'!$B$21*I17</f>
        <v>0.1025974236715369</v>
      </c>
      <c r="S17" s="145">
        <f>'RG15'!$B$17+'RG15'!$B$18*F17+'RG15'!$B$19*G17+'RG15'!$B$20*H17+'RG15'!$B$21*I17+'RG15'!$B$22*J17</f>
        <v>9.791978953564405E-2</v>
      </c>
      <c r="T17" s="145">
        <f>'RG16'!$B$17+'RG16'!$B$18*F17+'RG16'!$B$19*G17+'RG16'!$B$20*H17+'RG16'!$B$21*I17+'RG16'!$B$22*J17+'RG16'!$B$23*K17</f>
        <v>9.4094433065194272E-2</v>
      </c>
      <c r="U17" s="145">
        <f>'RG17'!$B$17+'RG17'!$B$18*F17+'RG17'!$B$19*G17+'RG17'!$B$20*H17+'RG17'!$B$21*I17+'RG17'!$B$22*J17+'RG17'!$B$23*K17+'RG17'!$B$24*L17</f>
        <v>0.10101924767300838</v>
      </c>
      <c r="V17" s="145">
        <f>'RG18'!$B$17+'RG18'!$B$18*F17+'RG18'!$B$19*G17+'RG18'!$B$20*H17+'RG18'!$B$21*I17+'RG18'!$B$22*J17+'RG18'!$B$23*K17+'RG18'!$B$24*L17+'RG18'!$B$25*M17</f>
        <v>0.10199894008044623</v>
      </c>
      <c r="W17" s="163">
        <f>'RG19'!$B$17+'RG19'!$B$18*F17+'RG19'!$B$19*G17+'RG19'!$B$20*H17+'RG19'!$B$21*I17+'RG19'!$B$22*J17+'RG19'!$B$23*K17+'RG19'!$B$24*L17+'RG19'!$B$25*M17+'RG19'!$B$26*N17</f>
        <v>0.10095213079134507</v>
      </c>
      <c r="X17" s="146">
        <f t="shared" si="8"/>
        <v>3.1008776580756614E-4</v>
      </c>
      <c r="Y17" s="146">
        <f t="shared" si="9"/>
        <v>1.7609309066728487E-2</v>
      </c>
      <c r="Z17" s="146">
        <f t="shared" si="10"/>
        <v>0.19922130804500923</v>
      </c>
      <c r="AA17" s="146">
        <f t="shared" si="11"/>
        <v>3.473033028079268E-5</v>
      </c>
      <c r="AB17" s="146">
        <f t="shared" si="12"/>
        <v>5.8932444613126883E-3</v>
      </c>
      <c r="AC17" s="146">
        <f t="shared" si="13"/>
        <v>5.8869598056598506E-2</v>
      </c>
      <c r="AD17" s="146">
        <f t="shared" si="14"/>
        <v>1.2595999969005344E-5</v>
      </c>
      <c r="AE17" s="146">
        <f t="shared" si="15"/>
        <v>3.5490843845991243E-3</v>
      </c>
      <c r="AF17" s="146">
        <f t="shared" si="35"/>
        <v>3.4641802499084842E-2</v>
      </c>
      <c r="AG17" s="146">
        <f t="shared" si="17"/>
        <v>1.1577525671017392E-5</v>
      </c>
      <c r="AH17" s="146">
        <f t="shared" si="18"/>
        <v>3.4025763284630944E-3</v>
      </c>
      <c r="AI17" s="146">
        <f t="shared" si="19"/>
        <v>3.3164344743746764E-2</v>
      </c>
      <c r="AJ17" s="146">
        <f t="shared" si="20"/>
        <v>6.528980114828735E-5</v>
      </c>
      <c r="AK17" s="146">
        <f t="shared" si="21"/>
        <v>8.0802104643559469E-3</v>
      </c>
      <c r="AL17" s="146">
        <f t="shared" si="22"/>
        <v>8.2518666580820701E-2</v>
      </c>
      <c r="AM17" s="146">
        <f t="shared" si="23"/>
        <v>1.4174252403913938E-4</v>
      </c>
      <c r="AN17" s="146">
        <f t="shared" si="24"/>
        <v>1.1905566934805725E-2</v>
      </c>
      <c r="AO17" s="146">
        <f t="shared" si="25"/>
        <v>0.12652785661141966</v>
      </c>
      <c r="AP17" s="146">
        <f t="shared" si="26"/>
        <v>2.4807893742832429E-5</v>
      </c>
      <c r="AQ17" s="146">
        <f t="shared" si="27"/>
        <v>4.9807523269916193E-3</v>
      </c>
      <c r="AR17" s="146">
        <f t="shared" si="28"/>
        <v>4.9304983374197517E-2</v>
      </c>
      <c r="AS17" s="146">
        <f t="shared" si="29"/>
        <v>1.6008480479859601E-5</v>
      </c>
      <c r="AT17" s="146">
        <f t="shared" si="30"/>
        <v>4.0010599195537677E-3</v>
      </c>
      <c r="AU17" s="146">
        <f t="shared" si="31"/>
        <v>3.922648525953451E-2</v>
      </c>
      <c r="AV17" s="146">
        <f t="shared" si="32"/>
        <v>2.5480983547686481E-5</v>
      </c>
      <c r="AW17" s="146">
        <f t="shared" si="33"/>
        <v>5.0478692086549232E-3</v>
      </c>
      <c r="AX17" s="147">
        <f t="shared" si="34"/>
        <v>5.000260191722166E-2</v>
      </c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</row>
    <row r="18" spans="1:123" x14ac:dyDescent="0.25">
      <c r="A18" s="127" t="s">
        <v>221</v>
      </c>
      <c r="B18" s="156">
        <v>0.10009999999999999</v>
      </c>
      <c r="C18" s="104"/>
      <c r="D18" s="144"/>
      <c r="E18" s="104"/>
      <c r="F18" s="103">
        <v>16</v>
      </c>
      <c r="G18" s="104">
        <f t="shared" si="0"/>
        <v>256</v>
      </c>
      <c r="H18" s="104">
        <f t="shared" si="1"/>
        <v>4096</v>
      </c>
      <c r="I18" s="104">
        <f t="shared" si="2"/>
        <v>65536</v>
      </c>
      <c r="J18" s="104">
        <f t="shared" si="3"/>
        <v>1048576</v>
      </c>
      <c r="K18" s="104">
        <f t="shared" si="4"/>
        <v>16777216</v>
      </c>
      <c r="L18" s="104">
        <f t="shared" si="5"/>
        <v>268435456</v>
      </c>
      <c r="M18" s="104">
        <f t="shared" si="6"/>
        <v>4294967296</v>
      </c>
      <c r="N18" s="105">
        <f t="shared" si="7"/>
        <v>68719476736</v>
      </c>
      <c r="O18" s="162">
        <f>'RG11'!$B$17+'RG11'!$B$18*'Regresiones polinomicas'!F18</f>
        <v>8.8150856800339017E-2</v>
      </c>
      <c r="P18" s="145">
        <f>'RG12'!$B$17+'RG12'!$B$18*F18+'RG12'!$B$19*G18</f>
        <v>9.9464777180375441E-2</v>
      </c>
      <c r="Q18" s="145">
        <f>'RG13'!$B$17+'RG13'!$B$18*'Regresiones polinomicas'!F18+'RG13'!$B$19*'Regresiones polinomicas'!G18+'RG13'!$B$20*'Regresiones polinomicas'!H18</f>
        <v>0.10157956853413569</v>
      </c>
      <c r="R18" s="145">
        <f>'RG14'!$B$17+'RG14'!$B$18*F18+'RG14'!$B$19*G18+'RG14'!$B$20*H18+'RG14'!$B$21*I18</f>
        <v>0.10164065826191757</v>
      </c>
      <c r="S18" s="145">
        <f>'RG15'!$B$17+'RG15'!$B$18*F18+'RG15'!$B$19*G18+'RG15'!$B$20*H18+'RG15'!$B$21*I18+'RG15'!$B$22*J18</f>
        <v>9.5904886142377049E-2</v>
      </c>
      <c r="T18" s="145">
        <f>'RG16'!$B$17+'RG16'!$B$18*F18+'RG16'!$B$19*G18+'RG16'!$B$20*H18+'RG16'!$B$21*I18+'RG16'!$B$22*J18+'RG16'!$B$23*K18</f>
        <v>9.1805479291355935E-2</v>
      </c>
      <c r="U18" s="145">
        <f>'RG17'!$B$17+'RG17'!$B$18*F18+'RG17'!$B$19*G18+'RG17'!$B$20*H18+'RG17'!$B$21*I18+'RG17'!$B$22*J18+'RG17'!$B$23*K18+'RG17'!$B$24*L18</f>
        <v>9.8733110590193823E-2</v>
      </c>
      <c r="V18" s="145">
        <f>'RG18'!$B$17+'RG18'!$B$18*F18+'RG18'!$B$19*G18+'RG18'!$B$20*H18+'RG18'!$B$21*I18+'RG18'!$B$22*J18+'RG18'!$B$23*K18+'RG18'!$B$24*L18+'RG18'!$B$25*M18</f>
        <v>9.963934810823101E-2</v>
      </c>
      <c r="W18" s="163">
        <f>'RG19'!$B$17+'RG19'!$B$18*F18+'RG19'!$B$19*G18+'RG19'!$B$20*H18+'RG19'!$B$21*I18+'RG19'!$B$22*J18+'RG19'!$B$23*K18+'RG19'!$B$24*L18+'RG19'!$B$25*M18+'RG19'!$B$26*N18</f>
        <v>9.8808298800431502E-2</v>
      </c>
      <c r="X18" s="146">
        <f t="shared" si="8"/>
        <v>1.4278202320600419E-4</v>
      </c>
      <c r="Y18" s="146">
        <f t="shared" si="9"/>
        <v>1.1949143199660978E-2</v>
      </c>
      <c r="Z18" s="146">
        <f t="shared" si="10"/>
        <v>0.13555334154863283</v>
      </c>
      <c r="AA18" s="146">
        <f t="shared" si="11"/>
        <v>4.0350803057176804E-7</v>
      </c>
      <c r="AB18" s="146">
        <f t="shared" si="12"/>
        <v>6.3522281962455351E-4</v>
      </c>
      <c r="AC18" s="146">
        <f t="shared" si="13"/>
        <v>6.3864097184132031E-3</v>
      </c>
      <c r="AD18" s="146">
        <f t="shared" si="14"/>
        <v>2.1891230472044481E-6</v>
      </c>
      <c r="AE18" s="146">
        <f t="shared" si="15"/>
        <v>1.4795685341356946E-3</v>
      </c>
      <c r="AF18" s="146">
        <f t="shared" si="35"/>
        <v>1.4565611524905103E-2</v>
      </c>
      <c r="AG18" s="146">
        <f t="shared" si="17"/>
        <v>2.3736278800148717E-6</v>
      </c>
      <c r="AH18" s="146">
        <f t="shared" si="18"/>
        <v>1.5406582619175713E-3</v>
      </c>
      <c r="AI18" s="146">
        <f t="shared" si="19"/>
        <v>1.5157893388957131E-2</v>
      </c>
      <c r="AJ18" s="146">
        <f t="shared" si="20"/>
        <v>1.7598980278420069E-5</v>
      </c>
      <c r="AK18" s="146">
        <f t="shared" si="21"/>
        <v>4.1951138576229452E-3</v>
      </c>
      <c r="AL18" s="146">
        <f t="shared" si="22"/>
        <v>4.3742441353770291E-2</v>
      </c>
      <c r="AM18" s="146">
        <f t="shared" si="23"/>
        <v>6.8799073786125162E-5</v>
      </c>
      <c r="AN18" s="146">
        <f t="shared" si="24"/>
        <v>8.2945207086440598E-3</v>
      </c>
      <c r="AO18" s="146">
        <f t="shared" si="25"/>
        <v>9.034886340847241E-2</v>
      </c>
      <c r="AP18" s="146">
        <f t="shared" si="26"/>
        <v>1.8683866586402632E-6</v>
      </c>
      <c r="AQ18" s="146">
        <f t="shared" si="27"/>
        <v>1.3668894098061712E-3</v>
      </c>
      <c r="AR18" s="146">
        <f t="shared" si="28"/>
        <v>1.3844285889863686E-2</v>
      </c>
      <c r="AS18" s="146">
        <f t="shared" si="29"/>
        <v>2.1220016539034417E-7</v>
      </c>
      <c r="AT18" s="146">
        <f t="shared" si="30"/>
        <v>4.6065189176898447E-4</v>
      </c>
      <c r="AU18" s="146">
        <f t="shared" si="31"/>
        <v>4.6231925490782186E-3</v>
      </c>
      <c r="AV18" s="146">
        <f t="shared" si="32"/>
        <v>1.6684919889666837E-6</v>
      </c>
      <c r="AW18" s="146">
        <f t="shared" si="33"/>
        <v>1.2917011995684929E-3</v>
      </c>
      <c r="AX18" s="147">
        <f t="shared" si="34"/>
        <v>1.3072800718666478E-2</v>
      </c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</row>
    <row r="19" spans="1:123" x14ac:dyDescent="0.25">
      <c r="A19" s="126" t="s">
        <v>220</v>
      </c>
      <c r="B19" s="156">
        <v>9.0700000000000003E-2</v>
      </c>
      <c r="C19" s="104"/>
      <c r="D19" s="144"/>
      <c r="E19" s="104"/>
      <c r="F19" s="103">
        <v>17</v>
      </c>
      <c r="G19" s="104">
        <f t="shared" si="0"/>
        <v>289</v>
      </c>
      <c r="H19" s="104">
        <f t="shared" si="1"/>
        <v>4913</v>
      </c>
      <c r="I19" s="104">
        <f t="shared" si="2"/>
        <v>83521</v>
      </c>
      <c r="J19" s="104">
        <f t="shared" si="3"/>
        <v>1419857</v>
      </c>
      <c r="K19" s="104">
        <f t="shared" si="4"/>
        <v>24137569</v>
      </c>
      <c r="L19" s="104">
        <f t="shared" si="5"/>
        <v>410338673</v>
      </c>
      <c r="M19" s="104">
        <f t="shared" si="6"/>
        <v>6975757441</v>
      </c>
      <c r="N19" s="105">
        <f t="shared" si="7"/>
        <v>118587876497</v>
      </c>
      <c r="O19" s="162">
        <f>'RG11'!$B$17+'RG11'!$B$18*'Regresiones polinomicas'!F19</f>
        <v>8.7911022667406538E-2</v>
      </c>
      <c r="P19" s="145">
        <f>'RG12'!$B$17+'RG12'!$B$18*F19+'RG12'!$B$19*G19</f>
        <v>9.8826741412508468E-2</v>
      </c>
      <c r="Q19" s="145">
        <f>'RG13'!$B$17+'RG13'!$B$18*'Regresiones polinomicas'!F19+'RG13'!$B$19*'Regresiones polinomicas'!G19+'RG13'!$B$20*'Regresiones polinomicas'!H19</f>
        <v>0.10071823753944908</v>
      </c>
      <c r="R19" s="145">
        <f>'RG14'!$B$17+'RG14'!$B$18*F19+'RG14'!$B$19*G19+'RG14'!$B$20*H19+'RG14'!$B$21*I19</f>
        <v>0.10069852996126796</v>
      </c>
      <c r="S19" s="145">
        <f>'RG15'!$B$17+'RG15'!$B$18*F19+'RG15'!$B$19*G19+'RG15'!$B$20*H19+'RG15'!$B$21*I19+'RG15'!$B$22*J19</f>
        <v>9.4015535905748016E-2</v>
      </c>
      <c r="T19" s="145">
        <f>'RG16'!$B$17+'RG16'!$B$18*F19+'RG16'!$B$19*G19+'RG16'!$B$20*H19+'RG16'!$B$21*I19+'RG16'!$B$22*J19+'RG16'!$B$23*K19</f>
        <v>8.9707390404373241E-2</v>
      </c>
      <c r="U19" s="145">
        <f>'RG17'!$B$17+'RG17'!$B$18*F19+'RG17'!$B$19*G19+'RG17'!$B$20*H19+'RG17'!$B$21*I19+'RG17'!$B$22*J19+'RG17'!$B$23*K19+'RG17'!$B$24*L19</f>
        <v>9.6526451025825008E-2</v>
      </c>
      <c r="V19" s="145">
        <f>'RG18'!$B$17+'RG18'!$B$18*F19+'RG18'!$B$19*G19+'RG18'!$B$20*H19+'RG18'!$B$21*I19+'RG18'!$B$22*J19+'RG18'!$B$23*K19+'RG18'!$B$24*L19+'RG18'!$B$25*M19</f>
        <v>9.734480195757339E-2</v>
      </c>
      <c r="W19" s="163">
        <f>'RG19'!$B$17+'RG19'!$B$18*F19+'RG19'!$B$19*G19+'RG19'!$B$20*H19+'RG19'!$B$21*I19+'RG19'!$B$22*J19+'RG19'!$B$23*K19+'RG19'!$B$24*L19+'RG19'!$B$25*M19+'RG19'!$B$26*N19</f>
        <v>9.6738398858566207E-2</v>
      </c>
      <c r="X19" s="146">
        <f t="shared" si="8"/>
        <v>7.7783945617201567E-6</v>
      </c>
      <c r="Y19" s="146">
        <f t="shared" si="9"/>
        <v>2.7889773325934647E-3</v>
      </c>
      <c r="Z19" s="146">
        <f t="shared" si="10"/>
        <v>3.172500157511525E-2</v>
      </c>
      <c r="AA19" s="146">
        <f t="shared" si="11"/>
        <v>6.6043925985780083E-5</v>
      </c>
      <c r="AB19" s="146">
        <f t="shared" si="12"/>
        <v>8.1267414125084647E-3</v>
      </c>
      <c r="AC19" s="146">
        <f t="shared" si="13"/>
        <v>8.2232210597605174E-2</v>
      </c>
      <c r="AD19" s="146">
        <f t="shared" si="14"/>
        <v>1.0036508339682679E-4</v>
      </c>
      <c r="AE19" s="146">
        <f t="shared" si="15"/>
        <v>1.0018237539449082E-2</v>
      </c>
      <c r="AF19" s="146">
        <f t="shared" si="35"/>
        <v>9.9467959171993678E-2</v>
      </c>
      <c r="AG19" s="146">
        <f t="shared" si="17"/>
        <v>9.997060138637308E-5</v>
      </c>
      <c r="AH19" s="146">
        <f t="shared" si="18"/>
        <v>9.9985299612679601E-3</v>
      </c>
      <c r="AI19" s="146">
        <f t="shared" si="19"/>
        <v>9.9291717218848483E-2</v>
      </c>
      <c r="AJ19" s="146">
        <f t="shared" si="20"/>
        <v>1.0992778342304295E-5</v>
      </c>
      <c r="AK19" s="146">
        <f t="shared" si="21"/>
        <v>3.3155359057480127E-3</v>
      </c>
      <c r="AL19" s="146">
        <f t="shared" si="22"/>
        <v>3.5265829990820743E-2</v>
      </c>
      <c r="AM19" s="146">
        <f t="shared" si="23"/>
        <v>9.8527380933032324E-7</v>
      </c>
      <c r="AN19" s="146">
        <f t="shared" si="24"/>
        <v>9.9260959562676165E-4</v>
      </c>
      <c r="AO19" s="146">
        <f t="shared" si="25"/>
        <v>1.1064970134036714E-2</v>
      </c>
      <c r="AP19" s="146">
        <f t="shared" si="26"/>
        <v>3.3947531556337255E-5</v>
      </c>
      <c r="AQ19" s="146">
        <f t="shared" si="27"/>
        <v>5.8264510258250052E-3</v>
      </c>
      <c r="AR19" s="146">
        <f t="shared" si="28"/>
        <v>6.0361185601511207E-2</v>
      </c>
      <c r="AS19" s="146">
        <f t="shared" si="29"/>
        <v>4.4153393055371124E-5</v>
      </c>
      <c r="AT19" s="146">
        <f t="shared" si="30"/>
        <v>6.6448019575733874E-3</v>
      </c>
      <c r="AU19" s="146">
        <f t="shared" si="31"/>
        <v>6.8260470245442045E-2</v>
      </c>
      <c r="AV19" s="146">
        <f t="shared" si="32"/>
        <v>3.6462260775133642E-5</v>
      </c>
      <c r="AW19" s="146">
        <f t="shared" si="33"/>
        <v>6.0383988585662046E-3</v>
      </c>
      <c r="AX19" s="147">
        <f t="shared" si="34"/>
        <v>6.2419875972874891E-2</v>
      </c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</row>
    <row r="20" spans="1:123" x14ac:dyDescent="0.25">
      <c r="A20" s="127" t="s">
        <v>219</v>
      </c>
      <c r="B20" s="156">
        <v>8.4099999999999994E-2</v>
      </c>
      <c r="C20" s="104"/>
      <c r="D20" s="144"/>
      <c r="E20" s="104"/>
      <c r="F20" s="103">
        <v>18</v>
      </c>
      <c r="G20" s="104">
        <f t="shared" si="0"/>
        <v>324</v>
      </c>
      <c r="H20" s="104">
        <f t="shared" si="1"/>
        <v>5832</v>
      </c>
      <c r="I20" s="104">
        <f t="shared" si="2"/>
        <v>104976</v>
      </c>
      <c r="J20" s="104">
        <f t="shared" si="3"/>
        <v>1889568</v>
      </c>
      <c r="K20" s="104">
        <f t="shared" si="4"/>
        <v>34012224</v>
      </c>
      <c r="L20" s="104">
        <f t="shared" si="5"/>
        <v>612220032</v>
      </c>
      <c r="M20" s="104">
        <f t="shared" si="6"/>
        <v>11019960576</v>
      </c>
      <c r="N20" s="105">
        <f t="shared" si="7"/>
        <v>198359290368</v>
      </c>
      <c r="O20" s="162">
        <f>'RG11'!$B$17+'RG11'!$B$18*'Regresiones polinomicas'!F20</f>
        <v>8.7671188534474059E-2</v>
      </c>
      <c r="P20" s="145">
        <f>'RG12'!$B$17+'RG12'!$B$18*F20+'RG12'!$B$19*G20</f>
        <v>9.8192648235086388E-2</v>
      </c>
      <c r="Q20" s="145">
        <f>'RG13'!$B$17+'RG13'!$B$18*'Regresiones polinomicas'!F20+'RG13'!$B$19*'Regresiones polinomicas'!G20+'RG13'!$B$20*'Regresiones polinomicas'!H20</f>
        <v>9.9866862793940775E-2</v>
      </c>
      <c r="R20" s="145">
        <f>'RG14'!$B$17+'RG14'!$B$18*F20+'RG14'!$B$19*G20+'RG14'!$B$20*H20+'RG14'!$B$21*I20</f>
        <v>9.9770867102006527E-2</v>
      </c>
      <c r="S20" s="145">
        <f>'RG15'!$B$17+'RG15'!$B$18*F20+'RG15'!$B$19*G20+'RG15'!$B$20*H20+'RG15'!$B$21*I20+'RG15'!$B$22*J20</f>
        <v>9.2246609752631659E-2</v>
      </c>
      <c r="T20" s="145">
        <f>'RG16'!$B$17+'RG16'!$B$18*F20+'RG16'!$B$19*G20+'RG16'!$B$20*H20+'RG16'!$B$21*I20+'RG16'!$B$22*J20+'RG16'!$B$23*K20</f>
        <v>8.7790148094744155E-2</v>
      </c>
      <c r="U20" s="145">
        <f>'RG17'!$B$17+'RG17'!$B$18*F20+'RG17'!$B$19*G20+'RG17'!$B$20*H20+'RG17'!$B$21*I20+'RG17'!$B$22*J20+'RG17'!$B$23*K20+'RG17'!$B$24*L20</f>
        <v>9.440303850271671E-2</v>
      </c>
      <c r="V20" s="145">
        <f>'RG18'!$B$17+'RG18'!$B$18*F20+'RG18'!$B$19*G20+'RG18'!$B$20*H20+'RG18'!$B$21*I20+'RG18'!$B$22*J20+'RG18'!$B$23*K20+'RG18'!$B$24*L20+'RG18'!$B$25*M20</f>
        <v>9.5122319312465231E-2</v>
      </c>
      <c r="W20" s="163">
        <f>'RG19'!$B$17+'RG19'!$B$18*F20+'RG19'!$B$19*G20+'RG19'!$B$20*H20+'RG19'!$B$21*I20+'RG19'!$B$22*J20+'RG19'!$B$23*K20+'RG19'!$B$24*L20+'RG19'!$B$25*M20+'RG19'!$B$26*N20</f>
        <v>9.4743116607920119E-2</v>
      </c>
      <c r="X20" s="146">
        <f t="shared" si="8"/>
        <v>1.2753387548759021E-5</v>
      </c>
      <c r="Y20" s="146">
        <f t="shared" si="9"/>
        <v>3.5711885344740651E-3</v>
      </c>
      <c r="Z20" s="146">
        <f t="shared" si="10"/>
        <v>4.0733889823676823E-2</v>
      </c>
      <c r="AA20" s="146">
        <f t="shared" si="11"/>
        <v>1.9860273427788365E-4</v>
      </c>
      <c r="AB20" s="146">
        <f t="shared" si="12"/>
        <v>1.4092648235086394E-2</v>
      </c>
      <c r="AC20" s="146">
        <f t="shared" si="13"/>
        <v>0.14352040084861242</v>
      </c>
      <c r="AD20" s="146">
        <f t="shared" si="14"/>
        <v>2.4859396236295411E-4</v>
      </c>
      <c r="AE20" s="146">
        <f t="shared" si="15"/>
        <v>1.5766862793940781E-2</v>
      </c>
      <c r="AF20" s="146">
        <f t="shared" si="35"/>
        <v>0.15787882339383352</v>
      </c>
      <c r="AG20" s="146">
        <f t="shared" si="17"/>
        <v>2.4557607572875064E-4</v>
      </c>
      <c r="AH20" s="146">
        <f t="shared" si="18"/>
        <v>1.5670867102006533E-2</v>
      </c>
      <c r="AI20" s="146">
        <f t="shared" si="19"/>
        <v>0.15706856677896278</v>
      </c>
      <c r="AJ20" s="146">
        <f t="shared" si="20"/>
        <v>6.6367250461673343E-5</v>
      </c>
      <c r="AK20" s="146">
        <f t="shared" si="21"/>
        <v>8.1466097526316644E-3</v>
      </c>
      <c r="AL20" s="146">
        <f t="shared" si="22"/>
        <v>8.8313378393824971E-2</v>
      </c>
      <c r="AM20" s="146">
        <f t="shared" si="23"/>
        <v>1.3617192961143963E-5</v>
      </c>
      <c r="AN20" s="146">
        <f t="shared" si="24"/>
        <v>3.6901480947441612E-3</v>
      </c>
      <c r="AO20" s="146">
        <f t="shared" si="25"/>
        <v>4.2033738122433856E-2</v>
      </c>
      <c r="AP20" s="146">
        <f t="shared" si="26"/>
        <v>1.0615260238846311E-4</v>
      </c>
      <c r="AQ20" s="146">
        <f t="shared" si="27"/>
        <v>1.0303038502716716E-2</v>
      </c>
      <c r="AR20" s="146">
        <f t="shared" si="28"/>
        <v>0.10913884411061851</v>
      </c>
      <c r="AS20" s="146">
        <f t="shared" si="29"/>
        <v>1.2149152302594413E-4</v>
      </c>
      <c r="AT20" s="146">
        <f t="shared" si="30"/>
        <v>1.1022319312465237E-2</v>
      </c>
      <c r="AU20" s="146">
        <f t="shared" si="31"/>
        <v>0.11587521616518055</v>
      </c>
      <c r="AV20" s="146">
        <f t="shared" si="32"/>
        <v>1.1327593112978519E-4</v>
      </c>
      <c r="AW20" s="146">
        <f t="shared" si="33"/>
        <v>1.0643116607920125E-2</v>
      </c>
      <c r="AX20" s="147">
        <f t="shared" si="34"/>
        <v>0.11233656849146133</v>
      </c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</row>
    <row r="21" spans="1:123" x14ac:dyDescent="0.25">
      <c r="A21" s="126" t="s">
        <v>218</v>
      </c>
      <c r="B21" s="156">
        <v>7.8600000000000003E-2</v>
      </c>
      <c r="C21" s="104"/>
      <c r="D21" s="144"/>
      <c r="E21" s="104"/>
      <c r="F21" s="103">
        <v>19</v>
      </c>
      <c r="G21" s="104">
        <f t="shared" si="0"/>
        <v>361</v>
      </c>
      <c r="H21" s="104">
        <f t="shared" si="1"/>
        <v>6859</v>
      </c>
      <c r="I21" s="104">
        <f t="shared" si="2"/>
        <v>130321</v>
      </c>
      <c r="J21" s="104">
        <f t="shared" si="3"/>
        <v>2476099</v>
      </c>
      <c r="K21" s="104">
        <f t="shared" si="4"/>
        <v>47045881</v>
      </c>
      <c r="L21" s="104">
        <f t="shared" si="5"/>
        <v>893871739</v>
      </c>
      <c r="M21" s="104">
        <f t="shared" si="6"/>
        <v>16983563041</v>
      </c>
      <c r="N21" s="105">
        <f t="shared" si="7"/>
        <v>322687697779</v>
      </c>
      <c r="O21" s="162">
        <f>'RG11'!$B$17+'RG11'!$B$18*'Regresiones polinomicas'!F21</f>
        <v>8.7431354401541581E-2</v>
      </c>
      <c r="P21" s="145">
        <f>'RG12'!$B$17+'RG12'!$B$18*F21+'RG12'!$B$19*G21</f>
        <v>9.7562497648109217E-2</v>
      </c>
      <c r="Q21" s="145">
        <f>'RG13'!$B$17+'RG13'!$B$18*'Regresiones polinomicas'!F21+'RG13'!$B$19*'Regresiones polinomicas'!G21+'RG13'!$B$20*'Regresiones polinomicas'!H21</f>
        <v>9.9025384460210406E-2</v>
      </c>
      <c r="R21" s="145">
        <f>'RG14'!$B$17+'RG14'!$B$18*F21+'RG14'!$B$19*G21+'RG14'!$B$20*H21+'RG14'!$B$21*I21</f>
        <v>9.885749912378114E-2</v>
      </c>
      <c r="S21" s="145">
        <f>'RG15'!$B$17+'RG15'!$B$18*F21+'RG15'!$B$19*G21+'RG15'!$B$20*H21+'RG15'!$B$21*I21+'RG15'!$B$22*J21</f>
        <v>9.0593094508318497E-2</v>
      </c>
      <c r="T21" s="145">
        <f>'RG16'!$B$17+'RG16'!$B$18*F21+'RG16'!$B$19*G21+'RG16'!$B$20*H21+'RG16'!$B$21*I21+'RG16'!$B$22*J21+'RG16'!$B$23*K21</f>
        <v>8.6044048768192258E-2</v>
      </c>
      <c r="U21" s="145">
        <f>'RG17'!$B$17+'RG17'!$B$18*F21+'RG17'!$B$19*G21+'RG17'!$B$20*H21+'RG17'!$B$21*I21+'RG17'!$B$22*J21+'RG17'!$B$23*K21+'RG17'!$B$24*L21</f>
        <v>9.2366074006316079E-2</v>
      </c>
      <c r="V21" s="145">
        <f>'RG18'!$B$17+'RG18'!$B$18*F21+'RG18'!$B$19*G21+'RG18'!$B$20*H21+'RG18'!$B$21*I21+'RG18'!$B$22*J21+'RG18'!$B$23*K21+'RG18'!$B$24*L21+'RG18'!$B$25*M21</f>
        <v>9.2978035397763156E-2</v>
      </c>
      <c r="W21" s="163">
        <f>'RG19'!$B$17+'RG19'!$B$18*F21+'RG19'!$B$19*G21+'RG19'!$B$20*H21+'RG19'!$B$21*I21+'RG19'!$B$22*J21+'RG19'!$B$23*K21+'RG19'!$B$24*L21+'RG19'!$B$25*M21+'RG19'!$B$26*N21</f>
        <v>9.2823182101287524E-2</v>
      </c>
      <c r="X21" s="146">
        <f t="shared" si="8"/>
        <v>7.7992820565627797E-5</v>
      </c>
      <c r="Y21" s="146">
        <f t="shared" si="9"/>
        <v>8.8313544015415774E-3</v>
      </c>
      <c r="Z21" s="146">
        <f t="shared" si="10"/>
        <v>0.10100900828988947</v>
      </c>
      <c r="AA21" s="146">
        <f t="shared" si="11"/>
        <v>3.5957631705454745E-4</v>
      </c>
      <c r="AB21" s="146">
        <f t="shared" si="12"/>
        <v>1.8962497648109214E-2</v>
      </c>
      <c r="AC21" s="146">
        <f t="shared" si="13"/>
        <v>0.1943625686634593</v>
      </c>
      <c r="AD21" s="146">
        <f t="shared" si="14"/>
        <v>4.1719633034740459E-4</v>
      </c>
      <c r="AE21" s="146">
        <f t="shared" si="15"/>
        <v>2.0425384460210402E-2</v>
      </c>
      <c r="AF21" s="146">
        <f t="shared" si="35"/>
        <v>0.20626412683525169</v>
      </c>
      <c r="AG21" s="146">
        <f t="shared" si="17"/>
        <v>4.103662707499935E-4</v>
      </c>
      <c r="AH21" s="146">
        <f t="shared" si="18"/>
        <v>2.0257499123781136E-2</v>
      </c>
      <c r="AI21" s="146">
        <f t="shared" si="19"/>
        <v>0.20491616016318986</v>
      </c>
      <c r="AJ21" s="146">
        <f t="shared" si="20"/>
        <v>1.4383431588545922E-4</v>
      </c>
      <c r="AK21" s="146">
        <f t="shared" si="21"/>
        <v>1.1993094508318494E-2</v>
      </c>
      <c r="AL21" s="146">
        <f t="shared" si="22"/>
        <v>0.13238420183579508</v>
      </c>
      <c r="AM21" s="146">
        <f t="shared" si="23"/>
        <v>5.5413862063224624E-5</v>
      </c>
      <c r="AN21" s="146">
        <f t="shared" si="24"/>
        <v>7.4440487681922546E-3</v>
      </c>
      <c r="AO21" s="146">
        <f t="shared" si="25"/>
        <v>8.651439436848167E-2</v>
      </c>
      <c r="AP21" s="146">
        <f t="shared" si="26"/>
        <v>1.8950479354737113E-4</v>
      </c>
      <c r="AQ21" s="146">
        <f t="shared" si="27"/>
        <v>1.3766074006316076E-2</v>
      </c>
      <c r="AR21" s="146">
        <f t="shared" si="28"/>
        <v>0.14903820644552607</v>
      </c>
      <c r="AS21" s="146">
        <f t="shared" si="29"/>
        <v>2.0672790189933023E-4</v>
      </c>
      <c r="AT21" s="146">
        <f t="shared" si="30"/>
        <v>1.4378035397763153E-2</v>
      </c>
      <c r="AU21" s="146">
        <f t="shared" si="31"/>
        <v>0.15463905358134783</v>
      </c>
      <c r="AV21" s="146">
        <f t="shared" si="32"/>
        <v>2.0229890908638571E-4</v>
      </c>
      <c r="AW21" s="146">
        <f t="shared" si="33"/>
        <v>1.4223182101287521E-2</v>
      </c>
      <c r="AX21" s="147">
        <f t="shared" si="34"/>
        <v>0.15322877086639153</v>
      </c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</row>
    <row r="22" spans="1:123" x14ac:dyDescent="0.25">
      <c r="A22" s="127" t="s">
        <v>217</v>
      </c>
      <c r="B22" s="156">
        <v>7.9000000000000001E-2</v>
      </c>
      <c r="C22" s="104"/>
      <c r="D22" s="144"/>
      <c r="E22" s="104"/>
      <c r="F22" s="103">
        <v>20</v>
      </c>
      <c r="G22" s="104">
        <f t="shared" si="0"/>
        <v>400</v>
      </c>
      <c r="H22" s="104">
        <f t="shared" si="1"/>
        <v>8000</v>
      </c>
      <c r="I22" s="104">
        <f t="shared" si="2"/>
        <v>160000</v>
      </c>
      <c r="J22" s="104">
        <f t="shared" si="3"/>
        <v>3200000</v>
      </c>
      <c r="K22" s="104">
        <f t="shared" si="4"/>
        <v>64000000</v>
      </c>
      <c r="L22" s="104">
        <f t="shared" si="5"/>
        <v>1280000000</v>
      </c>
      <c r="M22" s="104">
        <f t="shared" si="6"/>
        <v>25600000000</v>
      </c>
      <c r="N22" s="105">
        <f t="shared" si="7"/>
        <v>512000000000</v>
      </c>
      <c r="O22" s="162">
        <f>'RG11'!$B$17+'RG11'!$B$18*'Regresiones polinomicas'!F22</f>
        <v>8.7191520268609102E-2</v>
      </c>
      <c r="P22" s="145">
        <f>'RG12'!$B$17+'RG12'!$B$18*F22+'RG12'!$B$19*G22</f>
        <v>9.693628965157694E-2</v>
      </c>
      <c r="Q22" s="145">
        <f>'RG13'!$B$17+'RG13'!$B$18*'Regresiones polinomicas'!F22+'RG13'!$B$19*'Regresiones polinomicas'!G22+'RG13'!$B$20*'Regresiones polinomicas'!H22</f>
        <v>9.8193742700857664E-2</v>
      </c>
      <c r="R22" s="145">
        <f>'RG14'!$B$17+'RG14'!$B$18*F22+'RG14'!$B$19*G22+'RG14'!$B$20*H22+'RG14'!$B$21*I22</f>
        <v>9.7958256573469238E-2</v>
      </c>
      <c r="S22" s="145">
        <f>'RG15'!$B$17+'RG15'!$B$18*F22+'RG15'!$B$19*G22+'RG15'!$B$20*H22+'RG15'!$B$21*I22+'RG15'!$B$22*J22</f>
        <v>8.9050091754313776E-2</v>
      </c>
      <c r="T22" s="145">
        <f>'RG16'!$B$17+'RG16'!$B$18*F22+'RG16'!$B$19*G22+'RG16'!$B$20*H22+'RG16'!$B$21*I22+'RG16'!$B$22*J22+'RG16'!$B$23*K22</f>
        <v>8.4459697913659065E-2</v>
      </c>
      <c r="U22" s="145">
        <f>'RG17'!$B$17+'RG17'!$B$18*F22+'RG17'!$B$19*G22+'RG17'!$B$20*H22+'RG17'!$B$21*I22+'RG17'!$B$22*J22+'RG17'!$B$23*K22+'RG17'!$B$24*L22</f>
        <v>9.0418218330801867E-2</v>
      </c>
      <c r="V22" s="145">
        <f>'RG18'!$B$17+'RG18'!$B$18*F22+'RG18'!$B$19*G22+'RG18'!$B$20*H22+'RG18'!$B$21*I22+'RG18'!$B$22*J22+'RG18'!$B$23*K22+'RG18'!$B$24*L22+'RG18'!$B$25*M22</f>
        <v>9.0917249705471215E-2</v>
      </c>
      <c r="W22" s="163">
        <f>'RG19'!$B$17+'RG19'!$B$18*F22+'RG19'!$B$19*G22+'RG19'!$B$20*H22+'RG19'!$B$21*I22+'RG19'!$B$22*J22+'RG19'!$B$23*K22+'RG19'!$B$24*L22+'RG19'!$B$25*M22+'RG19'!$B$26*N22</f>
        <v>9.097933821933904E-2</v>
      </c>
      <c r="X22" s="146">
        <f t="shared" si="8"/>
        <v>6.7101004311033715E-5</v>
      </c>
      <c r="Y22" s="146">
        <f t="shared" si="9"/>
        <v>8.191520268609101E-3</v>
      </c>
      <c r="Z22" s="146">
        <f t="shared" si="10"/>
        <v>9.3948588617031273E-2</v>
      </c>
      <c r="AA22" s="146">
        <f t="shared" si="11"/>
        <v>3.2171048646526603E-4</v>
      </c>
      <c r="AB22" s="146">
        <f t="shared" si="12"/>
        <v>1.7936289651576939E-2</v>
      </c>
      <c r="AC22" s="146">
        <f t="shared" si="13"/>
        <v>0.18503173286337099</v>
      </c>
      <c r="AD22" s="146">
        <f t="shared" si="14"/>
        <v>3.6839975886672683E-4</v>
      </c>
      <c r="AE22" s="146">
        <f t="shared" si="15"/>
        <v>1.9193742700857663E-2</v>
      </c>
      <c r="AF22" s="146">
        <f t="shared" si="35"/>
        <v>0.19546808353491976</v>
      </c>
      <c r="AG22" s="146">
        <f t="shared" si="17"/>
        <v>3.5941549230548953E-4</v>
      </c>
      <c r="AH22" s="146">
        <f t="shared" si="18"/>
        <v>1.8958256573469237E-2</v>
      </c>
      <c r="AI22" s="146">
        <f t="shared" si="19"/>
        <v>0.19353403415515505</v>
      </c>
      <c r="AJ22" s="146">
        <f>(B22-S22)^2</f>
        <v>1.0100434427012574E-4</v>
      </c>
      <c r="AK22" s="146">
        <f t="shared" si="21"/>
        <v>1.0050091754313775E-2</v>
      </c>
      <c r="AL22" s="146">
        <f t="shared" si="22"/>
        <v>0.11285885905700853</v>
      </c>
      <c r="AM22" s="146">
        <f t="shared" si="23"/>
        <v>2.9808301308413143E-5</v>
      </c>
      <c r="AN22" s="146">
        <f t="shared" si="24"/>
        <v>5.4596979136590645E-3</v>
      </c>
      <c r="AO22" s="146">
        <f t="shared" si="25"/>
        <v>6.4642640792302739E-2</v>
      </c>
      <c r="AP22" s="146">
        <f t="shared" si="26"/>
        <v>1.3037570984985976E-4</v>
      </c>
      <c r="AQ22" s="146">
        <f t="shared" si="27"/>
        <v>1.1418218330801866E-2</v>
      </c>
      <c r="AR22" s="146">
        <f t="shared" si="28"/>
        <v>0.1262822752050638</v>
      </c>
      <c r="AS22" s="146">
        <f t="shared" si="29"/>
        <v>1.4202084054255374E-4</v>
      </c>
      <c r="AT22" s="146">
        <f t="shared" si="30"/>
        <v>1.1917249705471214E-2</v>
      </c>
      <c r="AU22" s="146">
        <f t="shared" si="31"/>
        <v>0.13107798293588349</v>
      </c>
      <c r="AV22" s="146">
        <f t="shared" si="32"/>
        <v>1.4350454417331703E-4</v>
      </c>
      <c r="AW22" s="146">
        <f t="shared" si="33"/>
        <v>1.1979338219339039E-2</v>
      </c>
      <c r="AX22" s="147">
        <f t="shared" si="34"/>
        <v>0.13167097556214855</v>
      </c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</row>
    <row r="23" spans="1:123" x14ac:dyDescent="0.25">
      <c r="A23" s="126" t="s">
        <v>216</v>
      </c>
      <c r="B23" s="156">
        <v>7.9299999999999995E-2</v>
      </c>
      <c r="C23" s="104"/>
      <c r="D23" s="144"/>
      <c r="E23" s="104"/>
      <c r="F23" s="103">
        <v>21</v>
      </c>
      <c r="G23" s="104">
        <f t="shared" si="0"/>
        <v>441</v>
      </c>
      <c r="H23" s="104">
        <f t="shared" si="1"/>
        <v>9261</v>
      </c>
      <c r="I23" s="104">
        <f t="shared" si="2"/>
        <v>194481</v>
      </c>
      <c r="J23" s="104">
        <f t="shared" si="3"/>
        <v>4084101</v>
      </c>
      <c r="K23" s="104">
        <f t="shared" si="4"/>
        <v>85766121</v>
      </c>
      <c r="L23" s="104">
        <f t="shared" si="5"/>
        <v>1801088541</v>
      </c>
      <c r="M23" s="104">
        <f t="shared" si="6"/>
        <v>37822859361</v>
      </c>
      <c r="N23" s="105">
        <f t="shared" si="7"/>
        <v>794280046581</v>
      </c>
      <c r="O23" s="162">
        <f>'RG11'!$B$17+'RG11'!$B$18*'Regresiones polinomicas'!F23</f>
        <v>8.6951686135676623E-2</v>
      </c>
      <c r="P23" s="145">
        <f>'RG12'!$B$17+'RG12'!$B$18*F23+'RG12'!$B$19*G23</f>
        <v>9.6314024245489557E-2</v>
      </c>
      <c r="Q23" s="145">
        <f>'RG13'!$B$17+'RG13'!$B$18*'Regresiones polinomicas'!F23+'RG13'!$B$19*'Regresiones polinomicas'!G23+'RG13'!$B$20*'Regresiones polinomicas'!H23</f>
        <v>9.7371877678482197E-2</v>
      </c>
      <c r="R23" s="145">
        <f>'RG14'!$B$17+'RG14'!$B$18*F23+'RG14'!$B$19*G23+'RG14'!$B$20*H23+'RG14'!$B$21*I23</f>
        <v>9.7072971105177833E-2</v>
      </c>
      <c r="S23" s="145">
        <f>'RG15'!$B$17+'RG15'!$B$18*F23+'RG15'!$B$19*G23+'RG15'!$B$20*H23+'RG15'!$B$21*I23+'RG15'!$B$22*J23</f>
        <v>8.7612816686136685E-2</v>
      </c>
      <c r="T23" s="145">
        <f>'RG16'!$B$17+'RG16'!$B$18*F23+'RG16'!$B$19*G23+'RG16'!$B$20*H23+'RG16'!$B$21*I23+'RG16'!$B$22*J23+'RG16'!$B$23*K23</f>
        <v>8.3028004516194381E-2</v>
      </c>
      <c r="U23" s="145">
        <f>'RG17'!$B$17+'RG17'!$B$18*F23+'RG17'!$B$19*G23+'RG17'!$B$20*H23+'RG17'!$B$21*I23+'RG17'!$B$22*J23+'RG17'!$B$23*K23+'RG17'!$B$24*L23</f>
        <v>8.8561619714396009E-2</v>
      </c>
      <c r="V23" s="145">
        <f>'RG18'!$B$17+'RG18'!$B$18*F23+'RG18'!$B$19*G23+'RG18'!$B$20*H23+'RG18'!$B$21*I23+'RG18'!$B$22*J23+'RG18'!$B$23*K23+'RG18'!$B$24*L23+'RG18'!$B$25*M23</f>
        <v>8.8944471327964736E-2</v>
      </c>
      <c r="W23" s="163">
        <f>'RG19'!$B$17+'RG19'!$B$18*F23+'RG19'!$B$19*G23+'RG19'!$B$20*H23+'RG19'!$B$21*I23+'RG19'!$B$22*J23+'RG19'!$B$23*K23+'RG19'!$B$24*L23+'RG19'!$B$25*M23+'RG19'!$B$26*N23</f>
        <v>8.9212312021506091E-2</v>
      </c>
      <c r="X23" s="146">
        <f t="shared" si="8"/>
        <v>5.8548300718905922E-5</v>
      </c>
      <c r="Y23" s="146">
        <f t="shared" si="9"/>
        <v>7.6516861356766275E-3</v>
      </c>
      <c r="Z23" s="146">
        <f t="shared" si="10"/>
        <v>8.7999284151168519E-2</v>
      </c>
      <c r="AA23" s="146">
        <f t="shared" si="11"/>
        <v>2.8947702102610664E-4</v>
      </c>
      <c r="AB23" s="146">
        <f t="shared" si="12"/>
        <v>1.7014024245489562E-2</v>
      </c>
      <c r="AC23" s="146">
        <f t="shared" si="13"/>
        <v>0.17665157674362608</v>
      </c>
      <c r="AD23" s="146">
        <f t="shared" si="14"/>
        <v>3.2659276282602322E-4</v>
      </c>
      <c r="AE23" s="146">
        <f t="shared" si="15"/>
        <v>1.8071877678482201E-2</v>
      </c>
      <c r="AF23" s="146">
        <f t="shared" si="35"/>
        <v>0.18559647928485853</v>
      </c>
      <c r="AG23" s="146">
        <f t="shared" si="17"/>
        <v>3.1587850190548632E-4</v>
      </c>
      <c r="AH23" s="146">
        <f t="shared" si="18"/>
        <v>1.7772971105177837E-2</v>
      </c>
      <c r="AI23" s="146">
        <f t="shared" si="19"/>
        <v>0.18308877232078286</v>
      </c>
      <c r="AJ23" s="146">
        <f t="shared" si="20"/>
        <v>6.9102921257312573E-5</v>
      </c>
      <c r="AK23" s="146">
        <f t="shared" si="21"/>
        <v>8.3128166861366898E-3</v>
      </c>
      <c r="AL23" s="146">
        <f t="shared" si="22"/>
        <v>9.4881285644729862E-2</v>
      </c>
      <c r="AM23" s="146">
        <f t="shared" si="23"/>
        <v>1.3898017672765737E-5</v>
      </c>
      <c r="AN23" s="146">
        <f t="shared" si="24"/>
        <v>3.7280045161943859E-3</v>
      </c>
      <c r="AO23" s="146">
        <f t="shared" si="25"/>
        <v>4.490056744007679E-2</v>
      </c>
      <c r="AP23" s="146">
        <f t="shared" si="26"/>
        <v>8.577759973408889E-5</v>
      </c>
      <c r="AQ23" s="146">
        <f t="shared" si="27"/>
        <v>9.2616197143960133E-3</v>
      </c>
      <c r="AR23" s="146">
        <f t="shared" si="28"/>
        <v>0.1045782557304618</v>
      </c>
      <c r="AS23" s="146">
        <f t="shared" si="29"/>
        <v>9.3015827195933959E-5</v>
      </c>
      <c r="AT23" s="146">
        <f t="shared" si="30"/>
        <v>9.6444713279647404E-3</v>
      </c>
      <c r="AU23" s="146">
        <f t="shared" si="31"/>
        <v>0.10843249933323798</v>
      </c>
      <c r="AV23" s="146">
        <f t="shared" si="32"/>
        <v>9.8253929611694246E-5</v>
      </c>
      <c r="AW23" s="146">
        <f t="shared" si="33"/>
        <v>9.912312021506095E-3</v>
      </c>
      <c r="AX23" s="147">
        <f t="shared" si="34"/>
        <v>0.11110923814099302</v>
      </c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</row>
    <row r="24" spans="1:123" x14ac:dyDescent="0.25">
      <c r="A24" s="127" t="s">
        <v>215</v>
      </c>
      <c r="B24" s="156">
        <v>7.9000000000000001E-2</v>
      </c>
      <c r="C24" s="104"/>
      <c r="D24" s="144"/>
      <c r="E24" s="104"/>
      <c r="F24" s="103">
        <v>22</v>
      </c>
      <c r="G24" s="104">
        <f t="shared" si="0"/>
        <v>484</v>
      </c>
      <c r="H24" s="104">
        <f t="shared" si="1"/>
        <v>10648</v>
      </c>
      <c r="I24" s="104">
        <f t="shared" si="2"/>
        <v>234256</v>
      </c>
      <c r="J24" s="104">
        <f t="shared" si="3"/>
        <v>5153632</v>
      </c>
      <c r="K24" s="104">
        <f t="shared" si="4"/>
        <v>113379904</v>
      </c>
      <c r="L24" s="104">
        <f t="shared" si="5"/>
        <v>2494357888</v>
      </c>
      <c r="M24" s="104">
        <f t="shared" si="6"/>
        <v>54875873536</v>
      </c>
      <c r="N24" s="105">
        <f t="shared" si="7"/>
        <v>1207269217792</v>
      </c>
      <c r="O24" s="162">
        <f>'RG11'!$B$17+'RG11'!$B$18*'Regresiones polinomicas'!F24</f>
        <v>8.6711852002744144E-2</v>
      </c>
      <c r="P24" s="145">
        <f>'RG12'!$B$17+'RG12'!$B$18*F24+'RG12'!$B$19*G24</f>
        <v>9.5695701429847055E-2</v>
      </c>
      <c r="Q24" s="145">
        <f>'RG13'!$B$17+'RG13'!$B$18*'Regresiones polinomicas'!F24+'RG13'!$B$19*'Regresiones polinomicas'!G24+'RG13'!$B$20*'Regresiones polinomicas'!H24</f>
        <v>9.655972955568369E-2</v>
      </c>
      <c r="R24" s="145">
        <f>'RG14'!$B$17+'RG14'!$B$18*F24+'RG14'!$B$19*G24+'RG14'!$B$20*H24+'RG14'!$B$21*I24</f>
        <v>9.6201475480243354E-2</v>
      </c>
      <c r="S24" s="145">
        <f>'RG15'!$B$17+'RG15'!$B$18*F24+'RG15'!$B$19*G24+'RG15'!$B$20*H24+'RG15'!$B$21*I24+'RG15'!$B$22*J24</f>
        <v>8.627659697111964E-2</v>
      </c>
      <c r="T24" s="145">
        <f>'RG16'!$B$17+'RG16'!$B$18*F24+'RG16'!$B$19*G24+'RG16'!$B$20*H24+'RG16'!$B$21*I24+'RG16'!$B$22*J24+'RG16'!$B$23*K24</f>
        <v>8.1740175514744634E-2</v>
      </c>
      <c r="U24" s="145">
        <f>'RG17'!$B$17+'RG17'!$B$18*F24+'RG17'!$B$19*G24+'RG17'!$B$20*H24+'RG17'!$B$21*I24+'RG17'!$B$22*J24+'RG17'!$B$23*K24+'RG17'!$B$24*L24</f>
        <v>8.6797940771482424E-2</v>
      </c>
      <c r="V24" s="145">
        <f>'RG18'!$B$17+'RG18'!$B$18*F24+'RG18'!$B$19*G24+'RG18'!$B$20*H24+'RG18'!$B$21*I24+'RG18'!$B$22*J24+'RG18'!$B$23*K24+'RG18'!$B$24*L24+'RG18'!$B$25*M24</f>
        <v>8.7063462920779905E-2</v>
      </c>
      <c r="W24" s="163">
        <f>'RG19'!$B$17+'RG19'!$B$18*F24+'RG19'!$B$19*G24+'RG19'!$B$20*H24+'RG19'!$B$21*I24+'RG19'!$B$22*J24+'RG19'!$B$23*K24+'RG19'!$B$24*L24+'RG19'!$B$25*M24+'RG19'!$B$26*N24</f>
        <v>8.7522788896365292E-2</v>
      </c>
      <c r="X24" s="146">
        <f t="shared" si="8"/>
        <v>5.9472661312228857E-5</v>
      </c>
      <c r="Y24" s="146">
        <f t="shared" si="9"/>
        <v>7.7118520027441434E-3</v>
      </c>
      <c r="Z24" s="146">
        <f t="shared" si="10"/>
        <v>8.8936538946257179E-2</v>
      </c>
      <c r="AA24" s="146">
        <f t="shared" si="11"/>
        <v>2.7874644623459698E-4</v>
      </c>
      <c r="AB24" s="146">
        <f t="shared" si="12"/>
        <v>1.6695701429847054E-2</v>
      </c>
      <c r="AC24" s="146">
        <f t="shared" si="13"/>
        <v>0.17446657666317852</v>
      </c>
      <c r="AD24" s="146">
        <f t="shared" si="14"/>
        <v>3.0834410206875129E-4</v>
      </c>
      <c r="AE24" s="146">
        <f t="shared" si="15"/>
        <v>1.755972955568369E-2</v>
      </c>
      <c r="AF24" s="146">
        <f t="shared" si="35"/>
        <v>0.18185354947123597</v>
      </c>
      <c r="AG24" s="146">
        <f t="shared" si="17"/>
        <v>2.9589075869741326E-4</v>
      </c>
      <c r="AH24" s="146">
        <f t="shared" si="18"/>
        <v>1.7201475480243353E-2</v>
      </c>
      <c r="AI24" s="146">
        <f t="shared" si="19"/>
        <v>0.1788067739540645</v>
      </c>
      <c r="AJ24" s="146">
        <f t="shared" si="20"/>
        <v>5.2948863480107506E-5</v>
      </c>
      <c r="AK24" s="146">
        <f t="shared" si="21"/>
        <v>7.2765969711196393E-3</v>
      </c>
      <c r="AL24" s="146">
        <f t="shared" si="22"/>
        <v>8.4340333608144261E-2</v>
      </c>
      <c r="AM24" s="146">
        <f t="shared" si="23"/>
        <v>7.5085618516060159E-6</v>
      </c>
      <c r="AN24" s="146">
        <f t="shared" si="24"/>
        <v>2.7401755147446333E-3</v>
      </c>
      <c r="AO24" s="146">
        <f t="shared" si="25"/>
        <v>3.3522995240576024E-2</v>
      </c>
      <c r="AP24" s="146">
        <f t="shared" si="26"/>
        <v>6.0807880275547885E-5</v>
      </c>
      <c r="AQ24" s="146">
        <f t="shared" si="27"/>
        <v>7.7979407714824228E-3</v>
      </c>
      <c r="AR24" s="146">
        <f t="shared" si="28"/>
        <v>8.9840158673953771E-2</v>
      </c>
      <c r="AS24" s="146">
        <f t="shared" si="29"/>
        <v>6.5019434274792378E-5</v>
      </c>
      <c r="AT24" s="146">
        <f t="shared" si="30"/>
        <v>8.0634629207799041E-3</v>
      </c>
      <c r="AU24" s="146">
        <f t="shared" si="31"/>
        <v>9.2615922342957416E-2</v>
      </c>
      <c r="AV24" s="146">
        <f t="shared" si="32"/>
        <v>7.2637930572007489E-5</v>
      </c>
      <c r="AW24" s="146">
        <f t="shared" si="33"/>
        <v>8.5227888963652909E-3</v>
      </c>
      <c r="AX24" s="147">
        <f t="shared" si="34"/>
        <v>9.7377940120909834E-2</v>
      </c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</row>
    <row r="25" spans="1:123" x14ac:dyDescent="0.25">
      <c r="A25" s="126" t="s">
        <v>214</v>
      </c>
      <c r="B25" s="156">
        <v>7.8899999999999998E-2</v>
      </c>
      <c r="C25" s="104"/>
      <c r="D25" s="144"/>
      <c r="E25" s="104"/>
      <c r="F25" s="103">
        <v>23</v>
      </c>
      <c r="G25" s="104">
        <f t="shared" si="0"/>
        <v>529</v>
      </c>
      <c r="H25" s="104">
        <f t="shared" si="1"/>
        <v>12167</v>
      </c>
      <c r="I25" s="104">
        <f t="shared" si="2"/>
        <v>279841</v>
      </c>
      <c r="J25" s="104">
        <f t="shared" si="3"/>
        <v>6436343</v>
      </c>
      <c r="K25" s="104">
        <f t="shared" si="4"/>
        <v>148035889</v>
      </c>
      <c r="L25" s="104">
        <f t="shared" si="5"/>
        <v>3404825447</v>
      </c>
      <c r="M25" s="104">
        <f t="shared" si="6"/>
        <v>78310985281</v>
      </c>
      <c r="N25" s="105">
        <f t="shared" si="7"/>
        <v>1801152661463</v>
      </c>
      <c r="O25" s="162">
        <f>'RG11'!$B$17+'RG11'!$B$18*'Regresiones polinomicas'!F25</f>
        <v>8.6472017869811665E-2</v>
      </c>
      <c r="P25" s="145">
        <f>'RG12'!$B$17+'RG12'!$B$18*F25+'RG12'!$B$19*G25</f>
        <v>9.508132120464946E-2</v>
      </c>
      <c r="Q25" s="145">
        <f>'RG13'!$B$17+'RG13'!$B$18*'Regresiones polinomicas'!F25+'RG13'!$B$19*'Regresiones polinomicas'!G25+'RG13'!$B$20*'Regresiones polinomicas'!H25</f>
        <v>9.5757238495061792E-2</v>
      </c>
      <c r="R25" s="145">
        <f>'RG14'!$B$17+'RG14'!$B$18*F25+'RG14'!$B$19*G25+'RG14'!$B$20*H25+'RG14'!$B$21*I25</f>
        <v>9.5343603567231788E-2</v>
      </c>
      <c r="S25" s="145">
        <f>'RG15'!$B$17+'RG15'!$B$18*F25+'RG15'!$B$19*G25+'RG15'!$B$20*H25+'RG15'!$B$21*I25+'RG15'!$B$22*J25</f>
        <v>8.5036871606207223E-2</v>
      </c>
      <c r="T25" s="145">
        <f>'RG16'!$B$17+'RG16'!$B$18*F25+'RG16'!$B$19*G25+'RG16'!$B$20*H25+'RG16'!$B$21*I25+'RG16'!$B$22*J25+'RG16'!$B$23*K25</f>
        <v>8.0587710304839633E-2</v>
      </c>
      <c r="U25" s="145">
        <f>'RG17'!$B$17+'RG17'!$B$18*F25+'RG17'!$B$19*G25+'RG17'!$B$20*H25+'RG17'!$B$21*I25+'RG17'!$B$22*J25+'RG17'!$B$23*K25+'RG17'!$B$24*L25</f>
        <v>8.5128384729127621E-2</v>
      </c>
      <c r="V25" s="145">
        <f>'RG18'!$B$17+'RG18'!$B$18*F25+'RG18'!$B$19*G25+'RG18'!$B$20*H25+'RG18'!$B$21*I25+'RG18'!$B$22*J25+'RG18'!$B$23*K25+'RG18'!$B$24*L25+'RG18'!$B$25*M25</f>
        <v>8.5277283317440444E-2</v>
      </c>
      <c r="W25" s="163">
        <f>'RG19'!$B$17+'RG19'!$B$18*F25+'RG19'!$B$19*G25+'RG19'!$B$20*H25+'RG19'!$B$21*I25+'RG19'!$B$22*J25+'RG19'!$B$23*K25+'RG19'!$B$24*L25+'RG19'!$B$25*M25+'RG19'!$B$26*N25</f>
        <v>8.5911389380671568E-2</v>
      </c>
      <c r="X25" s="146">
        <f t="shared" si="8"/>
        <v>5.7335454620747222E-5</v>
      </c>
      <c r="Y25" s="146">
        <f t="shared" si="9"/>
        <v>7.5720178698116675E-3</v>
      </c>
      <c r="Z25" s="146">
        <f t="shared" si="10"/>
        <v>8.7566105849544912E-2</v>
      </c>
      <c r="AA25" s="146">
        <f t="shared" si="11"/>
        <v>2.6183515592803836E-4</v>
      </c>
      <c r="AB25" s="146">
        <f t="shared" si="12"/>
        <v>1.6181321204649463E-2</v>
      </c>
      <c r="AC25" s="146">
        <f t="shared" si="13"/>
        <v>0.17018401721428961</v>
      </c>
      <c r="AD25" s="146">
        <f t="shared" si="14"/>
        <v>2.841664896793932E-4</v>
      </c>
      <c r="AE25" s="146">
        <f t="shared" si="15"/>
        <v>1.6857238495061794E-2</v>
      </c>
      <c r="AF25" s="146">
        <f t="shared" si="35"/>
        <v>0.17604140177800889</v>
      </c>
      <c r="AG25" s="146">
        <f t="shared" si="17"/>
        <v>2.7039209827627806E-4</v>
      </c>
      <c r="AH25" s="146">
        <f t="shared" si="18"/>
        <v>1.644360356723179E-2</v>
      </c>
      <c r="AI25" s="146">
        <f t="shared" si="19"/>
        <v>0.17246677230566956</v>
      </c>
      <c r="AJ25" s="146">
        <f t="shared" si="20"/>
        <v>3.7661193111072452E-5</v>
      </c>
      <c r="AK25" s="146">
        <f t="shared" si="21"/>
        <v>6.1368716062072254E-3</v>
      </c>
      <c r="AL25" s="146">
        <f t="shared" si="22"/>
        <v>7.2167184543501808E-2</v>
      </c>
      <c r="AM25" s="146">
        <f t="shared" si="23"/>
        <v>2.8483660730618925E-6</v>
      </c>
      <c r="AN25" s="146">
        <f t="shared" si="24"/>
        <v>1.6877103048396347E-3</v>
      </c>
      <c r="AO25" s="146">
        <f t="shared" si="25"/>
        <v>2.0942527073365434E-2</v>
      </c>
      <c r="AP25" s="146">
        <f t="shared" si="26"/>
        <v>3.8792776334030174E-5</v>
      </c>
      <c r="AQ25" s="146">
        <f t="shared" si="27"/>
        <v>6.2283847291276229E-3</v>
      </c>
      <c r="AR25" s="146">
        <f t="shared" si="28"/>
        <v>7.3164606011800803E-2</v>
      </c>
      <c r="AS25" s="146">
        <f t="shared" si="29"/>
        <v>4.0669742510904229E-5</v>
      </c>
      <c r="AT25" s="146">
        <f t="shared" si="30"/>
        <v>6.3772833174404464E-3</v>
      </c>
      <c r="AU25" s="146">
        <f t="shared" si="31"/>
        <v>7.478290899232011E-2</v>
      </c>
      <c r="AV25" s="146">
        <f t="shared" si="32"/>
        <v>4.9159581047394066E-5</v>
      </c>
      <c r="AW25" s="146">
        <f t="shared" si="33"/>
        <v>7.0113893806715705E-3</v>
      </c>
      <c r="AX25" s="147">
        <f t="shared" si="34"/>
        <v>8.1611872782131958E-2</v>
      </c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</row>
    <row r="26" spans="1:123" x14ac:dyDescent="0.25">
      <c r="A26" s="127" t="s">
        <v>213</v>
      </c>
      <c r="B26" s="156">
        <v>7.7299999999999994E-2</v>
      </c>
      <c r="C26" s="104"/>
      <c r="D26" s="144"/>
      <c r="E26" s="104"/>
      <c r="F26" s="103">
        <v>24</v>
      </c>
      <c r="G26" s="104">
        <f t="shared" si="0"/>
        <v>576</v>
      </c>
      <c r="H26" s="104">
        <f t="shared" si="1"/>
        <v>13824</v>
      </c>
      <c r="I26" s="104">
        <f t="shared" si="2"/>
        <v>331776</v>
      </c>
      <c r="J26" s="104">
        <f t="shared" si="3"/>
        <v>7962624</v>
      </c>
      <c r="K26" s="104">
        <f t="shared" si="4"/>
        <v>191102976</v>
      </c>
      <c r="L26" s="104">
        <f t="shared" si="5"/>
        <v>4586471424</v>
      </c>
      <c r="M26" s="104">
        <f t="shared" si="6"/>
        <v>110075314176</v>
      </c>
      <c r="N26" s="105">
        <f t="shared" si="7"/>
        <v>2641807540224</v>
      </c>
      <c r="O26" s="162">
        <f>'RG11'!$B$17+'RG11'!$B$18*'Regresiones polinomicas'!F26</f>
        <v>8.6232183736879187E-2</v>
      </c>
      <c r="P26" s="145">
        <f>'RG12'!$B$17+'RG12'!$B$18*F26+'RG12'!$B$19*G26</f>
        <v>9.447088356989676E-2</v>
      </c>
      <c r="Q26" s="145">
        <f>'RG13'!$B$17+'RG13'!$B$18*'Regresiones polinomicas'!F26+'RG13'!$B$19*'Regresiones polinomicas'!G26+'RG13'!$B$20*'Regresiones polinomicas'!H26</f>
        <v>9.4964344659216188E-2</v>
      </c>
      <c r="R26" s="145">
        <f>'RG14'!$B$17+'RG14'!$B$18*F26+'RG14'!$B$19*G26+'RG14'!$B$20*H26+'RG14'!$B$21*I26</f>
        <v>9.4499190341938669E-2</v>
      </c>
      <c r="S26" s="145">
        <f>'RG15'!$B$17+'RG15'!$B$18*F26+'RG15'!$B$19*G26+'RG15'!$B$20*H26+'RG15'!$B$21*I26+'RG15'!$B$22*J26</f>
        <v>8.3889189775755504E-2</v>
      </c>
      <c r="T26" s="145">
        <f>'RG16'!$B$17+'RG16'!$B$18*F26+'RG16'!$B$19*G26+'RG16'!$B$20*H26+'RG16'!$B$21*I26+'RG16'!$B$22*J26+'RG16'!$B$23*K26</f>
        <v>7.9562395286176896E-2</v>
      </c>
      <c r="U26" s="145">
        <f>'RG17'!$B$17+'RG17'!$B$18*F26+'RG17'!$B$19*G26+'RG17'!$B$20*H26+'RG17'!$B$21*I26+'RG17'!$B$22*J26+'RG17'!$B$23*K26+'RG17'!$B$24*L26</f>
        <v>8.3553720975598544E-2</v>
      </c>
      <c r="V26" s="145">
        <f>'RG18'!$B$17+'RG18'!$B$18*F26+'RG18'!$B$19*G26+'RG18'!$B$20*H26+'RG18'!$B$21*I26+'RG18'!$B$22*J26+'RG18'!$B$23*K26+'RG18'!$B$24*L26+'RG18'!$B$25*M26</f>
        <v>8.3588328818642602E-2</v>
      </c>
      <c r="W26" s="163">
        <f>'RG19'!$B$17+'RG19'!$B$18*F26+'RG19'!$B$19*G26+'RG19'!$B$20*H26+'RG19'!$B$21*I26+'RG19'!$B$22*J26+'RG19'!$B$23*K26+'RG19'!$B$24*L26+'RG19'!$B$25*M26+'RG19'!$B$26*N26</f>
        <v>8.4378648519435967E-2</v>
      </c>
      <c r="X26" s="146">
        <f t="shared" si="8"/>
        <v>7.9783906309369138E-5</v>
      </c>
      <c r="Y26" s="146">
        <f t="shared" si="9"/>
        <v>8.9321837368791929E-3</v>
      </c>
      <c r="Z26" s="146">
        <f t="shared" si="10"/>
        <v>0.10358294722228098</v>
      </c>
      <c r="AA26" s="146">
        <f t="shared" si="11"/>
        <v>2.9483924257095071E-4</v>
      </c>
      <c r="AB26" s="146">
        <f t="shared" si="12"/>
        <v>1.7170883569896767E-2</v>
      </c>
      <c r="AC26" s="146">
        <f t="shared" si="13"/>
        <v>0.18175847330984723</v>
      </c>
      <c r="AD26" s="146">
        <f t="shared" si="14"/>
        <v>3.1202907223957968E-4</v>
      </c>
      <c r="AE26" s="146">
        <f t="shared" si="15"/>
        <v>1.7664344659216194E-2</v>
      </c>
      <c r="AF26" s="146">
        <f t="shared" si="35"/>
        <v>0.18601028336061801</v>
      </c>
      <c r="AG26" s="146">
        <f t="shared" si="17"/>
        <v>2.9581214841823658E-4</v>
      </c>
      <c r="AH26" s="146">
        <f t="shared" si="18"/>
        <v>1.7199190341938675E-2</v>
      </c>
      <c r="AI26" s="146">
        <f t="shared" si="19"/>
        <v>0.1820035735724784</v>
      </c>
      <c r="AJ26" s="146">
        <f t="shared" si="20"/>
        <v>4.3417421900920959E-5</v>
      </c>
      <c r="AK26" s="146">
        <f t="shared" si="21"/>
        <v>6.5891897757555107E-3</v>
      </c>
      <c r="AL26" s="146">
        <f t="shared" si="22"/>
        <v>7.8546351363853878E-2</v>
      </c>
      <c r="AM26" s="146">
        <f t="shared" si="23"/>
        <v>5.1184324309154665E-6</v>
      </c>
      <c r="AN26" s="146">
        <f t="shared" si="24"/>
        <v>2.262395286176902E-3</v>
      </c>
      <c r="AO26" s="146">
        <f t="shared" si="25"/>
        <v>2.8435484854865457E-2</v>
      </c>
      <c r="AP26" s="146">
        <f t="shared" si="26"/>
        <v>3.910902604064129E-5</v>
      </c>
      <c r="AQ26" s="146">
        <f t="shared" si="27"/>
        <v>6.2537209755985507E-3</v>
      </c>
      <c r="AR26" s="146">
        <f t="shared" si="28"/>
        <v>7.484670823247859E-2</v>
      </c>
      <c r="AS26" s="146">
        <f t="shared" si="29"/>
        <v>3.9543079331371134E-5</v>
      </c>
      <c r="AT26" s="146">
        <f t="shared" si="30"/>
        <v>6.2883288186426078E-3</v>
      </c>
      <c r="AU26" s="146">
        <f t="shared" si="31"/>
        <v>7.5229746873945513E-2</v>
      </c>
      <c r="AV26" s="146">
        <f t="shared" si="32"/>
        <v>5.0107264861713094E-5</v>
      </c>
      <c r="AW26" s="146">
        <f t="shared" si="33"/>
        <v>7.0786485194359733E-3</v>
      </c>
      <c r="AX26" s="147">
        <f t="shared" si="34"/>
        <v>8.3891465953089564E-2</v>
      </c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</row>
    <row r="27" spans="1:123" x14ac:dyDescent="0.25">
      <c r="A27" s="126" t="s">
        <v>212</v>
      </c>
      <c r="B27" s="156">
        <v>7.6799999999999993E-2</v>
      </c>
      <c r="C27" s="104"/>
      <c r="D27" s="144"/>
      <c r="E27" s="104"/>
      <c r="F27" s="103">
        <v>25</v>
      </c>
      <c r="G27" s="104">
        <f t="shared" si="0"/>
        <v>625</v>
      </c>
      <c r="H27" s="104">
        <f t="shared" si="1"/>
        <v>15625</v>
      </c>
      <c r="I27" s="104">
        <f t="shared" si="2"/>
        <v>390625</v>
      </c>
      <c r="J27" s="104">
        <f t="shared" si="3"/>
        <v>9765625</v>
      </c>
      <c r="K27" s="104">
        <f t="shared" si="4"/>
        <v>244140625</v>
      </c>
      <c r="L27" s="104">
        <f t="shared" si="5"/>
        <v>6103515625</v>
      </c>
      <c r="M27" s="104">
        <f t="shared" si="6"/>
        <v>152587890625</v>
      </c>
      <c r="N27" s="105">
        <f t="shared" si="7"/>
        <v>3814697265625</v>
      </c>
      <c r="O27" s="162">
        <f>'RG11'!$B$17+'RG11'!$B$18*'Regresiones polinomicas'!F27</f>
        <v>8.5992349603946708E-2</v>
      </c>
      <c r="P27" s="145">
        <f>'RG12'!$B$17+'RG12'!$B$18*F27+'RG12'!$B$19*G27</f>
        <v>9.3864388525588954E-2</v>
      </c>
      <c r="Q27" s="145">
        <f>'RG13'!$B$17+'RG13'!$B$18*'Regresiones polinomicas'!F27+'RG13'!$B$19*'Regresiones polinomicas'!G27+'RG13'!$B$20*'Regresiones polinomicas'!H27</f>
        <v>9.4180988210746552E-2</v>
      </c>
      <c r="R27" s="145">
        <f>'RG14'!$B$17+'RG14'!$B$18*F27+'RG14'!$B$19*G27+'RG14'!$B$20*H27+'RG14'!$B$21*I27</f>
        <v>9.3668071887389015E-2</v>
      </c>
      <c r="S27" s="145">
        <f>'RG15'!$B$17+'RG15'!$B$18*F27+'RG15'!$B$19*G27+'RG15'!$B$20*H27+'RG15'!$B$21*I27+'RG15'!$B$22*J27</f>
        <v>8.2829209709330998E-2</v>
      </c>
      <c r="T27" s="145">
        <f>'RG16'!$B$17+'RG16'!$B$18*F27+'RG16'!$B$19*G27+'RG16'!$B$20*H27+'RG16'!$B$21*I27+'RG16'!$B$22*J27+'RG16'!$B$23*K27</f>
        <v>7.8656298455104454E-2</v>
      </c>
      <c r="U27" s="145">
        <f>'RG17'!$B$17+'RG17'!$B$18*F27+'RG17'!$B$19*G27+'RG17'!$B$20*H27+'RG17'!$B$21*I27+'RG17'!$B$22*J27+'RG17'!$B$23*K27+'RG17'!$B$24*L27</f>
        <v>8.2074309928471659E-2</v>
      </c>
      <c r="V27" s="145">
        <f>'RG18'!$B$17+'RG18'!$B$18*F27+'RG18'!$B$19*G27+'RG18'!$B$20*H27+'RG18'!$B$21*I27+'RG18'!$B$22*J27+'RG18'!$B$23*K27+'RG18'!$B$24*L27+'RG18'!$B$25*M27</f>
        <v>8.1998373177966752E-2</v>
      </c>
      <c r="W27" s="163">
        <f>'RG19'!$B$17+'RG19'!$B$18*F27+'RG19'!$B$19*G27+'RG19'!$B$20*H27+'RG19'!$B$21*I27+'RG19'!$B$22*J27+'RG19'!$B$23*K27+'RG19'!$B$24*L27+'RG19'!$B$25*M27+'RG19'!$B$26*N27</f>
        <v>8.292499764265282E-2</v>
      </c>
      <c r="X27" s="146">
        <f t="shared" si="8"/>
        <v>8.4499291241179318E-5</v>
      </c>
      <c r="Y27" s="146">
        <f t="shared" si="9"/>
        <v>9.1923496039467145E-3</v>
      </c>
      <c r="Z27" s="146">
        <f t="shared" si="10"/>
        <v>0.10689729547202444</v>
      </c>
      <c r="AA27" s="146">
        <f t="shared" si="11"/>
        <v>2.9119335575225218E-4</v>
      </c>
      <c r="AB27" s="146">
        <f t="shared" si="12"/>
        <v>1.7064388525588961E-2</v>
      </c>
      <c r="AC27" s="146">
        <f t="shared" si="13"/>
        <v>0.18179832408898006</v>
      </c>
      <c r="AD27" s="146">
        <f t="shared" si="14"/>
        <v>3.0209875118211087E-4</v>
      </c>
      <c r="AE27" s="146">
        <f t="shared" si="15"/>
        <v>1.7380988210746559E-2</v>
      </c>
      <c r="AF27" s="146">
        <f t="shared" si="35"/>
        <v>0.1845487984459617</v>
      </c>
      <c r="AG27" s="146">
        <f t="shared" si="17"/>
        <v>2.8453184919812385E-4</v>
      </c>
      <c r="AH27" s="146">
        <f t="shared" si="18"/>
        <v>1.6868071887389022E-2</v>
      </c>
      <c r="AI27" s="146">
        <f t="shared" si="19"/>
        <v>0.18008347505720412</v>
      </c>
      <c r="AJ27" s="146">
        <f t="shared" si="20"/>
        <v>3.6351369719091251E-5</v>
      </c>
      <c r="AK27" s="146">
        <f t="shared" si="21"/>
        <v>6.0292097093310043E-3</v>
      </c>
      <c r="AL27" s="146">
        <f t="shared" si="22"/>
        <v>7.2790863639639353E-2</v>
      </c>
      <c r="AM27" s="146">
        <f t="shared" si="23"/>
        <v>3.4458439544232061E-6</v>
      </c>
      <c r="AN27" s="146">
        <f t="shared" si="24"/>
        <v>1.8562984551044603E-3</v>
      </c>
      <c r="AO27" s="146">
        <f t="shared" si="25"/>
        <v>2.3600124739711733E-2</v>
      </c>
      <c r="AP27" s="146">
        <f t="shared" si="26"/>
        <v>2.7818345221574784E-5</v>
      </c>
      <c r="AQ27" s="146">
        <f t="shared" si="27"/>
        <v>5.2743099284716655E-3</v>
      </c>
      <c r="AR27" s="146">
        <f t="shared" si="28"/>
        <v>6.4262616805042458E-2</v>
      </c>
      <c r="AS27" s="146">
        <f t="shared" si="29"/>
        <v>2.7023083697404217E-5</v>
      </c>
      <c r="AT27" s="146">
        <f t="shared" si="30"/>
        <v>5.1983731779667586E-3</v>
      </c>
      <c r="AU27" s="146">
        <f t="shared" si="31"/>
        <v>6.3396052586121063E-2</v>
      </c>
      <c r="AV27" s="146">
        <f t="shared" si="32"/>
        <v>3.7515596122502688E-5</v>
      </c>
      <c r="AW27" s="146">
        <f t="shared" si="33"/>
        <v>6.1249976426528269E-3</v>
      </c>
      <c r="AX27" s="147">
        <f t="shared" si="34"/>
        <v>7.3861897097026966E-2</v>
      </c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</row>
    <row r="28" spans="1:123" x14ac:dyDescent="0.25">
      <c r="A28" s="127" t="s">
        <v>211</v>
      </c>
      <c r="B28" s="156">
        <v>7.7700000000000005E-2</v>
      </c>
      <c r="C28" s="104"/>
      <c r="D28" s="144"/>
      <c r="E28" s="104"/>
      <c r="F28" s="103">
        <v>26</v>
      </c>
      <c r="G28" s="104">
        <f t="shared" si="0"/>
        <v>676</v>
      </c>
      <c r="H28" s="104">
        <f t="shared" si="1"/>
        <v>17576</v>
      </c>
      <c r="I28" s="104">
        <f t="shared" si="2"/>
        <v>456976</v>
      </c>
      <c r="J28" s="104">
        <f t="shared" si="3"/>
        <v>11881376</v>
      </c>
      <c r="K28" s="104">
        <f t="shared" si="4"/>
        <v>308915776</v>
      </c>
      <c r="L28" s="104">
        <f t="shared" si="5"/>
        <v>8031810176</v>
      </c>
      <c r="M28" s="104">
        <f t="shared" si="6"/>
        <v>208827064576</v>
      </c>
      <c r="N28" s="105">
        <f t="shared" si="7"/>
        <v>5429503678976</v>
      </c>
      <c r="O28" s="162">
        <f>'RG11'!$B$17+'RG11'!$B$18*'Regresiones polinomicas'!F28</f>
        <v>8.5752515471014215E-2</v>
      </c>
      <c r="P28" s="145">
        <f>'RG12'!$B$17+'RG12'!$B$18*F28+'RG12'!$B$19*G28</f>
        <v>9.3261836071726056E-2</v>
      </c>
      <c r="Q28" s="145">
        <f>'RG13'!$B$17+'RG13'!$B$18*'Regresiones polinomicas'!F28+'RG13'!$B$19*'Regresiones polinomicas'!G28+'RG13'!$B$20*'Regresiones polinomicas'!H28</f>
        <v>9.3407109312252531E-2</v>
      </c>
      <c r="R28" s="145">
        <f>'RG14'!$B$17+'RG14'!$B$18*F28+'RG14'!$B$19*G28+'RG14'!$B$20*H28+'RG14'!$B$21*I28</f>
        <v>9.2850085393837364E-2</v>
      </c>
      <c r="S28" s="145">
        <f>'RG15'!$B$17+'RG15'!$B$18*F28+'RG15'!$B$19*G28+'RG15'!$B$20*H28+'RG15'!$B$21*I28+'RG15'!$B$22*J28</f>
        <v>8.1852697539509967E-2</v>
      </c>
      <c r="T28" s="145">
        <f>'RG16'!$B$17+'RG16'!$B$18*F28+'RG16'!$B$19*G28+'RG16'!$B$20*H28+'RG16'!$B$21*I28+'RG16'!$B$22*J28+'RG16'!$B$23*K28</f>
        <v>7.7861764042001513E-2</v>
      </c>
      <c r="U28" s="145">
        <f>'RG17'!$B$17+'RG17'!$B$18*F28+'RG17'!$B$19*G28+'RG17'!$B$20*H28+'RG17'!$B$21*I28+'RG17'!$B$22*J28+'RG17'!$B$23*K28+'RG17'!$B$24*L28</f>
        <v>8.0690127229928826E-2</v>
      </c>
      <c r="V28" s="145">
        <f>'RG18'!$B$17+'RG18'!$B$18*F28+'RG18'!$B$19*G28+'RG18'!$B$20*H28+'RG18'!$B$21*I28+'RG18'!$B$22*J28+'RG18'!$B$23*K28+'RG18'!$B$24*L28+'RG18'!$B$25*M28</f>
        <v>8.0508606306132255E-2</v>
      </c>
      <c r="W28" s="163">
        <f>'RG19'!$B$17+'RG19'!$B$18*F28+'RG19'!$B$19*G28+'RG19'!$B$20*H28+'RG19'!$B$21*I28+'RG19'!$B$22*J28+'RG19'!$B$23*K28+'RG19'!$B$24*L28+'RG19'!$B$25*M28+'RG19'!$B$26*N28</f>
        <v>8.1550748437459228E-2</v>
      </c>
      <c r="X28" s="146">
        <f t="shared" si="8"/>
        <v>6.4843005410923204E-5</v>
      </c>
      <c r="Y28" s="146">
        <f t="shared" si="9"/>
        <v>8.0525154710142099E-3</v>
      </c>
      <c r="Z28" s="146">
        <f t="shared" si="10"/>
        <v>9.3904131287391737E-2</v>
      </c>
      <c r="AA28" s="146">
        <f t="shared" si="11"/>
        <v>2.4217074192327409E-4</v>
      </c>
      <c r="AB28" s="146">
        <f t="shared" si="12"/>
        <v>1.5561836071726051E-2</v>
      </c>
      <c r="AC28" s="146">
        <f t="shared" si="13"/>
        <v>0.16686178105862845</v>
      </c>
      <c r="AD28" s="146">
        <f t="shared" si="14"/>
        <v>2.4671328294705003E-4</v>
      </c>
      <c r="AE28" s="146">
        <f t="shared" si="15"/>
        <v>1.5707109312252526E-2</v>
      </c>
      <c r="AF28" s="146">
        <f t="shared" si="35"/>
        <v>0.16815753562980854</v>
      </c>
      <c r="AG28" s="146">
        <f t="shared" si="17"/>
        <v>2.295250874405641E-4</v>
      </c>
      <c r="AH28" s="146">
        <f t="shared" si="18"/>
        <v>1.5150085393837359E-2</v>
      </c>
      <c r="AI28" s="146">
        <f t="shared" si="19"/>
        <v>0.16316716704756956</v>
      </c>
      <c r="AJ28" s="146">
        <f t="shared" si="20"/>
        <v>1.7244896854652087E-5</v>
      </c>
      <c r="AK28" s="146">
        <f t="shared" si="21"/>
        <v>4.1526975395099613E-3</v>
      </c>
      <c r="AL28" s="146">
        <f t="shared" si="22"/>
        <v>5.0733789653120122E-2</v>
      </c>
      <c r="AM28" s="146">
        <f t="shared" si="23"/>
        <v>2.6167605284665701E-8</v>
      </c>
      <c r="AN28" s="146">
        <f t="shared" si="24"/>
        <v>1.6176404200150818E-4</v>
      </c>
      <c r="AO28" s="146">
        <f t="shared" si="25"/>
        <v>2.0775799776928594E-3</v>
      </c>
      <c r="AP28" s="146">
        <f t="shared" si="26"/>
        <v>8.9408608511618059E-6</v>
      </c>
      <c r="AQ28" s="146">
        <f t="shared" si="27"/>
        <v>2.9901272299288212E-3</v>
      </c>
      <c r="AR28" s="146">
        <f t="shared" si="28"/>
        <v>3.7056915543191155E-2</v>
      </c>
      <c r="AS28" s="146">
        <f t="shared" si="29"/>
        <v>7.8882693828458399E-6</v>
      </c>
      <c r="AT28" s="146">
        <f t="shared" si="30"/>
        <v>2.8086063061322497E-3</v>
      </c>
      <c r="AU28" s="146">
        <f t="shared" si="31"/>
        <v>3.4885789668903024E-2</v>
      </c>
      <c r="AV28" s="146">
        <f t="shared" si="32"/>
        <v>1.4828263528594645E-5</v>
      </c>
      <c r="AW28" s="146">
        <f t="shared" si="33"/>
        <v>3.8507484374592227E-3</v>
      </c>
      <c r="AX28" s="147">
        <f t="shared" si="34"/>
        <v>4.7219044720507232E-2</v>
      </c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</row>
    <row r="29" spans="1:123" x14ac:dyDescent="0.25">
      <c r="A29" s="126" t="s">
        <v>210</v>
      </c>
      <c r="B29" s="156">
        <v>7.7600000000000002E-2</v>
      </c>
      <c r="C29" s="104"/>
      <c r="D29" s="144"/>
      <c r="E29" s="104"/>
      <c r="F29" s="103">
        <v>27</v>
      </c>
      <c r="G29" s="104">
        <f t="shared" si="0"/>
        <v>729</v>
      </c>
      <c r="H29" s="104">
        <f t="shared" si="1"/>
        <v>19683</v>
      </c>
      <c r="I29" s="104">
        <f t="shared" si="2"/>
        <v>531441</v>
      </c>
      <c r="J29" s="104">
        <f t="shared" si="3"/>
        <v>14348907</v>
      </c>
      <c r="K29" s="104">
        <f t="shared" si="4"/>
        <v>387420489</v>
      </c>
      <c r="L29" s="104">
        <f t="shared" si="5"/>
        <v>10460353203</v>
      </c>
      <c r="M29" s="104">
        <f t="shared" si="6"/>
        <v>282429536481</v>
      </c>
      <c r="N29" s="105">
        <f t="shared" si="7"/>
        <v>7625597484987</v>
      </c>
      <c r="O29" s="162">
        <f>'RG11'!$B$17+'RG11'!$B$18*'Regresiones polinomicas'!F29</f>
        <v>8.5512681338081736E-2</v>
      </c>
      <c r="P29" s="145">
        <f>'RG12'!$B$17+'RG12'!$B$18*F29+'RG12'!$B$19*G29</f>
        <v>9.2663226208308053E-2</v>
      </c>
      <c r="Q29" s="145">
        <f>'RG13'!$B$17+'RG13'!$B$18*'Regresiones polinomicas'!F29+'RG13'!$B$19*'Regresiones polinomicas'!G29+'RG13'!$B$20*'Regresiones polinomicas'!H29</f>
        <v>9.2642648126333785E-2</v>
      </c>
      <c r="R29" s="145">
        <f>'RG14'!$B$17+'RG14'!$B$18*F29+'RG14'!$B$19*G29+'RG14'!$B$20*H29+'RG14'!$B$21*I29</f>
        <v>9.2045069158767798E-2</v>
      </c>
      <c r="S29" s="145">
        <f>'RG15'!$B$17+'RG15'!$B$18*F29+'RG15'!$B$19*G29+'RG15'!$B$20*H29+'RG15'!$B$21*I29+'RG15'!$B$22*J29</f>
        <v>8.0955526159677507E-2</v>
      </c>
      <c r="T29" s="145">
        <f>'RG16'!$B$17+'RG16'!$B$18*F29+'RG16'!$B$19*G29+'RG16'!$B$20*H29+'RG16'!$B$21*I29+'RG16'!$B$22*J29+'RG16'!$B$23*K29</f>
        <v>7.7171407193557265E-2</v>
      </c>
      <c r="U29" s="145">
        <f>'RG17'!$B$17+'RG17'!$B$18*F29+'RG17'!$B$19*G29+'RG17'!$B$20*H29+'RG17'!$B$21*I29+'RG17'!$B$22*J29+'RG17'!$B$23*K29+'RG17'!$B$24*L29</f>
        <v>7.9400787276834486E-2</v>
      </c>
      <c r="V29" s="145">
        <f>'RG18'!$B$17+'RG18'!$B$18*F29+'RG18'!$B$19*G29+'RG18'!$B$20*H29+'RG18'!$B$21*I29+'RG18'!$B$22*J29+'RG18'!$B$23*K29+'RG18'!$B$24*L29+'RG18'!$B$25*M29</f>
        <v>7.9119671715660964E-2</v>
      </c>
      <c r="W29" s="163">
        <f>'RG19'!$B$17+'RG19'!$B$18*F29+'RG19'!$B$19*G29+'RG19'!$B$20*H29+'RG19'!$B$21*I29+'RG19'!$B$22*J29+'RG19'!$B$23*K29+'RG19'!$B$24*L29+'RG19'!$B$25*M29+'RG19'!$B$26*N29</f>
        <v>8.0256079197650057E-2</v>
      </c>
      <c r="X29" s="146">
        <f t="shared" si="8"/>
        <v>6.261052595802694E-5</v>
      </c>
      <c r="Y29" s="146">
        <f t="shared" si="9"/>
        <v>7.912681338081734E-3</v>
      </c>
      <c r="Z29" s="146">
        <f t="shared" si="10"/>
        <v>9.2532256201840621E-2</v>
      </c>
      <c r="AA29" s="146">
        <f t="shared" si="11"/>
        <v>2.2690078380265853E-4</v>
      </c>
      <c r="AB29" s="146">
        <f t="shared" si="12"/>
        <v>1.506322620830805E-2</v>
      </c>
      <c r="AC29" s="146">
        <f t="shared" si="13"/>
        <v>0.16255883617138189</v>
      </c>
      <c r="AD29" s="146">
        <f t="shared" si="14"/>
        <v>2.2628126265269327E-4</v>
      </c>
      <c r="AE29" s="146">
        <f t="shared" si="15"/>
        <v>1.5042648126333782E-2</v>
      </c>
      <c r="AF29" s="146">
        <f t="shared" si="35"/>
        <v>0.16237282105559644</v>
      </c>
      <c r="AG29" s="146">
        <f t="shared" si="17"/>
        <v>2.0866002300158455E-4</v>
      </c>
      <c r="AH29" s="146">
        <f t="shared" si="18"/>
        <v>1.4445069158767795E-2</v>
      </c>
      <c r="AI29" s="146">
        <f t="shared" si="19"/>
        <v>0.15693474176060004</v>
      </c>
      <c r="AJ29" s="146">
        <f t="shared" si="20"/>
        <v>1.1259555808280063E-5</v>
      </c>
      <c r="AK29" s="146">
        <f t="shared" si="21"/>
        <v>3.3555261596775049E-3</v>
      </c>
      <c r="AL29" s="146">
        <f t="shared" si="22"/>
        <v>4.1449006866548316E-2</v>
      </c>
      <c r="AM29" s="146">
        <f t="shared" si="23"/>
        <v>1.8369179373446181E-7</v>
      </c>
      <c r="AN29" s="146">
        <f t="shared" si="24"/>
        <v>4.2859280644273745E-4</v>
      </c>
      <c r="AO29" s="146">
        <f t="shared" si="25"/>
        <v>5.5537772606344153E-3</v>
      </c>
      <c r="AP29" s="146">
        <f t="shared" si="26"/>
        <v>3.2428348164089566E-6</v>
      </c>
      <c r="AQ29" s="146">
        <f t="shared" si="27"/>
        <v>1.800787276834484E-3</v>
      </c>
      <c r="AR29" s="146">
        <f t="shared" si="28"/>
        <v>2.2679715637528335E-2</v>
      </c>
      <c r="AS29" s="146">
        <f t="shared" si="29"/>
        <v>2.3094021233799295E-6</v>
      </c>
      <c r="AT29" s="146">
        <f t="shared" si="30"/>
        <v>1.5196717156609613E-3</v>
      </c>
      <c r="AU29" s="146">
        <f t="shared" si="31"/>
        <v>1.9207255069539894E-2</v>
      </c>
      <c r="AV29" s="146">
        <f t="shared" si="32"/>
        <v>7.0547567041893587E-6</v>
      </c>
      <c r="AW29" s="146">
        <f t="shared" si="33"/>
        <v>2.6560791976500547E-3</v>
      </c>
      <c r="AX29" s="147">
        <f t="shared" si="34"/>
        <v>3.3095053037774443E-2</v>
      </c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</row>
    <row r="30" spans="1:123" x14ac:dyDescent="0.25">
      <c r="A30" s="127" t="s">
        <v>209</v>
      </c>
      <c r="B30" s="156">
        <v>7.7200000000000005E-2</v>
      </c>
      <c r="C30" s="104"/>
      <c r="D30" s="144"/>
      <c r="E30" s="104"/>
      <c r="F30" s="103">
        <v>28</v>
      </c>
      <c r="G30" s="104">
        <f t="shared" si="0"/>
        <v>784</v>
      </c>
      <c r="H30" s="104">
        <f t="shared" si="1"/>
        <v>21952</v>
      </c>
      <c r="I30" s="104">
        <f t="shared" si="2"/>
        <v>614656</v>
      </c>
      <c r="J30" s="104">
        <f t="shared" si="3"/>
        <v>17210368</v>
      </c>
      <c r="K30" s="104">
        <f t="shared" si="4"/>
        <v>481890304</v>
      </c>
      <c r="L30" s="104">
        <f t="shared" si="5"/>
        <v>13492928512</v>
      </c>
      <c r="M30" s="104">
        <f t="shared" si="6"/>
        <v>377801998336</v>
      </c>
      <c r="N30" s="105">
        <f t="shared" si="7"/>
        <v>10578455953408</v>
      </c>
      <c r="O30" s="162">
        <f>'RG11'!$B$17+'RG11'!$B$18*'Regresiones polinomicas'!F30</f>
        <v>8.5272847205149258E-2</v>
      </c>
      <c r="P30" s="145">
        <f>'RG12'!$B$17+'RG12'!$B$18*F30+'RG12'!$B$19*G30</f>
        <v>9.2068558935334929E-2</v>
      </c>
      <c r="Q30" s="145">
        <f>'RG13'!$B$17+'RG13'!$B$18*'Regresiones polinomicas'!F30+'RG13'!$B$19*'Regresiones polinomicas'!G30+'RG13'!$B$20*'Regresiones polinomicas'!H30</f>
        <v>9.188754481559E-2</v>
      </c>
      <c r="R30" s="145">
        <f>'RG14'!$B$17+'RG14'!$B$18*F30+'RG14'!$B$19*G30+'RG14'!$B$20*H30+'RG14'!$B$21*I30</f>
        <v>9.1252862586893843E-2</v>
      </c>
      <c r="S30" s="145">
        <f>'RG15'!$B$17+'RG15'!$B$18*F30+'RG15'!$B$19*G30+'RG15'!$B$20*H30+'RG15'!$B$21*I30+'RG15'!$B$22*J30</f>
        <v>8.0133674081826686E-2</v>
      </c>
      <c r="T30" s="145">
        <f>'RG16'!$B$17+'RG16'!$B$18*F30+'RG16'!$B$19*G30+'RG16'!$B$20*H30+'RG16'!$B$21*I30+'RG16'!$B$22*J30+'RG16'!$B$23*K30</f>
        <v>7.6578108699947661E-2</v>
      </c>
      <c r="U30" s="145">
        <f>'RG17'!$B$17+'RG17'!$B$18*F30+'RG17'!$B$19*G30+'RG17'!$B$20*H30+'RG17'!$B$21*I30+'RG17'!$B$22*J30+'RG17'!$B$23*K30+'RG17'!$B$24*L30</f>
        <v>7.820556609318885E-2</v>
      </c>
      <c r="V30" s="145">
        <f>'RG18'!$B$17+'RG18'!$B$18*F30+'RG18'!$B$19*G30+'RG18'!$B$20*H30+'RG18'!$B$21*I30+'RG18'!$B$22*J30+'RG18'!$B$23*K30+'RG18'!$B$24*L30+'RG18'!$B$25*M30</f>
        <v>7.783170272766235E-2</v>
      </c>
      <c r="W30" s="163">
        <f>'RG19'!$B$17+'RG19'!$B$18*F30+'RG19'!$B$19*G30+'RG19'!$B$20*H30+'RG19'!$B$21*I30+'RG19'!$B$22*J30+'RG19'!$B$23*K30+'RG19'!$B$24*L30+'RG19'!$B$25*M30+'RG19'!$B$26*N30</f>
        <v>7.9041023135577967E-2</v>
      </c>
      <c r="X30" s="146">
        <f t="shared" si="8"/>
        <v>6.5170861997686108E-5</v>
      </c>
      <c r="Y30" s="146">
        <f t="shared" si="9"/>
        <v>8.0728472051492528E-3</v>
      </c>
      <c r="Z30" s="146">
        <f t="shared" si="10"/>
        <v>9.4670782901474043E-2</v>
      </c>
      <c r="AA30" s="146">
        <f t="shared" si="11"/>
        <v>2.2107404481352803E-4</v>
      </c>
      <c r="AB30" s="146">
        <f t="shared" si="12"/>
        <v>1.4868558935334925E-2</v>
      </c>
      <c r="AC30" s="146">
        <f t="shared" si="13"/>
        <v>0.16149442445143486</v>
      </c>
      <c r="AD30" s="146">
        <f t="shared" si="14"/>
        <v>2.1572397270996454E-4</v>
      </c>
      <c r="AE30" s="146">
        <f t="shared" si="15"/>
        <v>1.4687544815589995E-2</v>
      </c>
      <c r="AF30" s="146">
        <f t="shared" si="35"/>
        <v>0.15984260810392278</v>
      </c>
      <c r="AG30" s="146">
        <f t="shared" si="17"/>
        <v>1.9748294688612058E-4</v>
      </c>
      <c r="AH30" s="146">
        <f t="shared" si="18"/>
        <v>1.4052862586893838E-2</v>
      </c>
      <c r="AI30" s="146">
        <f t="shared" si="19"/>
        <v>0.15399914247634983</v>
      </c>
      <c r="AJ30" s="146">
        <f t="shared" si="20"/>
        <v>8.606443618381623E-6</v>
      </c>
      <c r="AK30" s="146">
        <f t="shared" si="21"/>
        <v>2.9336740818266815E-3</v>
      </c>
      <c r="AL30" s="146">
        <f t="shared" si="22"/>
        <v>3.6609753832465321E-2</v>
      </c>
      <c r="AM30" s="146">
        <f t="shared" si="23"/>
        <v>3.8674878908079391E-7</v>
      </c>
      <c r="AN30" s="146">
        <f t="shared" si="24"/>
        <v>6.218913000523435E-4</v>
      </c>
      <c r="AO30" s="146">
        <f t="shared" si="25"/>
        <v>8.1210062589697849E-3</v>
      </c>
      <c r="AP30" s="146">
        <f t="shared" si="26"/>
        <v>1.0111631677710768E-6</v>
      </c>
      <c r="AQ30" s="146">
        <f t="shared" si="27"/>
        <v>1.0055660931888449E-3</v>
      </c>
      <c r="AR30" s="146">
        <f t="shared" si="28"/>
        <v>1.2857986246025303E-2</v>
      </c>
      <c r="AS30" s="146">
        <f t="shared" si="29"/>
        <v>3.9904833613604669E-7</v>
      </c>
      <c r="AT30" s="146">
        <f t="shared" si="30"/>
        <v>6.3170272766234492E-4</v>
      </c>
      <c r="AU30" s="146">
        <f t="shared" si="31"/>
        <v>8.1162650375607159E-3</v>
      </c>
      <c r="AV30" s="146">
        <f t="shared" si="32"/>
        <v>3.3893661857333139E-6</v>
      </c>
      <c r="AW30" s="146">
        <f t="shared" si="33"/>
        <v>1.8410231355779627E-3</v>
      </c>
      <c r="AX30" s="147">
        <f t="shared" si="34"/>
        <v>2.3291995251884346E-2</v>
      </c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</row>
    <row r="31" spans="1:123" x14ac:dyDescent="0.25">
      <c r="A31" s="126" t="s">
        <v>208</v>
      </c>
      <c r="B31" s="156">
        <v>7.7899999999999997E-2</v>
      </c>
      <c r="C31" s="104"/>
      <c r="D31" s="144"/>
      <c r="E31" s="104"/>
      <c r="F31" s="103">
        <v>29</v>
      </c>
      <c r="G31" s="104">
        <f t="shared" si="0"/>
        <v>841</v>
      </c>
      <c r="H31" s="104">
        <f t="shared" si="1"/>
        <v>24389</v>
      </c>
      <c r="I31" s="104">
        <f t="shared" si="2"/>
        <v>707281</v>
      </c>
      <c r="J31" s="104">
        <f t="shared" si="3"/>
        <v>20511149</v>
      </c>
      <c r="K31" s="104">
        <f t="shared" si="4"/>
        <v>594823321</v>
      </c>
      <c r="L31" s="104">
        <f t="shared" si="5"/>
        <v>17249876309</v>
      </c>
      <c r="M31" s="104">
        <f t="shared" si="6"/>
        <v>500246412961</v>
      </c>
      <c r="N31" s="105">
        <f t="shared" si="7"/>
        <v>14507145975869</v>
      </c>
      <c r="O31" s="162">
        <f>'RG11'!$B$17+'RG11'!$B$18*'Regresiones polinomicas'!F31</f>
        <v>8.5033013072216779E-2</v>
      </c>
      <c r="P31" s="145">
        <f>'RG12'!$B$17+'RG12'!$B$18*F31+'RG12'!$B$19*G31</f>
        <v>9.1477834252806714E-2</v>
      </c>
      <c r="Q31" s="145">
        <f>'RG13'!$B$17+'RG13'!$B$18*'Regresiones polinomicas'!F31+'RG13'!$B$19*'Regresiones polinomicas'!G31+'RG13'!$B$20*'Regresiones polinomicas'!H31</f>
        <v>9.114173954262085E-2</v>
      </c>
      <c r="R31" s="145">
        <f>'RG14'!$B$17+'RG14'!$B$18*F31+'RG14'!$B$19*G31+'RG14'!$B$20*H31+'RG14'!$B$21*I31</f>
        <v>9.0473306190158656E-2</v>
      </c>
      <c r="S31" s="145">
        <f>'RG15'!$B$17+'RG15'!$B$18*F31+'RG15'!$B$19*G31+'RG15'!$B$20*H31+'RG15'!$B$21*I31+'RG15'!$B$22*J31</f>
        <v>7.9383224294357638E-2</v>
      </c>
      <c r="T31" s="145">
        <f>'RG16'!$B$17+'RG16'!$B$18*F31+'RG16'!$B$19*G31+'RG16'!$B$20*H31+'RG16'!$B$21*I31+'RG16'!$B$22*J31+'RG16'!$B$23*K31</f>
        <v>7.6075009766910562E-2</v>
      </c>
      <c r="U31" s="145">
        <f>'RG17'!$B$17+'RG17'!$B$18*F31+'RG17'!$B$19*G31+'RG17'!$B$20*H31+'RG17'!$B$21*I31+'RG17'!$B$22*J31+'RG17'!$B$23*K31+'RG17'!$B$24*L31</f>
        <v>7.7103423552552286E-2</v>
      </c>
      <c r="V31" s="145">
        <f>'RG18'!$B$17+'RG18'!$B$18*F31+'RG18'!$B$19*G31+'RG18'!$B$20*H31+'RG18'!$B$21*I31+'RG18'!$B$22*J31+'RG18'!$B$23*K31+'RG18'!$B$24*L31+'RG18'!$B$25*M31</f>
        <v>7.6644357462301513E-2</v>
      </c>
      <c r="W31" s="163">
        <f>'RG19'!$B$17+'RG19'!$B$18*F31+'RG19'!$B$19*G31+'RG19'!$B$20*H31+'RG19'!$B$21*I31+'RG19'!$B$22*J31+'RG19'!$B$23*K31+'RG19'!$B$24*L31+'RG19'!$B$25*M31+'RG19'!$B$26*N31</f>
        <v>7.7905458644539627E-2</v>
      </c>
      <c r="X31" s="146">
        <f t="shared" si="8"/>
        <v>5.0879875488415493E-5</v>
      </c>
      <c r="Y31" s="146">
        <f t="shared" si="9"/>
        <v>7.1330130722167817E-3</v>
      </c>
      <c r="Z31" s="146">
        <f t="shared" si="10"/>
        <v>8.3885220745486946E-2</v>
      </c>
      <c r="AA31" s="146">
        <f t="shared" si="11"/>
        <v>1.8435758299669133E-4</v>
      </c>
      <c r="AB31" s="146">
        <f t="shared" si="12"/>
        <v>1.3577834252806717E-2</v>
      </c>
      <c r="AC31" s="146">
        <f t="shared" si="13"/>
        <v>0.14842758755397756</v>
      </c>
      <c r="AD31" s="146">
        <f t="shared" si="14"/>
        <v>1.7534366611460873E-4</v>
      </c>
      <c r="AE31" s="146">
        <f t="shared" si="15"/>
        <v>1.3241739542620853E-2</v>
      </c>
      <c r="AF31" s="146">
        <f t="shared" si="35"/>
        <v>0.14528732509465198</v>
      </c>
      <c r="AG31" s="146">
        <f t="shared" si="17"/>
        <v>1.5808802855148206E-4</v>
      </c>
      <c r="AH31" s="146">
        <f t="shared" si="18"/>
        <v>1.2573306190158659E-2</v>
      </c>
      <c r="AI31" s="146">
        <f t="shared" si="19"/>
        <v>0.13897255134825984</v>
      </c>
      <c r="AJ31" s="146">
        <f t="shared" si="20"/>
        <v>2.1999543073727212E-6</v>
      </c>
      <c r="AK31" s="146">
        <f t="shared" si="21"/>
        <v>1.4832242943576407E-3</v>
      </c>
      <c r="AL31" s="146">
        <f t="shared" si="22"/>
        <v>1.8684354377667481E-2</v>
      </c>
      <c r="AM31" s="146">
        <f t="shared" si="23"/>
        <v>3.3305893508718312E-6</v>
      </c>
      <c r="AN31" s="146">
        <f t="shared" si="24"/>
        <v>1.8249902330894352E-3</v>
      </c>
      <c r="AO31" s="146">
        <f t="shared" si="25"/>
        <v>2.3989352596616154E-2</v>
      </c>
      <c r="AP31" s="146">
        <f t="shared" si="26"/>
        <v>6.34534036628416E-7</v>
      </c>
      <c r="AQ31" s="146">
        <f t="shared" si="27"/>
        <v>7.9657644744771106E-4</v>
      </c>
      <c r="AR31" s="146">
        <f t="shared" si="28"/>
        <v>1.0331272085535593E-2</v>
      </c>
      <c r="AS31" s="146">
        <f t="shared" si="29"/>
        <v>1.5766381824778893E-6</v>
      </c>
      <c r="AT31" s="146">
        <f t="shared" si="30"/>
        <v>1.2556425376984842E-3</v>
      </c>
      <c r="AU31" s="146">
        <f t="shared" si="31"/>
        <v>1.6382713343458945E-2</v>
      </c>
      <c r="AV31" s="146">
        <f t="shared" si="32"/>
        <v>2.979680021003081E-11</v>
      </c>
      <c r="AW31" s="146">
        <f t="shared" si="33"/>
        <v>5.4586445396298533E-6</v>
      </c>
      <c r="AX31" s="147">
        <f t="shared" si="34"/>
        <v>7.0067548983134673E-5</v>
      </c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</row>
    <row r="32" spans="1:123" x14ac:dyDescent="0.25">
      <c r="A32" s="127" t="s">
        <v>207</v>
      </c>
      <c r="B32" s="156">
        <v>7.7700000000000005E-2</v>
      </c>
      <c r="C32" s="104"/>
      <c r="D32" s="144"/>
      <c r="E32" s="104"/>
      <c r="F32" s="103">
        <v>30</v>
      </c>
      <c r="G32" s="104">
        <f t="shared" si="0"/>
        <v>900</v>
      </c>
      <c r="H32" s="104">
        <f t="shared" si="1"/>
        <v>27000</v>
      </c>
      <c r="I32" s="104">
        <f t="shared" si="2"/>
        <v>810000</v>
      </c>
      <c r="J32" s="104">
        <f t="shared" si="3"/>
        <v>24300000</v>
      </c>
      <c r="K32" s="104">
        <f t="shared" si="4"/>
        <v>729000000</v>
      </c>
      <c r="L32" s="104">
        <f t="shared" si="5"/>
        <v>21870000000</v>
      </c>
      <c r="M32" s="104">
        <f t="shared" si="6"/>
        <v>656100000000</v>
      </c>
      <c r="N32" s="105">
        <f t="shared" si="7"/>
        <v>19683000000000</v>
      </c>
      <c r="O32" s="162">
        <f>'RG11'!$B$17+'RG11'!$B$18*'Regresiones polinomicas'!F32</f>
        <v>8.47931789392843E-2</v>
      </c>
      <c r="P32" s="145">
        <f>'RG12'!$B$17+'RG12'!$B$18*F32+'RG12'!$B$19*G32</f>
        <v>9.0891052160723393E-2</v>
      </c>
      <c r="Q32" s="145">
        <f>'RG13'!$B$17+'RG13'!$B$18*'Regresiones polinomicas'!F32+'RG13'!$B$19*'Regresiones polinomicas'!G32+'RG13'!$B$20*'Regresiones polinomicas'!H32</f>
        <v>9.0405172470025996E-2</v>
      </c>
      <c r="R32" s="145">
        <f>'RG14'!$B$17+'RG14'!$B$18*F32+'RG14'!$B$19*G32+'RG14'!$B$20*H32+'RG14'!$B$21*I32</f>
        <v>8.9706241587734839E-2</v>
      </c>
      <c r="S32" s="145">
        <f>'RG15'!$B$17+'RG15'!$B$18*F32+'RG15'!$B$19*G32+'RG15'!$B$20*H32+'RG15'!$B$21*I32+'RG15'!$B$22*J32</f>
        <v>7.8700363119876812E-2</v>
      </c>
      <c r="T32" s="145">
        <f>'RG16'!$B$17+'RG16'!$B$18*F32+'RG16'!$B$19*G32+'RG16'!$B$20*H32+'RG16'!$B$21*I32+'RG16'!$B$22*J32+'RG16'!$B$23*K32</f>
        <v>7.5655506832718378E-2</v>
      </c>
      <c r="U32" s="145">
        <f>'RG17'!$B$17+'RG17'!$B$18*F32+'RG17'!$B$19*G32+'RG17'!$B$20*H32+'RG17'!$B$21*I32+'RG17'!$B$22*J32+'RG17'!$B$23*K32+'RG17'!$B$24*L32</f>
        <v>7.6093024958035521E-2</v>
      </c>
      <c r="V32" s="145">
        <f>'RG18'!$B$17+'RG18'!$B$18*F32+'RG18'!$B$19*G32+'RG18'!$B$20*H32+'RG18'!$B$21*I32+'RG18'!$B$22*J32+'RG18'!$B$23*K32+'RG18'!$B$24*L32+'RG18'!$B$25*M32</f>
        <v>7.5556852634359919E-2</v>
      </c>
      <c r="W32" s="163">
        <f>'RG19'!$B$17+'RG19'!$B$18*F32+'RG19'!$B$19*G32+'RG19'!$B$20*H32+'RG19'!$B$21*I32+'RG19'!$B$22*J32+'RG19'!$B$23*K32+'RG19'!$B$24*L32+'RG19'!$B$25*M32+'RG19'!$B$26*N32</f>
        <v>7.6849101402786765E-2</v>
      </c>
      <c r="X32" s="146">
        <f t="shared" si="8"/>
        <v>5.0313187464706272E-5</v>
      </c>
      <c r="Y32" s="146">
        <f t="shared" si="9"/>
        <v>7.0931789392842948E-3</v>
      </c>
      <c r="Z32" s="146">
        <f t="shared" si="10"/>
        <v>8.3652706833450927E-2</v>
      </c>
      <c r="AA32" s="146">
        <f t="shared" si="11"/>
        <v>1.7400385710692517E-4</v>
      </c>
      <c r="AB32" s="146">
        <f t="shared" si="12"/>
        <v>1.3191052160723388E-2</v>
      </c>
      <c r="AC32" s="146">
        <f t="shared" si="13"/>
        <v>0.14513037144071719</v>
      </c>
      <c r="AD32" s="146">
        <f t="shared" si="14"/>
        <v>1.6142140749310634E-4</v>
      </c>
      <c r="AE32" s="146">
        <f t="shared" si="15"/>
        <v>1.2705172470025991E-2</v>
      </c>
      <c r="AF32" s="146">
        <f t="shared" si="35"/>
        <v>0.14053590212704273</v>
      </c>
      <c r="AG32" s="146">
        <f t="shared" si="17"/>
        <v>1.4414983706305347E-4</v>
      </c>
      <c r="AH32" s="146">
        <f t="shared" si="18"/>
        <v>1.2006241587734834E-2</v>
      </c>
      <c r="AI32" s="146">
        <f t="shared" si="19"/>
        <v>0.13383953418662003</v>
      </c>
      <c r="AJ32" s="146">
        <f t="shared" si="20"/>
        <v>1.000726371609659E-6</v>
      </c>
      <c r="AK32" s="146">
        <f t="shared" si="21"/>
        <v>1.000363119876807E-3</v>
      </c>
      <c r="AL32" s="146">
        <f t="shared" si="22"/>
        <v>1.2711035632110726E-2</v>
      </c>
      <c r="AM32" s="146">
        <f t="shared" si="23"/>
        <v>4.1799523110612609E-6</v>
      </c>
      <c r="AN32" s="146">
        <f t="shared" si="24"/>
        <v>2.0444931672816274E-3</v>
      </c>
      <c r="AO32" s="146">
        <f t="shared" si="25"/>
        <v>2.7023719129953078E-2</v>
      </c>
      <c r="AP32" s="146">
        <f t="shared" si="26"/>
        <v>2.5823687854967554E-6</v>
      </c>
      <c r="AQ32" s="146">
        <f t="shared" si="27"/>
        <v>1.606975041964484E-3</v>
      </c>
      <c r="AR32" s="146">
        <f t="shared" si="28"/>
        <v>2.1118559064391425E-2</v>
      </c>
      <c r="AS32" s="146">
        <f t="shared" si="29"/>
        <v>4.5930806308500394E-6</v>
      </c>
      <c r="AT32" s="146">
        <f t="shared" si="30"/>
        <v>2.1431473656400857E-3</v>
      </c>
      <c r="AU32" s="146">
        <f t="shared" si="31"/>
        <v>2.8364698778697895E-2</v>
      </c>
      <c r="AV32" s="146">
        <f t="shared" si="32"/>
        <v>7.240284227394595E-7</v>
      </c>
      <c r="AW32" s="146">
        <f t="shared" si="33"/>
        <v>8.508985972132399E-4</v>
      </c>
      <c r="AX32" s="147">
        <f t="shared" si="34"/>
        <v>1.107232982144387E-2</v>
      </c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</row>
    <row r="33" spans="1:123" x14ac:dyDescent="0.25">
      <c r="A33" s="126" t="s">
        <v>206</v>
      </c>
      <c r="B33" s="156">
        <v>7.8200000000000006E-2</v>
      </c>
      <c r="C33" s="104"/>
      <c r="D33" s="144"/>
      <c r="E33" s="104"/>
      <c r="F33" s="103">
        <v>31</v>
      </c>
      <c r="G33" s="104">
        <f t="shared" si="0"/>
        <v>961</v>
      </c>
      <c r="H33" s="104">
        <f t="shared" si="1"/>
        <v>29791</v>
      </c>
      <c r="I33" s="104">
        <f t="shared" si="2"/>
        <v>923521</v>
      </c>
      <c r="J33" s="104">
        <f t="shared" si="3"/>
        <v>28629151</v>
      </c>
      <c r="K33" s="104">
        <f t="shared" si="4"/>
        <v>887503681</v>
      </c>
      <c r="L33" s="104">
        <f t="shared" si="5"/>
        <v>27512614111</v>
      </c>
      <c r="M33" s="104">
        <f t="shared" si="6"/>
        <v>852891037441</v>
      </c>
      <c r="N33" s="105">
        <f t="shared" si="7"/>
        <v>26439622160671</v>
      </c>
      <c r="O33" s="162">
        <f>'RG11'!$B$17+'RG11'!$B$18*'Regresiones polinomicas'!F33</f>
        <v>8.4553344806351821E-2</v>
      </c>
      <c r="P33" s="145">
        <f>'RG12'!$B$17+'RG12'!$B$18*F33+'RG12'!$B$19*G33</f>
        <v>9.0308212659084952E-2</v>
      </c>
      <c r="Q33" s="145">
        <f>'RG13'!$B$17+'RG13'!$B$18*'Regresiones polinomicas'!F33+'RG13'!$B$19*'Regresiones polinomicas'!G33+'RG13'!$B$20*'Regresiones polinomicas'!H33</f>
        <v>8.9677783760405111E-2</v>
      </c>
      <c r="R33" s="145">
        <f>'RG14'!$B$17+'RG14'!$B$18*F33+'RG14'!$B$19*G33+'RG14'!$B$20*H33+'RG14'!$B$21*I33</f>
        <v>8.8951511506024483E-2</v>
      </c>
      <c r="S33" s="145">
        <f>'RG15'!$B$17+'RG15'!$B$18*F33+'RG15'!$B$19*G33+'RG15'!$B$20*H33+'RG15'!$B$21*I33+'RG15'!$B$22*J33</f>
        <v>7.8081379072996032E-2</v>
      </c>
      <c r="T33" s="145">
        <f>'RG16'!$B$17+'RG16'!$B$18*F33+'RG16'!$B$19*G33+'RG16'!$B$20*H33+'RG16'!$B$21*I33+'RG16'!$B$22*J33+'RG16'!$B$23*K33</f>
        <v>7.531324643004951E-2</v>
      </c>
      <c r="U33" s="145">
        <f>'RG17'!$B$17+'RG17'!$B$18*F33+'RG17'!$B$19*G33+'RG17'!$B$20*H33+'RG17'!$B$21*I33+'RG17'!$B$22*J33+'RG17'!$B$23*K33+'RG17'!$B$24*L33</f>
        <v>7.5172761987450293E-2</v>
      </c>
      <c r="V33" s="145">
        <f>'RG18'!$B$17+'RG18'!$B$18*F33+'RG18'!$B$19*G33+'RG18'!$B$20*H33+'RG18'!$B$21*I33+'RG18'!$B$22*J33+'RG18'!$B$23*K33+'RG18'!$B$24*L33+'RG18'!$B$25*M33</f>
        <v>7.4567996175146325E-2</v>
      </c>
      <c r="W33" s="163">
        <f>'RG19'!$B$17+'RG19'!$B$18*F33+'RG19'!$B$19*G33+'RG19'!$B$20*H33+'RG19'!$B$21*I33+'RG19'!$B$22*J33+'RG19'!$B$23*K33+'RG19'!$B$24*L33+'RG19'!$B$25*M33+'RG19'!$B$26*N33</f>
        <v>7.5871498213301136E-2</v>
      </c>
      <c r="X33" s="146">
        <f t="shared" si="8"/>
        <v>4.0364990228397586E-5</v>
      </c>
      <c r="Y33" s="146">
        <f t="shared" si="9"/>
        <v>6.3533448063518155E-3</v>
      </c>
      <c r="Z33" s="146">
        <f t="shared" si="10"/>
        <v>7.5140076609654591E-2</v>
      </c>
      <c r="AA33" s="146">
        <f t="shared" si="11"/>
        <v>1.4660881379762494E-4</v>
      </c>
      <c r="AB33" s="146">
        <f t="shared" si="12"/>
        <v>1.2108212659084946E-2</v>
      </c>
      <c r="AC33" s="146">
        <f t="shared" si="13"/>
        <v>0.13407653969184016</v>
      </c>
      <c r="AD33" s="146">
        <f t="shared" si="14"/>
        <v>1.3173952005061915E-4</v>
      </c>
      <c r="AE33" s="146">
        <f t="shared" si="15"/>
        <v>1.1477783760405105E-2</v>
      </c>
      <c r="AF33" s="146">
        <f t="shared" si="35"/>
        <v>0.12798915494020963</v>
      </c>
      <c r="AG33" s="146">
        <f t="shared" si="17"/>
        <v>1.1559499966417673E-4</v>
      </c>
      <c r="AH33" s="146">
        <f t="shared" si="18"/>
        <v>1.0751511506024478E-2</v>
      </c>
      <c r="AI33" s="146">
        <f t="shared" si="19"/>
        <v>0.1208693514476851</v>
      </c>
      <c r="AJ33" s="146">
        <f t="shared" si="20"/>
        <v>1.4070924323281991E-8</v>
      </c>
      <c r="AK33" s="146">
        <f t="shared" si="21"/>
        <v>1.1862092700397342E-4</v>
      </c>
      <c r="AL33" s="146">
        <f t="shared" si="22"/>
        <v>1.5191961055539007E-3</v>
      </c>
      <c r="AM33" s="146">
        <f t="shared" si="23"/>
        <v>8.3333461736219297E-6</v>
      </c>
      <c r="AN33" s="146">
        <f t="shared" si="24"/>
        <v>2.8867535699504954E-3</v>
      </c>
      <c r="AO33" s="146">
        <f t="shared" si="25"/>
        <v>3.83299579660491E-2</v>
      </c>
      <c r="AP33" s="146">
        <f t="shared" si="26"/>
        <v>9.164169984625936E-6</v>
      </c>
      <c r="AQ33" s="146">
        <f t="shared" si="27"/>
        <v>3.0272380125497128E-3</v>
      </c>
      <c r="AR33" s="146">
        <f t="shared" si="28"/>
        <v>4.0270410884398457E-2</v>
      </c>
      <c r="AS33" s="146">
        <f t="shared" si="29"/>
        <v>1.3191451783751761E-5</v>
      </c>
      <c r="AT33" s="146">
        <f t="shared" si="30"/>
        <v>3.6320038248536801E-3</v>
      </c>
      <c r="AU33" s="146">
        <f t="shared" si="31"/>
        <v>4.8707274047203576E-2</v>
      </c>
      <c r="AV33" s="146">
        <f t="shared" si="32"/>
        <v>5.4219205706598272E-6</v>
      </c>
      <c r="AW33" s="146">
        <f t="shared" si="33"/>
        <v>2.3285017866988694E-3</v>
      </c>
      <c r="AX33" s="147">
        <f t="shared" si="34"/>
        <v>3.0690072577091363E-2</v>
      </c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</row>
    <row r="34" spans="1:123" x14ac:dyDescent="0.25">
      <c r="A34" s="127" t="s">
        <v>205</v>
      </c>
      <c r="B34" s="156">
        <v>7.8299999999999995E-2</v>
      </c>
      <c r="C34" s="104"/>
      <c r="D34" s="144"/>
      <c r="E34" s="104"/>
      <c r="F34" s="103">
        <v>32</v>
      </c>
      <c r="G34" s="104">
        <f t="shared" si="0"/>
        <v>1024</v>
      </c>
      <c r="H34" s="104">
        <f t="shared" si="1"/>
        <v>32768</v>
      </c>
      <c r="I34" s="104">
        <f t="shared" si="2"/>
        <v>1048576</v>
      </c>
      <c r="J34" s="104">
        <f t="shared" si="3"/>
        <v>33554432</v>
      </c>
      <c r="K34" s="104">
        <f t="shared" si="4"/>
        <v>1073741824</v>
      </c>
      <c r="L34" s="104">
        <f t="shared" si="5"/>
        <v>34359738368</v>
      </c>
      <c r="M34" s="104">
        <f t="shared" si="6"/>
        <v>1099511627776</v>
      </c>
      <c r="N34" s="105">
        <f t="shared" si="7"/>
        <v>35184372088832</v>
      </c>
      <c r="O34" s="162">
        <f>'RG11'!$B$17+'RG11'!$B$18*'Regresiones polinomicas'!F34</f>
        <v>8.4313510673419342E-2</v>
      </c>
      <c r="P34" s="145">
        <f>'RG12'!$B$17+'RG12'!$B$18*F34+'RG12'!$B$19*G34</f>
        <v>8.9729315747891419E-2</v>
      </c>
      <c r="Q34" s="145">
        <f>'RG13'!$B$17+'RG13'!$B$18*'Regresiones polinomicas'!F34+'RG13'!$B$19*'Regresiones polinomicas'!G34+'RG13'!$B$20*'Regresiones polinomicas'!H34</f>
        <v>8.8959513576357854E-2</v>
      </c>
      <c r="R34" s="145">
        <f>'RG14'!$B$17+'RG14'!$B$18*F34+'RG14'!$B$19*G34+'RG14'!$B$20*H34+'RG14'!$B$21*I34</f>
        <v>8.8208959778659266E-2</v>
      </c>
      <c r="S34" s="145">
        <f>'RG15'!$B$17+'RG15'!$B$18*F34+'RG15'!$B$19*G34+'RG15'!$B$20*H34+'RG15'!$B$21*I34+'RG15'!$B$22*J34</f>
        <v>7.7522661718131658E-2</v>
      </c>
      <c r="T34" s="145">
        <f>'RG16'!$B$17+'RG16'!$B$18*F34+'RG16'!$B$19*G34+'RG16'!$B$20*H34+'RG16'!$B$21*I34+'RG16'!$B$22*J34+'RG16'!$B$23*K34</f>
        <v>7.5042120092757125E-2</v>
      </c>
      <c r="U34" s="145">
        <f>'RG17'!$B$17+'RG17'!$B$18*F34+'RG17'!$B$19*G34+'RG17'!$B$20*H34+'RG17'!$B$21*I34+'RG17'!$B$22*J34+'RG17'!$B$23*K34+'RG17'!$B$24*L34</f>
        <v>7.4340773011215791E-2</v>
      </c>
      <c r="V34" s="145">
        <f>'RG18'!$B$17+'RG18'!$B$18*F34+'RG18'!$B$19*G34+'RG18'!$B$20*H34+'RG18'!$B$21*I34+'RG18'!$B$22*J34+'RG18'!$B$23*K34+'RG18'!$B$24*L34+'RG18'!$B$25*M34</f>
        <v>7.3676218701864554E-2</v>
      </c>
      <c r="W34" s="163">
        <f>'RG19'!$B$17+'RG19'!$B$18*F34+'RG19'!$B$19*G34+'RG19'!$B$20*H34+'RG19'!$B$21*I34+'RG19'!$B$22*J34+'RG19'!$B$23*K34+'RG19'!$B$24*L34+'RG19'!$B$25*M34+'RG19'!$B$26*N34</f>
        <v>7.4972022476440983E-2</v>
      </c>
      <c r="X34" s="146">
        <f t="shared" si="8"/>
        <v>3.6162310619328419E-5</v>
      </c>
      <c r="Y34" s="146">
        <f t="shared" si="9"/>
        <v>6.0135106734193478E-3</v>
      </c>
      <c r="Z34" s="146">
        <f t="shared" si="10"/>
        <v>7.1323215287667593E-2</v>
      </c>
      <c r="AA34" s="146">
        <f t="shared" si="11"/>
        <v>1.3062925846499891E-4</v>
      </c>
      <c r="AB34" s="146">
        <f t="shared" si="12"/>
        <v>1.1429315747891425E-2</v>
      </c>
      <c r="AC34" s="146">
        <f t="shared" si="13"/>
        <v>0.12737549208559529</v>
      </c>
      <c r="AD34" s="146">
        <f t="shared" si="14"/>
        <v>1.1362522968455753E-4</v>
      </c>
      <c r="AE34" s="146">
        <f t="shared" si="15"/>
        <v>1.065951357635786E-2</v>
      </c>
      <c r="AF34" s="146">
        <f t="shared" si="35"/>
        <v>0.11982432398540861</v>
      </c>
      <c r="AG34" s="146">
        <f t="shared" si="17"/>
        <v>9.8187483895087181E-5</v>
      </c>
      <c r="AH34" s="146">
        <f t="shared" si="18"/>
        <v>9.9089597786592709E-3</v>
      </c>
      <c r="AI34" s="146">
        <f t="shared" si="19"/>
        <v>0.11233507121638887</v>
      </c>
      <c r="AJ34" s="146">
        <f t="shared" si="20"/>
        <v>6.0425480445801754E-7</v>
      </c>
      <c r="AK34" s="146">
        <f t="shared" si="21"/>
        <v>7.7733828186833664E-4</v>
      </c>
      <c r="AL34" s="146">
        <f t="shared" si="22"/>
        <v>1.002723932125419E-2</v>
      </c>
      <c r="AM34" s="146">
        <f t="shared" si="23"/>
        <v>1.0613781490016806E-5</v>
      </c>
      <c r="AN34" s="146">
        <f t="shared" si="24"/>
        <v>3.2578799072428694E-3</v>
      </c>
      <c r="AO34" s="146">
        <f t="shared" si="25"/>
        <v>4.3414017397375097E-2</v>
      </c>
      <c r="AP34" s="146">
        <f t="shared" si="26"/>
        <v>1.5675478348717233E-5</v>
      </c>
      <c r="AQ34" s="146">
        <f t="shared" si="27"/>
        <v>3.9592269887842035E-3</v>
      </c>
      <c r="AR34" s="146">
        <f t="shared" si="28"/>
        <v>5.3257813019873694E-2</v>
      </c>
      <c r="AS34" s="146">
        <f t="shared" si="29"/>
        <v>2.1379353492987059E-5</v>
      </c>
      <c r="AT34" s="146">
        <f t="shared" si="30"/>
        <v>4.6237812981354404E-3</v>
      </c>
      <c r="AU34" s="146">
        <f t="shared" si="31"/>
        <v>6.2758124393515108E-2</v>
      </c>
      <c r="AV34" s="146">
        <f t="shared" si="32"/>
        <v>1.1075434397313971E-5</v>
      </c>
      <c r="AW34" s="146">
        <f t="shared" si="33"/>
        <v>3.3279775235590114E-3</v>
      </c>
      <c r="AX34" s="147">
        <f t="shared" si="34"/>
        <v>4.4389592459037459E-2</v>
      </c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</row>
    <row r="35" spans="1:123" x14ac:dyDescent="0.25">
      <c r="A35" s="126" t="s">
        <v>204</v>
      </c>
      <c r="B35" s="156">
        <v>7.8E-2</v>
      </c>
      <c r="C35" s="104"/>
      <c r="D35" s="144"/>
      <c r="E35" s="104"/>
      <c r="F35" s="103">
        <v>33</v>
      </c>
      <c r="G35" s="104">
        <f t="shared" si="0"/>
        <v>1089</v>
      </c>
      <c r="H35" s="104">
        <f t="shared" si="1"/>
        <v>35937</v>
      </c>
      <c r="I35" s="104">
        <f t="shared" si="2"/>
        <v>1185921</v>
      </c>
      <c r="J35" s="104">
        <f t="shared" si="3"/>
        <v>39135393</v>
      </c>
      <c r="K35" s="104">
        <f t="shared" si="4"/>
        <v>1291467969</v>
      </c>
      <c r="L35" s="104">
        <f t="shared" si="5"/>
        <v>42618442977</v>
      </c>
      <c r="M35" s="104">
        <f t="shared" si="6"/>
        <v>1406408618241</v>
      </c>
      <c r="N35" s="105">
        <f t="shared" si="7"/>
        <v>46411484401953</v>
      </c>
      <c r="O35" s="162">
        <f>'RG11'!$B$17+'RG11'!$B$18*'Regresiones polinomicas'!F35</f>
        <v>8.4073676540486864E-2</v>
      </c>
      <c r="P35" s="145">
        <f>'RG12'!$B$17+'RG12'!$B$18*F35+'RG12'!$B$19*G35</f>
        <v>8.9154361427142781E-2</v>
      </c>
      <c r="Q35" s="145">
        <f>'RG13'!$B$17+'RG13'!$B$18*'Regresiones polinomicas'!F35+'RG13'!$B$19*'Regresiones polinomicas'!G35+'RG13'!$B$20*'Regresiones polinomicas'!H35</f>
        <v>8.8250302080483886E-2</v>
      </c>
      <c r="R35" s="145">
        <f>'RG14'!$B$17+'RG14'!$B$18*F35+'RG14'!$B$19*G35+'RG14'!$B$20*H35+'RG14'!$B$21*I35</f>
        <v>8.7478431346500365E-2</v>
      </c>
      <c r="S35" s="145">
        <f>'RG15'!$B$17+'RG15'!$B$18*F35+'RG15'!$B$19*G35+'RG15'!$B$20*H35+'RG15'!$B$21*I35+'RG15'!$B$22*J35</f>
        <v>7.7020700527303781E-2</v>
      </c>
      <c r="T35" s="145">
        <f>'RG16'!$B$17+'RG16'!$B$18*F35+'RG16'!$B$19*G35+'RG16'!$B$20*H35+'RG16'!$B$21*I35+'RG16'!$B$22*J35+'RG16'!$B$23*K35</f>
        <v>7.4836259307536623E-2</v>
      </c>
      <c r="U35" s="145">
        <f>'RG17'!$B$17+'RG17'!$B$18*F35+'RG17'!$B$19*G35+'RG17'!$B$20*H35+'RG17'!$B$21*I35+'RG17'!$B$22*J35+'RG17'!$B$23*K35+'RG17'!$B$24*L35</f>
        <v>7.3594962790615226E-2</v>
      </c>
      <c r="V35" s="145">
        <f>'RG18'!$B$17+'RG18'!$B$18*F35+'RG18'!$B$19*G35+'RG18'!$B$20*H35+'RG18'!$B$21*I35+'RG18'!$B$22*J35+'RG18'!$B$23*K35+'RG18'!$B$24*L35+'RG18'!$B$25*M35</f>
        <v>7.2879603855390745E-2</v>
      </c>
      <c r="W35" s="163">
        <f>'RG19'!$B$17+'RG19'!$B$18*F35+'RG19'!$B$19*G35+'RG19'!$B$20*H35+'RG19'!$B$21*I35+'RG19'!$B$22*J35+'RG19'!$B$23*K35+'RG19'!$B$24*L35+'RG19'!$B$25*M35+'RG19'!$B$26*N35</f>
        <v>7.4149871195497832E-2</v>
      </c>
      <c r="X35" s="146">
        <f t="shared" si="8"/>
        <v>3.6889546718460473E-5</v>
      </c>
      <c r="Y35" s="146">
        <f t="shared" si="9"/>
        <v>6.0736765404868637E-3</v>
      </c>
      <c r="Z35" s="146">
        <f t="shared" si="10"/>
        <v>7.2242309250767675E-2</v>
      </c>
      <c r="AA35" s="146">
        <f t="shared" si="11"/>
        <v>1.2441977884733075E-4</v>
      </c>
      <c r="AB35" s="146">
        <f t="shared" si="12"/>
        <v>1.1154361427142781E-2</v>
      </c>
      <c r="AC35" s="146">
        <f t="shared" si="13"/>
        <v>0.1251129080909649</v>
      </c>
      <c r="AD35" s="146">
        <f t="shared" si="14"/>
        <v>1.0506869274117229E-4</v>
      </c>
      <c r="AE35" s="146">
        <f t="shared" si="15"/>
        <v>1.0250302080483886E-2</v>
      </c>
      <c r="AF35" s="146">
        <f t="shared" si="35"/>
        <v>0.11615033420662578</v>
      </c>
      <c r="AG35" s="146">
        <f t="shared" si="17"/>
        <v>8.984066079032073E-5</v>
      </c>
      <c r="AH35" s="146">
        <f t="shared" si="18"/>
        <v>9.4784313465003656E-3</v>
      </c>
      <c r="AI35" s="146">
        <f t="shared" si="19"/>
        <v>0.10835163823361765</v>
      </c>
      <c r="AJ35" s="146">
        <f t="shared" si="20"/>
        <v>9.5902745722309134E-7</v>
      </c>
      <c r="AK35" s="146">
        <f t="shared" si="21"/>
        <v>9.7929947269621842E-4</v>
      </c>
      <c r="AL35" s="146">
        <f t="shared" si="22"/>
        <v>1.2714756760087601E-2</v>
      </c>
      <c r="AM35" s="146">
        <f t="shared" si="23"/>
        <v>1.0009255169148645E-5</v>
      </c>
      <c r="AN35" s="146">
        <f t="shared" si="24"/>
        <v>3.1637406924633765E-3</v>
      </c>
      <c r="AO35" s="146">
        <f t="shared" si="25"/>
        <v>4.2275505506790635E-2</v>
      </c>
      <c r="AP35" s="146">
        <f t="shared" si="26"/>
        <v>1.9404352816064398E-5</v>
      </c>
      <c r="AQ35" s="146">
        <f t="shared" si="27"/>
        <v>4.4050372093847739E-3</v>
      </c>
      <c r="AR35" s="146">
        <f t="shared" si="28"/>
        <v>5.9855145547359406E-2</v>
      </c>
      <c r="AS35" s="146">
        <f t="shared" si="29"/>
        <v>2.6218456677729316E-5</v>
      </c>
      <c r="AT35" s="146">
        <f t="shared" si="30"/>
        <v>5.1203961446092544E-3</v>
      </c>
      <c r="AU35" s="146">
        <f t="shared" si="31"/>
        <v>7.0258287281161041E-2</v>
      </c>
      <c r="AV35" s="146">
        <f t="shared" si="32"/>
        <v>1.4823491811257289E-5</v>
      </c>
      <c r="AW35" s="146">
        <f t="shared" si="33"/>
        <v>3.8501288045021675E-3</v>
      </c>
      <c r="AX35" s="147">
        <f t="shared" si="34"/>
        <v>5.1923607451066431E-2</v>
      </c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</row>
    <row r="36" spans="1:123" x14ac:dyDescent="0.25">
      <c r="A36" s="127" t="s">
        <v>203</v>
      </c>
      <c r="B36" s="156">
        <v>7.8200000000000006E-2</v>
      </c>
      <c r="C36" s="104"/>
      <c r="D36" s="144"/>
      <c r="E36" s="104"/>
      <c r="F36" s="103">
        <v>34</v>
      </c>
      <c r="G36" s="104">
        <f t="shared" si="0"/>
        <v>1156</v>
      </c>
      <c r="H36" s="104">
        <f t="shared" si="1"/>
        <v>39304</v>
      </c>
      <c r="I36" s="104">
        <f t="shared" si="2"/>
        <v>1336336</v>
      </c>
      <c r="J36" s="104">
        <f t="shared" si="3"/>
        <v>45435424</v>
      </c>
      <c r="K36" s="104">
        <f t="shared" si="4"/>
        <v>1544804416</v>
      </c>
      <c r="L36" s="104">
        <f t="shared" si="5"/>
        <v>52523350144</v>
      </c>
      <c r="M36" s="104">
        <f t="shared" si="6"/>
        <v>1785793904896</v>
      </c>
      <c r="N36" s="105">
        <f t="shared" si="7"/>
        <v>60716992766464</v>
      </c>
      <c r="O36" s="162">
        <f>'RG11'!$B$17+'RG11'!$B$18*'Regresiones polinomicas'!F36</f>
        <v>8.3833842407554385E-2</v>
      </c>
      <c r="P36" s="145">
        <f>'RG12'!$B$17+'RG12'!$B$18*F36+'RG12'!$B$19*G36</f>
        <v>8.858334969683905E-2</v>
      </c>
      <c r="Q36" s="145">
        <f>'RG13'!$B$17+'RG13'!$B$18*'Regresiones polinomicas'!F36+'RG13'!$B$19*'Regresiones polinomicas'!G36+'RG13'!$B$20*'Regresiones polinomicas'!H36</f>
        <v>8.7550089435382894E-2</v>
      </c>
      <c r="R36" s="145">
        <f>'RG14'!$B$17+'RG14'!$B$18*F36+'RG14'!$B$19*G36+'RG14'!$B$20*H36+'RG14'!$B$21*I36</f>
        <v>8.6759772257638437E-2</v>
      </c>
      <c r="S36" s="145">
        <f>'RG15'!$B$17+'RG15'!$B$18*F36+'RG15'!$B$19*G36+'RG15'!$B$20*H36+'RG15'!$B$21*I36+'RG15'!$B$22*J36</f>
        <v>7.657208373793524E-2</v>
      </c>
      <c r="T36" s="145">
        <f>'RG16'!$B$17+'RG16'!$B$18*F36+'RG16'!$B$19*G36+'RG16'!$B$20*H36+'RG16'!$B$21*I36+'RG16'!$B$22*J36+'RG16'!$B$23*K36</f>
        <v>7.4690030510490751E-2</v>
      </c>
      <c r="U36" s="145">
        <f>'RG17'!$B$17+'RG17'!$B$18*F36+'RG17'!$B$19*G36+'RG17'!$B$20*H36+'RG17'!$B$21*I36+'RG17'!$B$22*J36+'RG17'!$B$23*K36+'RG17'!$B$24*L36</f>
        <v>7.2933021563997613E-2</v>
      </c>
      <c r="V36" s="145">
        <f>'RG18'!$B$17+'RG18'!$B$18*F36+'RG18'!$B$19*G36+'RG18'!$B$20*H36+'RG18'!$B$21*I36+'RG18'!$B$22*J36+'RG18'!$B$23*K36+'RG18'!$B$24*L36+'RG18'!$B$25*M36</f>
        <v>7.2175917527264405E-2</v>
      </c>
      <c r="W36" s="163">
        <f>'RG19'!$B$17+'RG19'!$B$18*F36+'RG19'!$B$19*G36+'RG19'!$B$20*H36+'RG19'!$B$21*I36+'RG19'!$B$22*J36+'RG19'!$B$23*K36+'RG19'!$B$24*L36+'RG19'!$B$25*M36+'RG19'!$B$26*N36</f>
        <v>7.340406341809963E-2</v>
      </c>
      <c r="X36" s="146">
        <f t="shared" si="8"/>
        <v>3.174018027315812E-5</v>
      </c>
      <c r="Y36" s="146">
        <f t="shared" si="9"/>
        <v>5.6338424075543792E-3</v>
      </c>
      <c r="Z36" s="146">
        <f t="shared" si="10"/>
        <v>6.7202483457285814E-2</v>
      </c>
      <c r="AA36" s="146">
        <f t="shared" si="11"/>
        <v>1.0781395092684748E-4</v>
      </c>
      <c r="AB36" s="146">
        <f t="shared" si="12"/>
        <v>1.0383349696839045E-2</v>
      </c>
      <c r="AC36" s="146">
        <f t="shared" si="13"/>
        <v>0.1172155911057127</v>
      </c>
      <c r="AD36" s="146">
        <f t="shared" si="14"/>
        <v>8.7424172449658701E-5</v>
      </c>
      <c r="AE36" s="146">
        <f t="shared" si="15"/>
        <v>9.3500894353828884E-3</v>
      </c>
      <c r="AF36" s="146">
        <f t="shared" si="35"/>
        <v>0.10679702894288649</v>
      </c>
      <c r="AG36" s="146">
        <f t="shared" si="17"/>
        <v>7.3269701102636538E-5</v>
      </c>
      <c r="AH36" s="146">
        <f t="shared" si="18"/>
        <v>8.5597722576384316E-3</v>
      </c>
      <c r="AI36" s="146">
        <f t="shared" si="19"/>
        <v>9.8660612342545875E-2</v>
      </c>
      <c r="AJ36" s="146">
        <f t="shared" si="20"/>
        <v>2.6501113562949195E-6</v>
      </c>
      <c r="AK36" s="146">
        <f t="shared" si="21"/>
        <v>1.6279162620647658E-3</v>
      </c>
      <c r="AL36" s="146">
        <f t="shared" si="22"/>
        <v>2.1259918531618405E-2</v>
      </c>
      <c r="AM36" s="146">
        <f t="shared" si="23"/>
        <v>1.2319885817285854E-5</v>
      </c>
      <c r="AN36" s="146">
        <f t="shared" si="24"/>
        <v>3.5099694895092542E-3</v>
      </c>
      <c r="AO36" s="146">
        <f t="shared" si="25"/>
        <v>4.6993815178804271E-2</v>
      </c>
      <c r="AP36" s="146">
        <f t="shared" si="26"/>
        <v>2.7741061845314207E-5</v>
      </c>
      <c r="AQ36" s="146">
        <f t="shared" si="27"/>
        <v>5.2669784360023925E-3</v>
      </c>
      <c r="AR36" s="146">
        <f t="shared" si="28"/>
        <v>7.2216649235911604E-2</v>
      </c>
      <c r="AS36" s="146">
        <f t="shared" si="29"/>
        <v>3.6289569638320269E-5</v>
      </c>
      <c r="AT36" s="146">
        <f t="shared" si="30"/>
        <v>6.0240824727356007E-3</v>
      </c>
      <c r="AU36" s="146">
        <f t="shared" si="31"/>
        <v>8.3463884895678783E-2</v>
      </c>
      <c r="AV36" s="146">
        <f t="shared" si="32"/>
        <v>2.3001007697610258E-5</v>
      </c>
      <c r="AW36" s="146">
        <f t="shared" si="33"/>
        <v>4.7959365819003758E-3</v>
      </c>
      <c r="AX36" s="147">
        <f t="shared" si="34"/>
        <v>6.5336118445968983E-2</v>
      </c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</row>
    <row r="37" spans="1:123" x14ac:dyDescent="0.25">
      <c r="A37" s="126" t="s">
        <v>202</v>
      </c>
      <c r="B37" s="156">
        <v>7.9299999999999995E-2</v>
      </c>
      <c r="C37" s="104"/>
      <c r="D37" s="144"/>
      <c r="E37" s="104"/>
      <c r="F37" s="103">
        <v>35</v>
      </c>
      <c r="G37" s="104">
        <f t="shared" si="0"/>
        <v>1225</v>
      </c>
      <c r="H37" s="104">
        <f t="shared" si="1"/>
        <v>42875</v>
      </c>
      <c r="I37" s="104">
        <f t="shared" si="2"/>
        <v>1500625</v>
      </c>
      <c r="J37" s="104">
        <f t="shared" si="3"/>
        <v>52521875</v>
      </c>
      <c r="K37" s="104">
        <f t="shared" si="4"/>
        <v>1838265625</v>
      </c>
      <c r="L37" s="104">
        <f t="shared" si="5"/>
        <v>64339296875</v>
      </c>
      <c r="M37" s="104">
        <f t="shared" si="6"/>
        <v>2251875390625</v>
      </c>
      <c r="N37" s="105">
        <f t="shared" si="7"/>
        <v>78815638671875</v>
      </c>
      <c r="O37" s="162">
        <f>'RG11'!$B$17+'RG11'!$B$18*'Regresiones polinomicas'!F37</f>
        <v>8.3594008274621906E-2</v>
      </c>
      <c r="P37" s="145">
        <f>'RG12'!$B$17+'RG12'!$B$18*F37+'RG12'!$B$19*G37</f>
        <v>8.8016280556980214E-2</v>
      </c>
      <c r="Q37" s="145">
        <f>'RG13'!$B$17+'RG13'!$B$18*'Regresiones polinomicas'!F37+'RG13'!$B$19*'Regresiones polinomicas'!G37+'RG13'!$B$20*'Regresiones polinomicas'!H37</f>
        <v>8.685881580365451E-2</v>
      </c>
      <c r="R37" s="145">
        <f>'RG14'!$B$17+'RG14'!$B$18*F37+'RG14'!$B$19*G37+'RG14'!$B$20*H37+'RG14'!$B$21*I37</f>
        <v>8.6052829667393707E-2</v>
      </c>
      <c r="S37" s="145">
        <f>'RG15'!$B$17+'RG15'!$B$18*F37+'RG15'!$B$19*G37+'RG15'!$B$20*H37+'RG15'!$B$21*I37+'RG15'!$B$22*J37</f>
        <v>7.6173497210650865E-2</v>
      </c>
      <c r="T37" s="145">
        <f>'RG16'!$B$17+'RG16'!$B$18*F37+'RG16'!$B$19*G37+'RG16'!$B$20*H37+'RG16'!$B$21*I37+'RG16'!$B$22*J37+'RG16'!$B$23*K37</f>
        <v>7.4598030128592979E-2</v>
      </c>
      <c r="U37" s="145">
        <f>'RG17'!$B$17+'RG17'!$B$18*F37+'RG17'!$B$19*G37+'RG17'!$B$20*H37+'RG17'!$B$21*I37+'RG17'!$B$22*J37+'RG17'!$B$23*K37+'RG17'!$B$24*L37</f>
        <v>7.2352443528519578E-2</v>
      </c>
      <c r="V37" s="145">
        <f>'RG18'!$B$17+'RG18'!$B$18*F37+'RG18'!$B$19*G37+'RG18'!$B$20*H37+'RG18'!$B$21*I37+'RG18'!$B$22*J37+'RG18'!$B$23*K37+'RG18'!$B$24*L37+'RG18'!$B$25*M37</f>
        <v>7.156263599654189E-2</v>
      </c>
      <c r="W37" s="163">
        <f>'RG19'!$B$17+'RG19'!$B$18*F37+'RG19'!$B$19*G37+'RG19'!$B$20*H37+'RG19'!$B$21*I37+'RG19'!$B$22*J37+'RG19'!$B$23*K37+'RG19'!$B$24*L37+'RG19'!$B$25*M37+'RG19'!$B$26*N37</f>
        <v>7.2733440019260118E-2</v>
      </c>
      <c r="X37" s="146">
        <f t="shared" si="8"/>
        <v>1.8438507062521435E-5</v>
      </c>
      <c r="Y37" s="146">
        <f t="shared" si="9"/>
        <v>4.2940082746219105E-3</v>
      </c>
      <c r="Z37" s="146">
        <f t="shared" si="10"/>
        <v>5.1367416914801983E-2</v>
      </c>
      <c r="AA37" s="146">
        <f t="shared" si="11"/>
        <v>7.597354674799139E-5</v>
      </c>
      <c r="AB37" s="146">
        <f t="shared" si="12"/>
        <v>8.7162805569802188E-3</v>
      </c>
      <c r="AC37" s="146">
        <f t="shared" si="13"/>
        <v>9.9030321456692882E-2</v>
      </c>
      <c r="AD37" s="146">
        <f t="shared" si="14"/>
        <v>5.7135696353577246E-5</v>
      </c>
      <c r="AE37" s="146">
        <f t="shared" si="15"/>
        <v>7.5588158036545144E-3</v>
      </c>
      <c r="AF37" s="146">
        <f t="shared" si="35"/>
        <v>8.7024163681223982E-2</v>
      </c>
      <c r="AG37" s="146">
        <f t="shared" si="17"/>
        <v>4.5600708516832664E-5</v>
      </c>
      <c r="AH37" s="146">
        <f t="shared" si="18"/>
        <v>6.7528296673937116E-3</v>
      </c>
      <c r="AI37" s="146">
        <f t="shared" si="19"/>
        <v>7.8473069316771435E-2</v>
      </c>
      <c r="AJ37" s="146">
        <f t="shared" si="20"/>
        <v>9.7750196918078958E-6</v>
      </c>
      <c r="AK37" s="146">
        <f t="shared" si="21"/>
        <v>3.126502789349131E-3</v>
      </c>
      <c r="AL37" s="146">
        <f t="shared" si="22"/>
        <v>4.1044495839584104E-2</v>
      </c>
      <c r="AM37" s="146">
        <f t="shared" si="23"/>
        <v>2.2108520671619314E-5</v>
      </c>
      <c r="AN37" s="146">
        <f t="shared" si="24"/>
        <v>4.7019698714070163E-3</v>
      </c>
      <c r="AO37" s="146">
        <f t="shared" si="25"/>
        <v>6.3030751124415807E-2</v>
      </c>
      <c r="AP37" s="146">
        <f t="shared" si="26"/>
        <v>4.8268540924409431E-5</v>
      </c>
      <c r="AQ37" s="146">
        <f t="shared" si="27"/>
        <v>6.9475564714804178E-3</v>
      </c>
      <c r="AR37" s="146">
        <f t="shared" si="28"/>
        <v>9.6023798681268577E-2</v>
      </c>
      <c r="AS37" s="146">
        <f t="shared" si="29"/>
        <v>5.9866801722009241E-5</v>
      </c>
      <c r="AT37" s="146">
        <f t="shared" si="30"/>
        <v>7.7373640034581054E-3</v>
      </c>
      <c r="AU37" s="146">
        <f t="shared" si="31"/>
        <v>0.10812016488369708</v>
      </c>
      <c r="AV37" s="146">
        <f t="shared" si="32"/>
        <v>4.3119709980654507E-5</v>
      </c>
      <c r="AW37" s="146">
        <f t="shared" si="33"/>
        <v>6.5665599807398778E-3</v>
      </c>
      <c r="AX37" s="147">
        <f t="shared" si="34"/>
        <v>9.0282543751553965E-2</v>
      </c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</row>
    <row r="38" spans="1:123" x14ac:dyDescent="0.25">
      <c r="A38" s="127" t="s">
        <v>201</v>
      </c>
      <c r="B38" s="156">
        <v>7.9500000000000001E-2</v>
      </c>
      <c r="C38" s="104"/>
      <c r="D38" s="144"/>
      <c r="E38" s="104"/>
      <c r="F38" s="103">
        <v>36</v>
      </c>
      <c r="G38" s="104">
        <f t="shared" si="0"/>
        <v>1296</v>
      </c>
      <c r="H38" s="104">
        <f t="shared" si="1"/>
        <v>46656</v>
      </c>
      <c r="I38" s="104">
        <f t="shared" si="2"/>
        <v>1679616</v>
      </c>
      <c r="J38" s="104">
        <f t="shared" si="3"/>
        <v>60466176</v>
      </c>
      <c r="K38" s="104">
        <f t="shared" si="4"/>
        <v>2176782336</v>
      </c>
      <c r="L38" s="104">
        <f t="shared" si="5"/>
        <v>78364164096</v>
      </c>
      <c r="M38" s="104">
        <f t="shared" si="6"/>
        <v>2821109907456</v>
      </c>
      <c r="N38" s="105">
        <f t="shared" si="7"/>
        <v>101559956668416</v>
      </c>
      <c r="O38" s="162">
        <f>'RG11'!$B$17+'RG11'!$B$18*'Regresiones polinomicas'!F38</f>
        <v>8.3354174141689413E-2</v>
      </c>
      <c r="P38" s="145">
        <f>'RG12'!$B$17+'RG12'!$B$18*F38+'RG12'!$B$19*G38</f>
        <v>8.7453154007566258E-2</v>
      </c>
      <c r="Q38" s="145">
        <f>'RG13'!$B$17+'RG13'!$B$18*'Regresiones polinomicas'!F38+'RG13'!$B$19*'Regresiones polinomicas'!G38+'RG13'!$B$20*'Regresiones polinomicas'!H38</f>
        <v>8.6176421347898449E-2</v>
      </c>
      <c r="R38" s="145">
        <f>'RG14'!$B$17+'RG14'!$B$18*F38+'RG14'!$B$19*G38+'RG14'!$B$20*H38+'RG14'!$B$21*I38</f>
        <v>8.5357451838315876E-2</v>
      </c>
      <c r="S38" s="145">
        <f>'RG15'!$B$17+'RG15'!$B$18*F38+'RG15'!$B$19*G38+'RG15'!$B$20*H38+'RG15'!$B$21*I38+'RG15'!$B$22*J38</f>
        <v>7.5821723287076689E-2</v>
      </c>
      <c r="T38" s="145">
        <f>'RG16'!$B$17+'RG16'!$B$18*F38+'RG16'!$B$19*G38+'RG16'!$B$20*H38+'RG16'!$B$21*I38+'RG16'!$B$22*J38+'RG16'!$B$23*K38</f>
        <v>7.4555079666049004E-2</v>
      </c>
      <c r="U38" s="145">
        <f>'RG17'!$B$17+'RG17'!$B$18*F38+'RG17'!$B$19*G38+'RG17'!$B$20*H38+'RG17'!$B$21*I38+'RG17'!$B$22*J38+'RG17'!$B$23*K38+'RG17'!$B$24*L38</f>
        <v>7.185054472502192E-2</v>
      </c>
      <c r="V38" s="145">
        <f>'RG18'!$B$17+'RG18'!$B$18*F38+'RG18'!$B$19*G38+'RG18'!$B$20*H38+'RG18'!$B$21*I38+'RG18'!$B$22*J38+'RG18'!$B$23*K38+'RG18'!$B$24*L38+'RG18'!$B$25*M38</f>
        <v>7.1036972997012809E-2</v>
      </c>
      <c r="W38" s="163">
        <f>'RG19'!$B$17+'RG19'!$B$18*F38+'RG19'!$B$19*G38+'RG19'!$B$20*H38+'RG19'!$B$21*I38+'RG19'!$B$22*J38+'RG19'!$B$23*K38+'RG19'!$B$24*L38+'RG19'!$B$25*M38+'RG19'!$B$26*N38</f>
        <v>7.2136664734699929E-2</v>
      </c>
      <c r="X38" s="146">
        <f t="shared" si="8"/>
        <v>1.4854658314467316E-5</v>
      </c>
      <c r="Y38" s="146">
        <f t="shared" si="9"/>
        <v>3.8541741416894121E-3</v>
      </c>
      <c r="Z38" s="146">
        <f t="shared" si="10"/>
        <v>4.6238525921184249E-2</v>
      </c>
      <c r="AA38" s="146">
        <f t="shared" si="11"/>
        <v>6.3252658668067215E-5</v>
      </c>
      <c r="AB38" s="146">
        <f t="shared" si="12"/>
        <v>7.9531540075662571E-3</v>
      </c>
      <c r="AC38" s="146">
        <f t="shared" si="13"/>
        <v>9.0941877372177654E-2</v>
      </c>
      <c r="AD38" s="146">
        <f t="shared" si="14"/>
        <v>4.4574602014674131E-5</v>
      </c>
      <c r="AE38" s="146">
        <f t="shared" si="15"/>
        <v>6.676421347898448E-3</v>
      </c>
      <c r="AF38" s="146">
        <f t="shared" si="35"/>
        <v>7.7473875608565904E-2</v>
      </c>
      <c r="AG38" s="146">
        <f t="shared" si="17"/>
        <v>3.4309742038190021E-5</v>
      </c>
      <c r="AH38" s="146">
        <f t="shared" si="18"/>
        <v>5.8574518383158747E-3</v>
      </c>
      <c r="AI38" s="146">
        <f t="shared" si="19"/>
        <v>6.8622618320554635E-2</v>
      </c>
      <c r="AJ38" s="146">
        <f t="shared" si="20"/>
        <v>1.3529719576833924E-5</v>
      </c>
      <c r="AK38" s="146">
        <f t="shared" si="21"/>
        <v>3.6782767129233118E-3</v>
      </c>
      <c r="AL38" s="146">
        <f t="shared" si="22"/>
        <v>4.8512175053006867E-2</v>
      </c>
      <c r="AM38" s="146">
        <f t="shared" si="23"/>
        <v>2.4452237109122042E-5</v>
      </c>
      <c r="AN38" s="146">
        <f t="shared" si="24"/>
        <v>4.9449203339509973E-3</v>
      </c>
      <c r="AO38" s="146">
        <f t="shared" si="25"/>
        <v>6.6325733351778868E-2</v>
      </c>
      <c r="AP38" s="146">
        <f t="shared" si="26"/>
        <v>5.8514166003889992E-5</v>
      </c>
      <c r="AQ38" s="146">
        <f t="shared" si="27"/>
        <v>7.6494552749780814E-3</v>
      </c>
      <c r="AR38" s="146">
        <f t="shared" si="28"/>
        <v>0.10646342772004291</v>
      </c>
      <c r="AS38" s="146">
        <f t="shared" si="29"/>
        <v>7.1622826053290372E-5</v>
      </c>
      <c r="AT38" s="146">
        <f t="shared" si="30"/>
        <v>8.4630270029871918E-3</v>
      </c>
      <c r="AU38" s="146">
        <f t="shared" si="31"/>
        <v>0.11913552402272366</v>
      </c>
      <c r="AV38" s="146">
        <f t="shared" si="32"/>
        <v>5.4218706229211682E-5</v>
      </c>
      <c r="AW38" s="146">
        <f t="shared" si="33"/>
        <v>7.3633352653000722E-3</v>
      </c>
      <c r="AX38" s="147">
        <f t="shared" si="34"/>
        <v>0.10207479500723415</v>
      </c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</row>
    <row r="39" spans="1:123" x14ac:dyDescent="0.25">
      <c r="A39" s="126" t="s">
        <v>200</v>
      </c>
      <c r="B39" s="156">
        <v>7.9799999999999996E-2</v>
      </c>
      <c r="C39" s="104"/>
      <c r="D39" s="144"/>
      <c r="E39" s="104"/>
      <c r="F39" s="103">
        <v>37</v>
      </c>
      <c r="G39" s="104">
        <f t="shared" si="0"/>
        <v>1369</v>
      </c>
      <c r="H39" s="104">
        <f t="shared" si="1"/>
        <v>50653</v>
      </c>
      <c r="I39" s="104">
        <f t="shared" si="2"/>
        <v>1874161</v>
      </c>
      <c r="J39" s="104">
        <f t="shared" si="3"/>
        <v>69343957</v>
      </c>
      <c r="K39" s="104">
        <f t="shared" si="4"/>
        <v>2565726409</v>
      </c>
      <c r="L39" s="104">
        <f t="shared" si="5"/>
        <v>94931877133</v>
      </c>
      <c r="M39" s="104">
        <f t="shared" si="6"/>
        <v>3512479453921</v>
      </c>
      <c r="N39" s="105">
        <f t="shared" si="7"/>
        <v>129961739795077</v>
      </c>
      <c r="O39" s="162">
        <f>'RG11'!$B$17+'RG11'!$B$18*'Regresiones polinomicas'!F39</f>
        <v>8.3114340008756935E-2</v>
      </c>
      <c r="P39" s="145">
        <f>'RG12'!$B$17+'RG12'!$B$18*F39+'RG12'!$B$19*G39</f>
        <v>8.6893970048597211E-2</v>
      </c>
      <c r="Q39" s="145">
        <f>'RG13'!$B$17+'RG13'!$B$18*'Regresiones polinomicas'!F39+'RG13'!$B$19*'Regresiones polinomicas'!G39+'RG13'!$B$20*'Regresiones polinomicas'!H39</f>
        <v>8.5502846230714358E-2</v>
      </c>
      <c r="R39" s="145">
        <f>'RG14'!$B$17+'RG14'!$B$18*F39+'RG14'!$B$19*G39+'RG14'!$B$20*H39+'RG14'!$B$21*I39</f>
        <v>8.4673488140184175E-2</v>
      </c>
      <c r="S39" s="145">
        <f>'RG15'!$B$17+'RG15'!$B$18*F39+'RG15'!$B$19*G39+'RG15'!$B$20*H39+'RG15'!$B$21*I39+'RG15'!$B$22*J39</f>
        <v>7.551363964763888E-2</v>
      </c>
      <c r="T39" s="145">
        <f>'RG16'!$B$17+'RG16'!$B$18*F39+'RG16'!$B$19*G39+'RG16'!$B$20*H39+'RG16'!$B$21*I39+'RG16'!$B$22*J39+'RG16'!$B$23*K39</f>
        <v>7.4556220835555992E-2</v>
      </c>
      <c r="U39" s="145">
        <f>'RG17'!$B$17+'RG17'!$B$18*F39+'RG17'!$B$19*G39+'RG17'!$B$20*H39+'RG17'!$B$21*I39+'RG17'!$B$22*J39+'RG17'!$B$23*K39+'RG17'!$B$24*L39</f>
        <v>7.1424480333635923E-2</v>
      </c>
      <c r="V39" s="145">
        <f>'RG18'!$B$17+'RG18'!$B$18*F39+'RG18'!$B$19*G39+'RG18'!$B$20*H39+'RG18'!$B$21*I39+'RG18'!$B$22*J39+'RG18'!$B$23*K39+'RG18'!$B$24*L39+'RG18'!$B$25*M39</f>
        <v>7.0595905735124337E-2</v>
      </c>
      <c r="W39" s="163">
        <f>'RG19'!$B$17+'RG19'!$B$18*F39+'RG19'!$B$19*G39+'RG19'!$B$20*H39+'RG19'!$B$21*I39+'RG19'!$B$22*J39+'RG19'!$B$23*K39+'RG19'!$B$24*L39+'RG19'!$B$25*M39+'RG19'!$B$26*N39</f>
        <v>7.1612226355859301E-2</v>
      </c>
      <c r="X39" s="146">
        <f t="shared" si="8"/>
        <v>1.0984849693646943E-5</v>
      </c>
      <c r="Y39" s="146">
        <f t="shared" si="9"/>
        <v>3.3143400087569386E-3</v>
      </c>
      <c r="Z39" s="146">
        <f t="shared" si="10"/>
        <v>3.9876873333864402E-2</v>
      </c>
      <c r="AA39" s="146">
        <f t="shared" si="11"/>
        <v>5.0324411050394366E-5</v>
      </c>
      <c r="AB39" s="146">
        <f t="shared" si="12"/>
        <v>7.0939700485972146E-3</v>
      </c>
      <c r="AC39" s="146">
        <f t="shared" si="13"/>
        <v>8.1639382394771101E-2</v>
      </c>
      <c r="AD39" s="146">
        <f t="shared" si="14"/>
        <v>3.2522455131173002E-5</v>
      </c>
      <c r="AE39" s="146">
        <f t="shared" si="15"/>
        <v>5.7028462307143618E-3</v>
      </c>
      <c r="AF39" s="146">
        <f t="shared" si="35"/>
        <v>6.6697735597318439E-2</v>
      </c>
      <c r="AG39" s="146">
        <f t="shared" si="17"/>
        <v>2.3750886652515847E-5</v>
      </c>
      <c r="AH39" s="146">
        <f t="shared" si="18"/>
        <v>4.873488140184179E-3</v>
      </c>
      <c r="AI39" s="146">
        <f t="shared" si="19"/>
        <v>5.7556246320166995E-2</v>
      </c>
      <c r="AJ39" s="146">
        <f t="shared" si="20"/>
        <v>1.8372885070293306E-5</v>
      </c>
      <c r="AK39" s="146">
        <f t="shared" si="21"/>
        <v>4.2863603523611155E-3</v>
      </c>
      <c r="AL39" s="146">
        <f t="shared" si="22"/>
        <v>5.6762730181753845E-2</v>
      </c>
      <c r="AM39" s="146">
        <f t="shared" si="23"/>
        <v>2.7497219925457058E-5</v>
      </c>
      <c r="AN39" s="146">
        <f t="shared" si="24"/>
        <v>5.243779164444004E-3</v>
      </c>
      <c r="AO39" s="146">
        <f t="shared" si="25"/>
        <v>7.0333221100488466E-2</v>
      </c>
      <c r="AP39" s="146">
        <f t="shared" si="26"/>
        <v>7.0149329681651359E-5</v>
      </c>
      <c r="AQ39" s="146">
        <f t="shared" si="27"/>
        <v>8.375519666364073E-3</v>
      </c>
      <c r="AR39" s="146">
        <f t="shared" si="28"/>
        <v>0.11726399166281075</v>
      </c>
      <c r="AS39" s="146">
        <f t="shared" si="29"/>
        <v>8.4715351236717002E-5</v>
      </c>
      <c r="AT39" s="146">
        <f t="shared" si="30"/>
        <v>9.2040942648756591E-3</v>
      </c>
      <c r="AU39" s="146">
        <f t="shared" si="31"/>
        <v>0.1303771680387443</v>
      </c>
      <c r="AV39" s="146">
        <f t="shared" si="32"/>
        <v>6.7039637247684992E-5</v>
      </c>
      <c r="AW39" s="146">
        <f t="shared" si="33"/>
        <v>8.1877736441406945E-3</v>
      </c>
      <c r="AX39" s="147">
        <f t="shared" si="34"/>
        <v>0.11433485678065045</v>
      </c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</row>
    <row r="40" spans="1:123" x14ac:dyDescent="0.25">
      <c r="A40" s="127" t="s">
        <v>199</v>
      </c>
      <c r="B40" s="156">
        <v>7.85E-2</v>
      </c>
      <c r="C40" s="104"/>
      <c r="D40" s="144"/>
      <c r="E40" s="104"/>
      <c r="F40" s="103">
        <v>38</v>
      </c>
      <c r="G40" s="104">
        <f t="shared" si="0"/>
        <v>1444</v>
      </c>
      <c r="H40" s="104">
        <f t="shared" si="1"/>
        <v>54872</v>
      </c>
      <c r="I40" s="104">
        <f t="shared" si="2"/>
        <v>2085136</v>
      </c>
      <c r="J40" s="104">
        <f t="shared" si="3"/>
        <v>79235168</v>
      </c>
      <c r="K40" s="104">
        <f t="shared" si="4"/>
        <v>3010936384</v>
      </c>
      <c r="L40" s="104">
        <f t="shared" si="5"/>
        <v>114415582592</v>
      </c>
      <c r="M40" s="104">
        <f t="shared" si="6"/>
        <v>4347792138496</v>
      </c>
      <c r="N40" s="105">
        <f t="shared" si="7"/>
        <v>165216101262848</v>
      </c>
      <c r="O40" s="162">
        <f>'RG11'!$B$17+'RG11'!$B$18*'Regresiones polinomicas'!F40</f>
        <v>8.2874505875824456E-2</v>
      </c>
      <c r="P40" s="145">
        <f>'RG12'!$B$17+'RG12'!$B$18*F40+'RG12'!$B$19*G40</f>
        <v>8.6338728680073057E-2</v>
      </c>
      <c r="Q40" s="145">
        <f>'RG13'!$B$17+'RG13'!$B$18*'Regresiones polinomicas'!F40+'RG13'!$B$19*'Regresiones polinomicas'!G40+'RG13'!$B$20*'Regresiones polinomicas'!H40</f>
        <v>8.4838030614701909E-2</v>
      </c>
      <c r="R40" s="145">
        <f>'RG14'!$B$17+'RG14'!$B$18*F40+'RG14'!$B$19*G40+'RG14'!$B$20*H40+'RG14'!$B$21*I40</f>
        <v>8.4000789050007393E-2</v>
      </c>
      <c r="S40" s="145">
        <f>'RG15'!$B$17+'RG15'!$B$18*F40+'RG15'!$B$19*G40+'RG15'!$B$20*H40+'RG15'!$B$21*I40+'RG15'!$B$22*J40</f>
        <v>7.5246218169363069E-2</v>
      </c>
      <c r="T40" s="145">
        <f>'RG16'!$B$17+'RG16'!$B$18*F40+'RG16'!$B$19*G40+'RG16'!$B$20*H40+'RG16'!$B$21*I40+'RG16'!$B$22*J40+'RG16'!$B$23*K40</f>
        <v>7.4596710734460281E-2</v>
      </c>
      <c r="U40" s="145">
        <f>'RG17'!$B$17+'RG17'!$B$18*F40+'RG17'!$B$19*G40+'RG17'!$B$20*H40+'RG17'!$B$21*I40+'RG17'!$B$22*J40+'RG17'!$B$23*K40+'RG17'!$B$24*L40</f>
        <v>7.107126138771408E-2</v>
      </c>
      <c r="V40" s="145">
        <f>'RG18'!$B$17+'RG18'!$B$18*F40+'RG18'!$B$19*G40+'RG18'!$B$20*H40+'RG18'!$B$21*I40+'RG18'!$B$22*J40+'RG18'!$B$23*K40+'RG18'!$B$24*L40+'RG18'!$B$25*M40</f>
        <v>7.0236199878810357E-2</v>
      </c>
      <c r="W40" s="163">
        <f>'RG19'!$B$17+'RG19'!$B$18*F40+'RG19'!$B$19*G40+'RG19'!$B$20*H40+'RG19'!$B$21*I40+'RG19'!$B$22*J40+'RG19'!$B$23*K40+'RG19'!$B$24*L40+'RG19'!$B$25*M40+'RG19'!$B$26*N40</f>
        <v>7.1158442000779643E-2</v>
      </c>
      <c r="X40" s="146">
        <f t="shared" si="8"/>
        <v>1.9136301657622687E-5</v>
      </c>
      <c r="Y40" s="146">
        <f t="shared" si="9"/>
        <v>4.3745058758244554E-3</v>
      </c>
      <c r="Z40" s="146">
        <f t="shared" si="10"/>
        <v>5.2784699342630463E-2</v>
      </c>
      <c r="AA40" s="146">
        <f t="shared" si="11"/>
        <v>6.1445667319799888E-5</v>
      </c>
      <c r="AB40" s="146">
        <f t="shared" si="12"/>
        <v>7.8387286800730566E-3</v>
      </c>
      <c r="AC40" s="146">
        <f t="shared" si="13"/>
        <v>9.0790411208385463E-2</v>
      </c>
      <c r="AD40" s="146">
        <f t="shared" si="14"/>
        <v>4.0170632072898656E-5</v>
      </c>
      <c r="AE40" s="146">
        <f t="shared" si="15"/>
        <v>6.3380306147019089E-3</v>
      </c>
      <c r="AF40" s="146">
        <f t="shared" si="35"/>
        <v>7.4707422706292367E-2</v>
      </c>
      <c r="AG40" s="146">
        <f t="shared" si="17"/>
        <v>3.0258680172681237E-5</v>
      </c>
      <c r="AH40" s="146">
        <f t="shared" si="18"/>
        <v>5.500789050007393E-3</v>
      </c>
      <c r="AI40" s="146">
        <f t="shared" si="19"/>
        <v>6.5484968798717597E-2</v>
      </c>
      <c r="AJ40" s="146">
        <f t="shared" si="20"/>
        <v>1.0587096201383021E-5</v>
      </c>
      <c r="AK40" s="146">
        <f t="shared" si="21"/>
        <v>3.2537818306369315E-3</v>
      </c>
      <c r="AL40" s="146">
        <f t="shared" si="22"/>
        <v>4.3241798854440336E-2</v>
      </c>
      <c r="AM40" s="146">
        <f t="shared" si="23"/>
        <v>1.5235667090477603E-5</v>
      </c>
      <c r="AN40" s="146">
        <f t="shared" si="24"/>
        <v>3.9032892655397194E-3</v>
      </c>
      <c r="AO40" s="146">
        <f t="shared" si="25"/>
        <v>5.2325219531919355E-2</v>
      </c>
      <c r="AP40" s="146">
        <f t="shared" si="26"/>
        <v>5.5186157369667742E-5</v>
      </c>
      <c r="AQ40" s="146">
        <f t="shared" si="27"/>
        <v>7.4287386122859206E-3</v>
      </c>
      <c r="AR40" s="146">
        <f t="shared" si="28"/>
        <v>0.10452521127717186</v>
      </c>
      <c r="AS40" s="146">
        <f t="shared" si="29"/>
        <v>6.8290392442973963E-5</v>
      </c>
      <c r="AT40" s="146">
        <f t="shared" si="30"/>
        <v>8.2638001211896434E-3</v>
      </c>
      <c r="AU40" s="146">
        <f t="shared" si="31"/>
        <v>0.11765727837565937</v>
      </c>
      <c r="AV40" s="146">
        <f t="shared" si="32"/>
        <v>5.3898473855916424E-5</v>
      </c>
      <c r="AW40" s="146">
        <f t="shared" si="33"/>
        <v>7.3415579992203578E-3</v>
      </c>
      <c r="AX40" s="147">
        <f t="shared" si="34"/>
        <v>0.10317198905422803</v>
      </c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</row>
    <row r="41" spans="1:123" x14ac:dyDescent="0.25">
      <c r="A41" s="126" t="s">
        <v>198</v>
      </c>
      <c r="B41" s="156">
        <v>7.8E-2</v>
      </c>
      <c r="C41" s="104"/>
      <c r="D41" s="144"/>
      <c r="E41" s="104"/>
      <c r="F41" s="103">
        <v>39</v>
      </c>
      <c r="G41" s="104">
        <f t="shared" si="0"/>
        <v>1521</v>
      </c>
      <c r="H41" s="104">
        <f t="shared" si="1"/>
        <v>59319</v>
      </c>
      <c r="I41" s="104">
        <f t="shared" si="2"/>
        <v>2313441</v>
      </c>
      <c r="J41" s="104">
        <f t="shared" si="3"/>
        <v>90224199</v>
      </c>
      <c r="K41" s="104">
        <f t="shared" si="4"/>
        <v>3518743761</v>
      </c>
      <c r="L41" s="104">
        <f t="shared" si="5"/>
        <v>137231006679</v>
      </c>
      <c r="M41" s="104">
        <f t="shared" si="6"/>
        <v>5352009260481</v>
      </c>
      <c r="N41" s="105">
        <f t="shared" si="7"/>
        <v>208728361158759</v>
      </c>
      <c r="O41" s="162">
        <f>'RG11'!$B$17+'RG11'!$B$18*'Regresiones polinomicas'!F41</f>
        <v>8.2634671742891977E-2</v>
      </c>
      <c r="P41" s="145">
        <f>'RG12'!$B$17+'RG12'!$B$18*F41+'RG12'!$B$19*G41</f>
        <v>8.5787429901993797E-2</v>
      </c>
      <c r="Q41" s="145">
        <f>'RG13'!$B$17+'RG13'!$B$18*'Regresiones polinomicas'!F41+'RG13'!$B$19*'Regresiones polinomicas'!G41+'RG13'!$B$20*'Regresiones polinomicas'!H41</f>
        <v>8.4181914662460749E-2</v>
      </c>
      <c r="R41" s="145">
        <f>'RG14'!$B$17+'RG14'!$B$18*F41+'RG14'!$B$19*G41+'RG14'!$B$20*H41+'RG14'!$B$21*I41</f>
        <v>8.3339206152023768E-2</v>
      </c>
      <c r="S41" s="145">
        <f>'RG15'!$B$17+'RG15'!$B$18*F41+'RG15'!$B$19*G41+'RG15'!$B$20*H41+'RG15'!$B$21*I41+'RG15'!$B$22*J41</f>
        <v>7.5016523783673433E-2</v>
      </c>
      <c r="T41" s="145">
        <f>'RG16'!$B$17+'RG16'!$B$18*F41+'RG16'!$B$19*G41+'RG16'!$B$20*H41+'RG16'!$B$21*I41+'RG16'!$B$22*J41+'RG16'!$B$23*K41</f>
        <v>7.4672017065813015E-2</v>
      </c>
      <c r="U41" s="145">
        <f>'RG17'!$B$17+'RG17'!$B$18*F41+'RG17'!$B$19*G41+'RG17'!$B$20*H41+'RG17'!$B$21*I41+'RG17'!$B$22*J41+'RG17'!$B$23*K41+'RG17'!$B$24*L41</f>
        <v>7.0787770913680062E-2</v>
      </c>
      <c r="V41" s="145">
        <f>'RG18'!$B$17+'RG18'!$B$18*F41+'RG18'!$B$19*G41+'RG18'!$B$20*H41+'RG18'!$B$21*I41+'RG18'!$B$22*J41+'RG18'!$B$23*K41+'RG18'!$B$24*L41+'RG18'!$B$25*M41</f>
        <v>6.9954433537267491E-2</v>
      </c>
      <c r="W41" s="163">
        <f>'RG19'!$B$17+'RG19'!$B$18*F41+'RG19'!$B$19*G41+'RG19'!$B$20*H41+'RG19'!$B$21*I41+'RG19'!$B$22*J41+'RG19'!$B$23*K41+'RG19'!$B$24*L41+'RG19'!$B$25*M41+'RG19'!$B$26*N41</f>
        <v>7.0773461377754032E-2</v>
      </c>
      <c r="X41" s="146">
        <f t="shared" si="8"/>
        <v>2.1480182164361355E-5</v>
      </c>
      <c r="Y41" s="146">
        <f t="shared" si="9"/>
        <v>4.634671742891977E-3</v>
      </c>
      <c r="Z41" s="146">
        <f t="shared" si="10"/>
        <v>5.6086284910917425E-2</v>
      </c>
      <c r="AA41" s="146">
        <f t="shared" si="11"/>
        <v>6.0644064478467125E-5</v>
      </c>
      <c r="AB41" s="146">
        <f t="shared" si="12"/>
        <v>7.7874299019937976E-3</v>
      </c>
      <c r="AC41" s="146">
        <f t="shared" si="13"/>
        <v>9.0775885358617192E-2</v>
      </c>
      <c r="AD41" s="146">
        <f t="shared" si="14"/>
        <v>3.8216068893947203E-5</v>
      </c>
      <c r="AE41" s="146">
        <f t="shared" si="15"/>
        <v>6.1819146624607496E-3</v>
      </c>
      <c r="AF41" s="146">
        <f t="shared" si="35"/>
        <v>7.3435187204377653E-2</v>
      </c>
      <c r="AG41" s="146">
        <f t="shared" si="17"/>
        <v>2.8507122333808448E-5</v>
      </c>
      <c r="AH41" s="146">
        <f t="shared" si="18"/>
        <v>5.3392061520237677E-3</v>
      </c>
      <c r="AI41" s="146">
        <f t="shared" si="19"/>
        <v>6.4065958851158469E-2</v>
      </c>
      <c r="AJ41" s="146">
        <f t="shared" si="20"/>
        <v>8.9011303333862852E-6</v>
      </c>
      <c r="AK41" s="146">
        <f t="shared" si="21"/>
        <v>2.9834762163265666E-3</v>
      </c>
      <c r="AL41" s="146">
        <f t="shared" si="22"/>
        <v>3.9770920669825668E-2</v>
      </c>
      <c r="AM41" s="146">
        <f t="shared" si="23"/>
        <v>1.1075470410239814E-5</v>
      </c>
      <c r="AN41" s="146">
        <f t="shared" si="24"/>
        <v>3.3279829341869849E-3</v>
      </c>
      <c r="AO41" s="146">
        <f t="shared" si="25"/>
        <v>4.4568006395941197E-2</v>
      </c>
      <c r="AP41" s="146">
        <f t="shared" si="26"/>
        <v>5.2016248393559327E-5</v>
      </c>
      <c r="AQ41" s="146">
        <f t="shared" si="27"/>
        <v>7.2122290863199379E-3</v>
      </c>
      <c r="AR41" s="146">
        <f t="shared" si="28"/>
        <v>0.10188524081531915</v>
      </c>
      <c r="AS41" s="146">
        <f t="shared" si="29"/>
        <v>6.4731139706246098E-5</v>
      </c>
      <c r="AT41" s="146">
        <f t="shared" si="30"/>
        <v>8.0455664627325091E-3</v>
      </c>
      <c r="AU41" s="146">
        <f t="shared" si="31"/>
        <v>0.11501153044783527</v>
      </c>
      <c r="AV41" s="146">
        <f t="shared" si="32"/>
        <v>5.222286045881265E-5</v>
      </c>
      <c r="AW41" s="146">
        <f t="shared" si="33"/>
        <v>7.2265386222459677E-3</v>
      </c>
      <c r="AX41" s="147">
        <f t="shared" si="34"/>
        <v>0.10210802865320164</v>
      </c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</row>
    <row r="42" spans="1:123" x14ac:dyDescent="0.25">
      <c r="A42" s="127" t="s">
        <v>197</v>
      </c>
      <c r="B42" s="156">
        <v>7.8399999999999997E-2</v>
      </c>
      <c r="C42" s="104"/>
      <c r="D42" s="144"/>
      <c r="E42" s="104"/>
      <c r="F42" s="103">
        <v>40</v>
      </c>
      <c r="G42" s="104">
        <f t="shared" si="0"/>
        <v>1600</v>
      </c>
      <c r="H42" s="104">
        <f t="shared" si="1"/>
        <v>64000</v>
      </c>
      <c r="I42" s="104">
        <f t="shared" si="2"/>
        <v>2560000</v>
      </c>
      <c r="J42" s="104">
        <f t="shared" si="3"/>
        <v>102400000</v>
      </c>
      <c r="K42" s="104">
        <f t="shared" si="4"/>
        <v>4096000000</v>
      </c>
      <c r="L42" s="104">
        <f t="shared" si="5"/>
        <v>163840000000</v>
      </c>
      <c r="M42" s="104">
        <f t="shared" si="6"/>
        <v>6553600000000</v>
      </c>
      <c r="N42" s="105">
        <f t="shared" si="7"/>
        <v>262144000000000</v>
      </c>
      <c r="O42" s="162">
        <f>'RG11'!$B$17+'RG11'!$B$18*'Regresiones polinomicas'!F42</f>
        <v>8.2394837609959498E-2</v>
      </c>
      <c r="P42" s="145">
        <f>'RG12'!$B$17+'RG12'!$B$18*F42+'RG12'!$B$19*G42</f>
        <v>8.5240073714359432E-2</v>
      </c>
      <c r="Q42" s="145">
        <f>'RG13'!$B$17+'RG13'!$B$18*'Regresiones polinomicas'!F42+'RG13'!$B$19*'Regresiones polinomicas'!G42+'RG13'!$B$20*'Regresiones polinomicas'!H42</f>
        <v>8.353443853659058E-2</v>
      </c>
      <c r="R42" s="145">
        <f>'RG14'!$B$17+'RG14'!$B$18*F42+'RG14'!$B$19*G42+'RG14'!$B$20*H42+'RG14'!$B$21*I42</f>
        <v>8.2688592137701092E-2</v>
      </c>
      <c r="S42" s="145">
        <f>'RG15'!$B$17+'RG15'!$B$18*F42+'RG15'!$B$19*G42+'RG15'!$B$20*H42+'RG15'!$B$21*I42+'RG15'!$B$22*J42</f>
        <v>7.4821713334191797E-2</v>
      </c>
      <c r="T42" s="145">
        <f>'RG16'!$B$17+'RG16'!$B$18*F42+'RG16'!$B$19*G42+'RG16'!$B$20*H42+'RG16'!$B$21*I42+'RG16'!$B$22*J42+'RG16'!$B$23*K42</f>
        <v>7.4777813404323726E-2</v>
      </c>
      <c r="U42" s="145">
        <f>'RG17'!$B$17+'RG17'!$B$18*F42+'RG17'!$B$19*G42+'RG17'!$B$20*H42+'RG17'!$B$21*I42+'RG17'!$B$22*J42+'RG17'!$B$23*K42+'RG17'!$B$24*L42</f>
        <v>7.057077950439318E-2</v>
      </c>
      <c r="V42" s="145">
        <f>'RG18'!$B$17+'RG18'!$B$18*F42+'RG18'!$B$19*G42+'RG18'!$B$20*H42+'RG18'!$B$21*I42+'RG18'!$B$22*J42+'RG18'!$B$23*K42+'RG18'!$B$24*L42+'RG18'!$B$25*M42</f>
        <v>6.9747020251569758E-2</v>
      </c>
      <c r="W42" s="163">
        <f>'RG19'!$B$17+'RG19'!$B$18*F42+'RG19'!$B$19*G42+'RG19'!$B$20*H42+'RG19'!$B$21*I42+'RG19'!$B$22*J42+'RG19'!$B$23*K42+'RG19'!$B$24*L42+'RG19'!$B$25*M42+'RG19'!$B$26*N42</f>
        <v>7.0455271961335747E-2</v>
      </c>
      <c r="X42" s="146">
        <f t="shared" si="8"/>
        <v>1.5958727529946937E-5</v>
      </c>
      <c r="Y42" s="146">
        <f t="shared" si="9"/>
        <v>3.9948376099595007E-3</v>
      </c>
      <c r="Z42" s="146">
        <f t="shared" si="10"/>
        <v>4.8484076500887763E-2</v>
      </c>
      <c r="AA42" s="146">
        <f t="shared" si="11"/>
        <v>4.6786608417870876E-5</v>
      </c>
      <c r="AB42" s="146">
        <f t="shared" si="12"/>
        <v>6.8400737143594348E-3</v>
      </c>
      <c r="AC42" s="146">
        <f t="shared" si="13"/>
        <v>8.0244812284895578E-2</v>
      </c>
      <c r="AD42" s="146">
        <f t="shared" si="14"/>
        <v>2.6362459086026443E-5</v>
      </c>
      <c r="AE42" s="146">
        <f t="shared" si="15"/>
        <v>5.1344385365905826E-3</v>
      </c>
      <c r="AF42" s="146">
        <f t="shared" si="35"/>
        <v>6.1464931428748933E-2</v>
      </c>
      <c r="AG42" s="146">
        <f t="shared" si="17"/>
        <v>1.8392022523551644E-5</v>
      </c>
      <c r="AH42" s="146">
        <f t="shared" si="18"/>
        <v>4.2885921377010944E-3</v>
      </c>
      <c r="AI42" s="146">
        <f t="shared" si="19"/>
        <v>5.1864374840961291E-2</v>
      </c>
      <c r="AJ42" s="146">
        <f t="shared" si="20"/>
        <v>1.2804135462700766E-5</v>
      </c>
      <c r="AK42" s="146">
        <f t="shared" si="21"/>
        <v>3.5782866658082002E-3</v>
      </c>
      <c r="AL42" s="146">
        <f t="shared" si="22"/>
        <v>4.7824174378709471E-2</v>
      </c>
      <c r="AM42" s="146">
        <f t="shared" si="23"/>
        <v>1.3120235733896858E-5</v>
      </c>
      <c r="AN42" s="146">
        <f t="shared" si="24"/>
        <v>3.6221865956762717E-3</v>
      </c>
      <c r="AO42" s="146">
        <f t="shared" si="25"/>
        <v>4.8439322183588124E-2</v>
      </c>
      <c r="AP42" s="146">
        <f t="shared" si="26"/>
        <v>6.1296693568829854E-5</v>
      </c>
      <c r="AQ42" s="146">
        <f t="shared" si="27"/>
        <v>7.8292204956068173E-3</v>
      </c>
      <c r="AR42" s="146">
        <f t="shared" si="28"/>
        <v>0.11094139175718516</v>
      </c>
      <c r="AS42" s="146">
        <f t="shared" si="29"/>
        <v>7.4874058526743851E-5</v>
      </c>
      <c r="AT42" s="146">
        <f t="shared" si="30"/>
        <v>8.6529797484302395E-3</v>
      </c>
      <c r="AU42" s="146">
        <f t="shared" si="31"/>
        <v>0.1240623573196375</v>
      </c>
      <c r="AV42" s="146">
        <f t="shared" si="32"/>
        <v>6.3118703608337908E-5</v>
      </c>
      <c r="AW42" s="146">
        <f t="shared" si="33"/>
        <v>7.9447280386642505E-3</v>
      </c>
      <c r="AX42" s="147">
        <f t="shared" si="34"/>
        <v>0.11276271906272872</v>
      </c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</row>
    <row r="43" spans="1:123" x14ac:dyDescent="0.25">
      <c r="A43" s="126" t="s">
        <v>196</v>
      </c>
      <c r="B43" s="156">
        <v>7.8100000000000003E-2</v>
      </c>
      <c r="C43" s="104"/>
      <c r="D43" s="144"/>
      <c r="E43" s="104"/>
      <c r="F43" s="103">
        <v>41</v>
      </c>
      <c r="G43" s="104">
        <f t="shared" si="0"/>
        <v>1681</v>
      </c>
      <c r="H43" s="104">
        <f t="shared" si="1"/>
        <v>68921</v>
      </c>
      <c r="I43" s="104">
        <f t="shared" si="2"/>
        <v>2825761</v>
      </c>
      <c r="J43" s="104">
        <f t="shared" si="3"/>
        <v>115856201</v>
      </c>
      <c r="K43" s="104">
        <f t="shared" si="4"/>
        <v>4750104241</v>
      </c>
      <c r="L43" s="104">
        <f t="shared" si="5"/>
        <v>194754273881</v>
      </c>
      <c r="M43" s="104">
        <f t="shared" si="6"/>
        <v>7984925229121</v>
      </c>
      <c r="N43" s="105">
        <f t="shared" si="7"/>
        <v>327381934393961</v>
      </c>
      <c r="O43" s="162">
        <f>'RG11'!$B$17+'RG11'!$B$18*'Regresiones polinomicas'!F43</f>
        <v>8.2155003477027019E-2</v>
      </c>
      <c r="P43" s="145">
        <f>'RG12'!$B$17+'RG12'!$B$18*F43+'RG12'!$B$19*G43</f>
        <v>8.4696660117169975E-2</v>
      </c>
      <c r="Q43" s="145">
        <f>'RG13'!$B$17+'RG13'!$B$18*'Regresiones polinomicas'!F43+'RG13'!$B$19*'Regresiones polinomicas'!G43+'RG13'!$B$20*'Regresiones polinomicas'!H43</f>
        <v>8.2895542399691033E-2</v>
      </c>
      <c r="R43" s="145">
        <f>'RG14'!$B$17+'RG14'!$B$18*F43+'RG14'!$B$19*G43+'RG14'!$B$20*H43+'RG14'!$B$21*I43</f>
        <v>8.2048800805736691E-2</v>
      </c>
      <c r="S43" s="145">
        <f>'RG15'!$B$17+'RG15'!$B$18*F43+'RG15'!$B$19*G43+'RG15'!$B$20*H43+'RG15'!$B$21*I43+'RG15'!$B$22*J43</f>
        <v>7.465903443453685E-2</v>
      </c>
      <c r="T43" s="145">
        <f>'RG16'!$B$17+'RG16'!$B$18*F43+'RG16'!$B$19*G43+'RG16'!$B$20*H43+'RG16'!$B$21*I43+'RG16'!$B$22*J43+'RG16'!$B$23*K43</f>
        <v>7.4909974507212082E-2</v>
      </c>
      <c r="U43" s="145">
        <f>'RG17'!$B$17+'RG17'!$B$18*F43+'RG17'!$B$19*G43+'RG17'!$B$20*H43+'RG17'!$B$21*I43+'RG17'!$B$22*J43+'RG17'!$B$23*K43+'RG17'!$B$24*L43</f>
        <v>7.0416960333620993E-2</v>
      </c>
      <c r="V43" s="145">
        <f>'RG18'!$B$17+'RG18'!$B$18*F43+'RG18'!$B$19*G43+'RG18'!$B$20*H43+'RG18'!$B$21*I43+'RG18'!$B$22*J43+'RG18'!$B$23*K43+'RG18'!$B$24*L43+'RG18'!$B$25*M43</f>
        <v>6.961023101586207E-2</v>
      </c>
      <c r="W43" s="163">
        <f>'RG19'!$B$17+'RG19'!$B$18*F43+'RG19'!$B$19*G43+'RG19'!$B$20*H43+'RG19'!$B$21*I43+'RG19'!$B$22*J43+'RG19'!$B$23*K43+'RG19'!$B$24*L43+'RG19'!$B$25*M43+'RG19'!$B$26*N43</f>
        <v>7.0201705002945966E-2</v>
      </c>
      <c r="X43" s="146">
        <f t="shared" si="8"/>
        <v>1.6443053198701193E-5</v>
      </c>
      <c r="Y43" s="146">
        <f t="shared" si="9"/>
        <v>4.0550034770270166E-3</v>
      </c>
      <c r="Z43" s="146">
        <f t="shared" si="10"/>
        <v>4.9357961236784757E-2</v>
      </c>
      <c r="AA43" s="146">
        <f t="shared" si="11"/>
        <v>4.351592470146095E-5</v>
      </c>
      <c r="AB43" s="146">
        <f t="shared" si="12"/>
        <v>6.5966601171699724E-3</v>
      </c>
      <c r="AC43" s="146">
        <f t="shared" si="13"/>
        <v>7.7885717194091306E-2</v>
      </c>
      <c r="AD43" s="146">
        <f t="shared" si="14"/>
        <v>2.2997226907234403E-5</v>
      </c>
      <c r="AE43" s="146">
        <f t="shared" si="15"/>
        <v>4.7955423996910301E-3</v>
      </c>
      <c r="AF43" s="146">
        <f t="shared" si="35"/>
        <v>5.7850425497775665E-2</v>
      </c>
      <c r="AG43" s="146">
        <f t="shared" si="17"/>
        <v>1.5593027803386717E-5</v>
      </c>
      <c r="AH43" s="146">
        <f t="shared" si="18"/>
        <v>3.948800805736688E-3</v>
      </c>
      <c r="AI43" s="146">
        <f t="shared" si="19"/>
        <v>4.8127465203130618E-2</v>
      </c>
      <c r="AJ43" s="146">
        <f t="shared" si="20"/>
        <v>1.1840244022703154E-5</v>
      </c>
      <c r="AK43" s="146">
        <f t="shared" si="21"/>
        <v>3.4409655654631527E-3</v>
      </c>
      <c r="AL43" s="146">
        <f t="shared" si="22"/>
        <v>4.6089071356532056E-2</v>
      </c>
      <c r="AM43" s="146">
        <f t="shared" si="23"/>
        <v>1.0176262644636817E-5</v>
      </c>
      <c r="AN43" s="146">
        <f t="shared" si="24"/>
        <v>3.1900254927879207E-3</v>
      </c>
      <c r="AO43" s="146">
        <f t="shared" si="25"/>
        <v>4.2584789459256797E-2</v>
      </c>
      <c r="AP43" s="146">
        <f t="shared" si="26"/>
        <v>5.902909851515329E-5</v>
      </c>
      <c r="AQ43" s="146">
        <f t="shared" si="27"/>
        <v>7.6830396663790101E-3</v>
      </c>
      <c r="AR43" s="146">
        <f t="shared" si="28"/>
        <v>0.10910780059204994</v>
      </c>
      <c r="AS43" s="146">
        <f t="shared" si="29"/>
        <v>7.2076177404030423E-5</v>
      </c>
      <c r="AT43" s="146">
        <f t="shared" si="30"/>
        <v>8.4897689841379326E-3</v>
      </c>
      <c r="AU43" s="146">
        <f t="shared" si="31"/>
        <v>0.12196151140776089</v>
      </c>
      <c r="AV43" s="146">
        <f t="shared" si="32"/>
        <v>6.2383063860488826E-5</v>
      </c>
      <c r="AW43" s="146">
        <f t="shared" si="33"/>
        <v>7.8982949970540367E-3</v>
      </c>
      <c r="AX43" s="147">
        <f t="shared" si="34"/>
        <v>0.11250859215915895</v>
      </c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</row>
    <row r="44" spans="1:123" x14ac:dyDescent="0.25">
      <c r="A44" s="127" t="s">
        <v>195</v>
      </c>
      <c r="B44" s="156">
        <v>7.8600000000000003E-2</v>
      </c>
      <c r="C44" s="104"/>
      <c r="D44" s="144"/>
      <c r="E44" s="104"/>
      <c r="F44" s="103">
        <v>42</v>
      </c>
      <c r="G44" s="104">
        <f t="shared" si="0"/>
        <v>1764</v>
      </c>
      <c r="H44" s="104">
        <f t="shared" si="1"/>
        <v>74088</v>
      </c>
      <c r="I44" s="104">
        <f t="shared" si="2"/>
        <v>3111696</v>
      </c>
      <c r="J44" s="104">
        <f t="shared" si="3"/>
        <v>130691232</v>
      </c>
      <c r="K44" s="104">
        <f t="shared" si="4"/>
        <v>5489031744</v>
      </c>
      <c r="L44" s="104">
        <f t="shared" si="5"/>
        <v>230539333248</v>
      </c>
      <c r="M44" s="104">
        <f t="shared" si="6"/>
        <v>9682651996416</v>
      </c>
      <c r="N44" s="105">
        <f t="shared" si="7"/>
        <v>406671383849472</v>
      </c>
      <c r="O44" s="162">
        <f>'RG11'!$B$17+'RG11'!$B$18*'Regresiones polinomicas'!F44</f>
        <v>8.1915169344094541E-2</v>
      </c>
      <c r="P44" s="145">
        <f>'RG12'!$B$17+'RG12'!$B$18*F44+'RG12'!$B$19*G44</f>
        <v>8.4157189110425398E-2</v>
      </c>
      <c r="Q44" s="145">
        <f>'RG13'!$B$17+'RG13'!$B$18*'Regresiones polinomicas'!F44+'RG13'!$B$19*'Regresiones polinomicas'!G44+'RG13'!$B$20*'Regresiones polinomicas'!H44</f>
        <v>8.2265166414361809E-2</v>
      </c>
      <c r="R44" s="145">
        <f>'RG14'!$B$17+'RG14'!$B$18*F44+'RG14'!$B$19*G44+'RG14'!$B$20*H44+'RG14'!$B$21*I44</f>
        <v>8.141968706205735E-2</v>
      </c>
      <c r="S44" s="145">
        <f>'RG15'!$B$17+'RG15'!$B$18*F44+'RG15'!$B$19*G44+'RG15'!$B$20*H44+'RG15'!$B$21*I44+'RG15'!$B$22*J44</f>
        <v>7.4525824326123216E-2</v>
      </c>
      <c r="T44" s="145">
        <f>'RG16'!$B$17+'RG16'!$B$18*F44+'RG16'!$B$19*G44+'RG16'!$B$20*H44+'RG16'!$B$21*I44+'RG16'!$B$22*J44+'RG16'!$B$23*K44</f>
        <v>7.506457166995778E-2</v>
      </c>
      <c r="U44" s="145">
        <f>'RG17'!$B$17+'RG17'!$B$18*F44+'RG17'!$B$19*G44+'RG17'!$B$20*H44+'RG17'!$B$21*I44+'RG17'!$B$22*J44+'RG17'!$B$23*K44+'RG17'!$B$24*L44</f>
        <v>7.0322903619217059E-2</v>
      </c>
      <c r="V44" s="145">
        <f>'RG18'!$B$17+'RG18'!$B$18*F44+'RG18'!$B$19*G44+'RG18'!$B$20*H44+'RG18'!$B$21*I44+'RG18'!$B$22*J44+'RG18'!$B$23*K44+'RG18'!$B$24*L44+'RG18'!$B$25*M44</f>
        <v>6.9540215348719556E-2</v>
      </c>
      <c r="W44" s="163">
        <f>'RG19'!$B$17+'RG19'!$B$18*F44+'RG19'!$B$19*G44+'RG19'!$B$20*H44+'RG19'!$B$21*I44+'RG19'!$B$22*J44+'RG19'!$B$23*K44+'RG19'!$B$24*L44+'RG19'!$B$25*M44+'RG19'!$B$26*N44</f>
        <v>7.0010442300942582E-2</v>
      </c>
      <c r="X44" s="146">
        <f t="shared" si="8"/>
        <v>1.0990347780024205E-5</v>
      </c>
      <c r="Y44" s="146">
        <f t="shared" si="9"/>
        <v>3.3151693440945373E-3</v>
      </c>
      <c r="Z44" s="146">
        <f t="shared" si="10"/>
        <v>4.047076226100161E-2</v>
      </c>
      <c r="AA44" s="146">
        <f t="shared" si="11"/>
        <v>3.0882350809030595E-5</v>
      </c>
      <c r="AB44" s="146">
        <f t="shared" si="12"/>
        <v>5.5571891104253951E-3</v>
      </c>
      <c r="AC44" s="146">
        <f t="shared" si="13"/>
        <v>6.6033444904316202E-2</v>
      </c>
      <c r="AD44" s="146">
        <f t="shared" si="14"/>
        <v>1.343344484496578E-5</v>
      </c>
      <c r="AE44" s="146">
        <f t="shared" si="15"/>
        <v>3.6651664143618062E-3</v>
      </c>
      <c r="AF44" s="146">
        <f t="shared" si="35"/>
        <v>4.4553078467023478E-2</v>
      </c>
      <c r="AG44" s="146">
        <f t="shared" si="17"/>
        <v>7.9506351279335919E-6</v>
      </c>
      <c r="AH44" s="146">
        <f t="shared" si="18"/>
        <v>2.8196870620573466E-3</v>
      </c>
      <c r="AI44" s="146">
        <f t="shared" si="19"/>
        <v>3.4631514364679476E-2</v>
      </c>
      <c r="AJ44" s="146">
        <f t="shared" si="20"/>
        <v>1.6598907421609373E-5</v>
      </c>
      <c r="AK44" s="146">
        <f t="shared" si="21"/>
        <v>4.074175673876787E-3</v>
      </c>
      <c r="AL44" s="146">
        <f t="shared" si="22"/>
        <v>5.4667971950880974E-2</v>
      </c>
      <c r="AM44" s="146">
        <f t="shared" si="23"/>
        <v>1.2499253476865142E-5</v>
      </c>
      <c r="AN44" s="146">
        <f t="shared" si="24"/>
        <v>3.5354283300422229E-3</v>
      </c>
      <c r="AO44" s="146">
        <f t="shared" si="25"/>
        <v>4.7098494687836424E-2</v>
      </c>
      <c r="AP44" s="146">
        <f t="shared" si="26"/>
        <v>6.8510324496770118E-5</v>
      </c>
      <c r="AQ44" s="146">
        <f t="shared" si="27"/>
        <v>8.2770963807829445E-3</v>
      </c>
      <c r="AR44" s="146">
        <f t="shared" si="28"/>
        <v>0.11770128869538134</v>
      </c>
      <c r="AS44" s="146">
        <f t="shared" si="29"/>
        <v>8.2079697927576786E-5</v>
      </c>
      <c r="AT44" s="146">
        <f t="shared" si="30"/>
        <v>9.0597846512804475E-3</v>
      </c>
      <c r="AU44" s="146">
        <f t="shared" si="31"/>
        <v>0.13028122800380809</v>
      </c>
      <c r="AV44" s="146">
        <f t="shared" si="32"/>
        <v>7.3780501465436614E-5</v>
      </c>
      <c r="AW44" s="146">
        <f t="shared" si="33"/>
        <v>8.5895576990574207E-3</v>
      </c>
      <c r="AX44" s="147">
        <f t="shared" si="34"/>
        <v>0.12268966480935624</v>
      </c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</row>
    <row r="45" spans="1:123" x14ac:dyDescent="0.25">
      <c r="A45" s="126" t="s">
        <v>194</v>
      </c>
      <c r="B45" s="156">
        <v>7.8299999999999995E-2</v>
      </c>
      <c r="C45" s="104"/>
      <c r="D45" s="144"/>
      <c r="E45" s="104"/>
      <c r="F45" s="103">
        <v>43</v>
      </c>
      <c r="G45" s="104">
        <f t="shared" si="0"/>
        <v>1849</v>
      </c>
      <c r="H45" s="104">
        <f t="shared" si="1"/>
        <v>79507</v>
      </c>
      <c r="I45" s="104">
        <f t="shared" si="2"/>
        <v>3418801</v>
      </c>
      <c r="J45" s="104">
        <f t="shared" si="3"/>
        <v>147008443</v>
      </c>
      <c r="K45" s="104">
        <f t="shared" si="4"/>
        <v>6321363049</v>
      </c>
      <c r="L45" s="104">
        <f t="shared" si="5"/>
        <v>271818611107</v>
      </c>
      <c r="M45" s="104">
        <f t="shared" si="6"/>
        <v>11688200277601</v>
      </c>
      <c r="N45" s="105">
        <f t="shared" si="7"/>
        <v>502592611936843</v>
      </c>
      <c r="O45" s="162">
        <f>'RG11'!$B$17+'RG11'!$B$18*'Regresiones polinomicas'!F45</f>
        <v>8.1675335211162062E-2</v>
      </c>
      <c r="P45" s="145">
        <f>'RG12'!$B$17+'RG12'!$B$18*F45+'RG12'!$B$19*G45</f>
        <v>8.3621660694125716E-2</v>
      </c>
      <c r="Q45" s="145">
        <f>'RG13'!$B$17+'RG13'!$B$18*'Regresiones polinomicas'!F45+'RG13'!$B$19*'Regresiones polinomicas'!G45+'RG13'!$B$20*'Regresiones polinomicas'!H45</f>
        <v>8.1643250743202542E-2</v>
      </c>
      <c r="R45" s="145">
        <f>'RG14'!$B$17+'RG14'!$B$18*F45+'RG14'!$B$19*G45+'RG14'!$B$20*H45+'RG14'!$B$21*I45</f>
        <v>8.0801106919819454E-2</v>
      </c>
      <c r="S45" s="145">
        <f>'RG15'!$B$17+'RG15'!$B$18*F45+'RG15'!$B$19*G45+'RG15'!$B$20*H45+'RG15'!$B$21*I45+'RG15'!$B$22*J45</f>
        <v>7.4419508735960593E-2</v>
      </c>
      <c r="T45" s="145">
        <f>'RG16'!$B$17+'RG16'!$B$18*F45+'RG16'!$B$19*G45+'RG16'!$B$20*H45+'RG16'!$B$21*I45+'RG16'!$B$22*J45+'RG16'!$B$23*K45</f>
        <v>7.5237868126948215E-2</v>
      </c>
      <c r="U45" s="145">
        <f>'RG17'!$B$17+'RG17'!$B$18*F45+'RG17'!$B$19*G45+'RG17'!$B$20*H45+'RG17'!$B$21*I45+'RG17'!$B$22*J45+'RG17'!$B$23*K45+'RG17'!$B$24*L45</f>
        <v>7.0285130542596011E-2</v>
      </c>
      <c r="V45" s="145">
        <f>'RG18'!$B$17+'RG18'!$B$18*F45+'RG18'!$B$19*G45+'RG18'!$B$20*H45+'RG18'!$B$21*I45+'RG18'!$B$22*J45+'RG18'!$B$23*K45+'RG18'!$B$24*L45+'RG18'!$B$25*M45</f>
        <v>6.9533021434109443E-2</v>
      </c>
      <c r="W45" s="163">
        <f>'RG19'!$B$17+'RG19'!$B$18*F45+'RG19'!$B$19*G45+'RG19'!$B$20*H45+'RG19'!$B$21*I45+'RG19'!$B$22*J45+'RG19'!$B$23*K45+'RG19'!$B$24*L45+'RG19'!$B$25*M45+'RG19'!$B$26*N45</f>
        <v>6.9879023657592521E-2</v>
      </c>
      <c r="X45" s="146">
        <f t="shared" si="8"/>
        <v>1.1392887787710476E-5</v>
      </c>
      <c r="Y45" s="146">
        <f t="shared" si="9"/>
        <v>3.3753352111620671E-3</v>
      </c>
      <c r="Z45" s="146">
        <f t="shared" si="10"/>
        <v>4.1326248645757388E-2</v>
      </c>
      <c r="AA45" s="146">
        <f t="shared" si="11"/>
        <v>2.8320072543402651E-5</v>
      </c>
      <c r="AB45" s="146">
        <f t="shared" si="12"/>
        <v>5.3216606941257211E-3</v>
      </c>
      <c r="AC45" s="146">
        <f t="shared" si="13"/>
        <v>6.3639739392302677E-2</v>
      </c>
      <c r="AD45" s="146">
        <f t="shared" si="14"/>
        <v>1.1177325531924384E-5</v>
      </c>
      <c r="AE45" s="146">
        <f t="shared" si="15"/>
        <v>3.3432507432025471E-3</v>
      </c>
      <c r="AF45" s="146">
        <f t="shared" si="35"/>
        <v>4.0949505473738129E-2</v>
      </c>
      <c r="AG45" s="146">
        <f t="shared" si="17"/>
        <v>6.2555358243687846E-6</v>
      </c>
      <c r="AH45" s="146">
        <f t="shared" si="18"/>
        <v>2.5011069198194597E-3</v>
      </c>
      <c r="AI45" s="146">
        <f t="shared" si="19"/>
        <v>3.0953869509502609E-2</v>
      </c>
      <c r="AJ45" s="146">
        <f t="shared" si="20"/>
        <v>1.505821245028611E-5</v>
      </c>
      <c r="AK45" s="146">
        <f t="shared" si="21"/>
        <v>3.8804912640394013E-3</v>
      </c>
      <c r="AL45" s="146">
        <f t="shared" si="22"/>
        <v>5.214346788833734E-2</v>
      </c>
      <c r="AM45" s="146">
        <f t="shared" si="23"/>
        <v>9.3766516079595992E-6</v>
      </c>
      <c r="AN45" s="146">
        <f t="shared" si="24"/>
        <v>3.0621318730517794E-3</v>
      </c>
      <c r="AO45" s="146">
        <f t="shared" si="25"/>
        <v>4.0699343951174562E-2</v>
      </c>
      <c r="AP45" s="146">
        <f t="shared" si="26"/>
        <v>6.4238132419227226E-5</v>
      </c>
      <c r="AQ45" s="146">
        <f t="shared" si="27"/>
        <v>8.0148694574039836E-3</v>
      </c>
      <c r="AR45" s="146">
        <f t="shared" si="28"/>
        <v>0.11403364261444468</v>
      </c>
      <c r="AS45" s="146">
        <f t="shared" si="29"/>
        <v>7.6859913174784342E-5</v>
      </c>
      <c r="AT45" s="146">
        <f t="shared" si="30"/>
        <v>8.7669785658905514E-3</v>
      </c>
      <c r="AU45" s="146">
        <f t="shared" si="31"/>
        <v>0.12608367053628289</v>
      </c>
      <c r="AV45" s="146">
        <f t="shared" si="32"/>
        <v>7.0912842559386357E-5</v>
      </c>
      <c r="AW45" s="146">
        <f t="shared" si="33"/>
        <v>8.4209763424074741E-3</v>
      </c>
      <c r="AX45" s="147">
        <f t="shared" si="34"/>
        <v>0.12050792786788622</v>
      </c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</row>
    <row r="46" spans="1:123" x14ac:dyDescent="0.25">
      <c r="A46" s="127" t="s">
        <v>193</v>
      </c>
      <c r="B46" s="156">
        <v>7.7600000000000002E-2</v>
      </c>
      <c r="C46" s="104"/>
      <c r="D46" s="144"/>
      <c r="E46" s="104"/>
      <c r="F46" s="103">
        <v>44</v>
      </c>
      <c r="G46" s="104">
        <f t="shared" si="0"/>
        <v>1936</v>
      </c>
      <c r="H46" s="104">
        <f t="shared" si="1"/>
        <v>85184</v>
      </c>
      <c r="I46" s="104">
        <f t="shared" si="2"/>
        <v>3748096</v>
      </c>
      <c r="J46" s="104">
        <f t="shared" si="3"/>
        <v>164916224</v>
      </c>
      <c r="K46" s="104">
        <f t="shared" si="4"/>
        <v>7256313856</v>
      </c>
      <c r="L46" s="104">
        <f t="shared" si="5"/>
        <v>319277809664</v>
      </c>
      <c r="M46" s="104">
        <f t="shared" si="6"/>
        <v>14048223625216</v>
      </c>
      <c r="N46" s="105">
        <f t="shared" si="7"/>
        <v>618121839509504</v>
      </c>
      <c r="O46" s="162">
        <f>'RG11'!$B$17+'RG11'!$B$18*'Regresiones polinomicas'!F46</f>
        <v>8.1435501078229583E-2</v>
      </c>
      <c r="P46" s="145">
        <f>'RG12'!$B$17+'RG12'!$B$18*F46+'RG12'!$B$19*G46</f>
        <v>8.3090074868270941E-2</v>
      </c>
      <c r="Q46" s="145">
        <f>'RG13'!$B$17+'RG13'!$B$18*'Regresiones polinomicas'!F46+'RG13'!$B$19*'Regresiones polinomicas'!G46+'RG13'!$B$20*'Regresiones polinomicas'!H46</f>
        <v>8.1029735548812945E-2</v>
      </c>
      <c r="R46" s="145">
        <f>'RG14'!$B$17+'RG14'!$B$18*F46+'RG14'!$B$19*G46+'RG14'!$B$20*H46+'RG14'!$B$21*I46</f>
        <v>8.0192917499408836E-2</v>
      </c>
      <c r="S46" s="145">
        <f>'RG15'!$B$17+'RG15'!$B$18*F46+'RG15'!$B$19*G46+'RG15'!$B$20*H46+'RG15'!$B$21*I46+'RG15'!$B$22*J46</f>
        <v>7.4337600734453071E-2</v>
      </c>
      <c r="T46" s="145">
        <f>'RG16'!$B$17+'RG16'!$B$18*F46+'RG16'!$B$19*G46+'RG16'!$B$20*H46+'RG16'!$B$21*I46+'RG16'!$B$22*J46+'RG16'!$B$23*K46</f>
        <v>7.5426314497024902E-2</v>
      </c>
      <c r="U46" s="145">
        <f>'RG17'!$B$17+'RG17'!$B$18*F46+'RG17'!$B$19*G46+'RG17'!$B$20*H46+'RG17'!$B$21*I46+'RG17'!$B$22*J46+'RG17'!$B$23*K46+'RG17'!$B$24*L46</f>
        <v>7.0300106632102816E-2</v>
      </c>
      <c r="V46" s="145">
        <f>'RG18'!$B$17+'RG18'!$B$18*F46+'RG18'!$B$19*G46+'RG18'!$B$20*H46+'RG18'!$B$21*I46+'RG18'!$B$22*J46+'RG18'!$B$23*K46+'RG18'!$B$24*L46+'RG18'!$B$25*M46</f>
        <v>6.9584615351239359E-2</v>
      </c>
      <c r="W46" s="163">
        <f>'RG19'!$B$17+'RG19'!$B$18*F46+'RG19'!$B$19*G46+'RG19'!$B$20*H46+'RG19'!$B$21*I46+'RG19'!$B$22*J46+'RG19'!$B$23*K46+'RG19'!$B$24*L46+'RG19'!$B$25*M46+'RG19'!$B$26*N46</f>
        <v>6.9804854952942599E-2</v>
      </c>
      <c r="X46" s="146">
        <f t="shared" si="8"/>
        <v>1.4711068521100276E-5</v>
      </c>
      <c r="Y46" s="146">
        <f t="shared" si="9"/>
        <v>3.8355010782295806E-3</v>
      </c>
      <c r="Z46" s="146">
        <f t="shared" si="10"/>
        <v>4.7098636681133378E-2</v>
      </c>
      <c r="AA46" s="146">
        <f t="shared" si="11"/>
        <v>3.0140922059220168E-5</v>
      </c>
      <c r="AB46" s="146">
        <f t="shared" si="12"/>
        <v>5.4900748682709388E-3</v>
      </c>
      <c r="AC46" s="146">
        <f t="shared" si="13"/>
        <v>6.6073774478778297E-2</v>
      </c>
      <c r="AD46" s="146">
        <f t="shared" si="14"/>
        <v>1.1763085934791217E-5</v>
      </c>
      <c r="AE46" s="146">
        <f t="shared" si="15"/>
        <v>3.4297355488129427E-3</v>
      </c>
      <c r="AF46" s="146">
        <f t="shared" si="35"/>
        <v>4.2326875752258172E-2</v>
      </c>
      <c r="AG46" s="146">
        <f t="shared" si="17"/>
        <v>6.7232211587405602E-6</v>
      </c>
      <c r="AH46" s="146">
        <f t="shared" si="18"/>
        <v>2.5929174994088339E-3</v>
      </c>
      <c r="AI46" s="146">
        <f t="shared" si="19"/>
        <v>3.2333497523992047E-2</v>
      </c>
      <c r="AJ46" s="146">
        <f t="shared" si="20"/>
        <v>1.0643248967841153E-5</v>
      </c>
      <c r="AK46" s="146">
        <f t="shared" si="21"/>
        <v>3.2623992655469308E-3</v>
      </c>
      <c r="AL46" s="146">
        <f t="shared" si="22"/>
        <v>4.3886259891555986E-2</v>
      </c>
      <c r="AM46" s="146">
        <f t="shared" si="23"/>
        <v>4.7249086658441165E-6</v>
      </c>
      <c r="AN46" s="146">
        <f t="shared" si="24"/>
        <v>2.1736855029751007E-3</v>
      </c>
      <c r="AO46" s="146">
        <f t="shared" si="25"/>
        <v>2.8818662524745776E-2</v>
      </c>
      <c r="AP46" s="146">
        <f t="shared" si="26"/>
        <v>5.328844318266933E-5</v>
      </c>
      <c r="AQ46" s="146">
        <f t="shared" si="27"/>
        <v>7.2998933678971867E-3</v>
      </c>
      <c r="AR46" s="146">
        <f t="shared" si="28"/>
        <v>0.10383900846835505</v>
      </c>
      <c r="AS46" s="146">
        <f t="shared" si="29"/>
        <v>6.4246391067587772E-5</v>
      </c>
      <c r="AT46" s="146">
        <f t="shared" si="30"/>
        <v>8.0153846487606428E-3</v>
      </c>
      <c r="AU46" s="146">
        <f t="shared" si="31"/>
        <v>0.11518903436200258</v>
      </c>
      <c r="AV46" s="146">
        <f t="shared" si="32"/>
        <v>6.076428630466356E-5</v>
      </c>
      <c r="AW46" s="146">
        <f t="shared" si="33"/>
        <v>7.795145047057403E-3</v>
      </c>
      <c r="AX46" s="147">
        <f t="shared" si="34"/>
        <v>0.11167052853719599</v>
      </c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</row>
    <row r="47" spans="1:123" x14ac:dyDescent="0.25">
      <c r="A47" s="126" t="s">
        <v>192</v>
      </c>
      <c r="B47" s="156">
        <v>7.7399999999999997E-2</v>
      </c>
      <c r="C47" s="104"/>
      <c r="D47" s="144"/>
      <c r="E47" s="104"/>
      <c r="F47" s="103">
        <v>45</v>
      </c>
      <c r="G47" s="104">
        <f t="shared" si="0"/>
        <v>2025</v>
      </c>
      <c r="H47" s="104">
        <f t="shared" si="1"/>
        <v>91125</v>
      </c>
      <c r="I47" s="104">
        <f t="shared" si="2"/>
        <v>4100625</v>
      </c>
      <c r="J47" s="104">
        <f t="shared" si="3"/>
        <v>184528125</v>
      </c>
      <c r="K47" s="104">
        <f t="shared" si="4"/>
        <v>8303765625</v>
      </c>
      <c r="L47" s="104">
        <f t="shared" si="5"/>
        <v>373669453125</v>
      </c>
      <c r="M47" s="104">
        <f t="shared" si="6"/>
        <v>16815125390625</v>
      </c>
      <c r="N47" s="105">
        <f t="shared" si="7"/>
        <v>756680642578125</v>
      </c>
      <c r="O47" s="162">
        <f>'RG11'!$B$17+'RG11'!$B$18*'Regresiones polinomicas'!F47</f>
        <v>8.1195666945297104E-2</v>
      </c>
      <c r="P47" s="145">
        <f>'RG12'!$B$17+'RG12'!$B$18*F47+'RG12'!$B$19*G47</f>
        <v>8.2562431632861047E-2</v>
      </c>
      <c r="Q47" s="145">
        <f>'RG13'!$B$17+'RG13'!$B$18*'Regresiones polinomicas'!F47+'RG13'!$B$19*'Regresiones polinomicas'!G47+'RG13'!$B$20*'Regresiones polinomicas'!H47</f>
        <v>8.0424560993792651E-2</v>
      </c>
      <c r="R47" s="145">
        <f>'RG14'!$B$17+'RG14'!$B$18*F47+'RG14'!$B$19*G47+'RG14'!$B$20*H47+'RG14'!$B$21*I47</f>
        <v>7.9594977028440858E-2</v>
      </c>
      <c r="S47" s="145">
        <f>'RG15'!$B$17+'RG15'!$B$18*F47+'RG15'!$B$19*G47+'RG15'!$B$20*H47+'RG15'!$B$21*I47+'RG15'!$B$22*J47</f>
        <v>7.4277699593197979E-2</v>
      </c>
      <c r="T47" s="145">
        <f>'RG16'!$B$17+'RG16'!$B$18*F47+'RG16'!$B$19*G47+'RG16'!$B$20*H47+'RG16'!$B$21*I47+'RG16'!$B$22*J47+'RG16'!$B$23*K47</f>
        <v>7.5626544273926788E-2</v>
      </c>
      <c r="U47" s="145">
        <f>'RG17'!$B$17+'RG17'!$B$18*F47+'RG17'!$B$19*G47+'RG17'!$B$20*H47+'RG17'!$B$21*I47+'RG17'!$B$22*J47+'RG17'!$B$23*K47+'RG17'!$B$24*L47</f>
        <v>7.0364254617870201E-2</v>
      </c>
      <c r="V47" s="145">
        <f>'RG18'!$B$17+'RG18'!$B$18*F47+'RG18'!$B$19*G47+'RG18'!$B$20*H47+'RG18'!$B$21*I47+'RG18'!$B$22*J47+'RG18'!$B$23*K47+'RG18'!$B$24*L47+'RG18'!$B$25*M47</f>
        <v>6.9690899412424401E-2</v>
      </c>
      <c r="W47" s="163">
        <f>'RG19'!$B$17+'RG19'!$B$18*F47+'RG19'!$B$19*G47+'RG19'!$B$20*H47+'RG19'!$B$21*I47+'RG19'!$B$22*J47+'RG19'!$B$23*K47+'RG19'!$B$24*L47+'RG19'!$B$25*M47+'RG19'!$B$26*N47</f>
        <v>6.9785216768094502E-2</v>
      </c>
      <c r="X47" s="146">
        <f t="shared" si="8"/>
        <v>1.4407087559621076E-5</v>
      </c>
      <c r="Y47" s="146">
        <f t="shared" si="9"/>
        <v>3.7956669452971076E-3</v>
      </c>
      <c r="Z47" s="146">
        <f t="shared" si="10"/>
        <v>4.6747161370745471E-2</v>
      </c>
      <c r="AA47" s="146">
        <f t="shared" si="11"/>
        <v>2.6650700363964412E-5</v>
      </c>
      <c r="AB47" s="146">
        <f t="shared" si="12"/>
        <v>5.1624316328610503E-3</v>
      </c>
      <c r="AC47" s="146">
        <f t="shared" si="13"/>
        <v>6.2527611296835012E-2</v>
      </c>
      <c r="AD47" s="146">
        <f t="shared" si="14"/>
        <v>9.1479692051720115E-6</v>
      </c>
      <c r="AE47" s="146">
        <f t="shared" si="15"/>
        <v>3.0245609937926549E-3</v>
      </c>
      <c r="AF47" s="146">
        <f t="shared" si="35"/>
        <v>3.7607429327790765E-2</v>
      </c>
      <c r="AG47" s="146">
        <f t="shared" si="17"/>
        <v>4.8179241553830746E-6</v>
      </c>
      <c r="AH47" s="146">
        <f t="shared" si="18"/>
        <v>2.1949770284408615E-3</v>
      </c>
      <c r="AI47" s="146">
        <f t="shared" si="19"/>
        <v>2.7576828468165181E-2</v>
      </c>
      <c r="AJ47" s="146">
        <f t="shared" si="20"/>
        <v>9.7487598303160423E-6</v>
      </c>
      <c r="AK47" s="146">
        <f t="shared" si="21"/>
        <v>3.1223004068020171E-3</v>
      </c>
      <c r="AL47" s="146">
        <f t="shared" si="22"/>
        <v>4.2035502228827015E-2</v>
      </c>
      <c r="AM47" s="146">
        <f t="shared" si="23"/>
        <v>3.1451452123418518E-6</v>
      </c>
      <c r="AN47" s="146">
        <f t="shared" si="24"/>
        <v>1.7734557260732087E-3</v>
      </c>
      <c r="AO47" s="146">
        <f t="shared" si="25"/>
        <v>2.3450175372942833E-2</v>
      </c>
      <c r="AP47" s="146">
        <f t="shared" si="26"/>
        <v>4.9501713082160749E-5</v>
      </c>
      <c r="AQ47" s="146">
        <f t="shared" si="27"/>
        <v>7.0357453821297961E-3</v>
      </c>
      <c r="AR47" s="146">
        <f t="shared" si="28"/>
        <v>9.9990334870156489E-2</v>
      </c>
      <c r="AS47" s="146">
        <f t="shared" si="29"/>
        <v>5.9430231869358395E-5</v>
      </c>
      <c r="AT47" s="146">
        <f t="shared" si="30"/>
        <v>7.7091005875755958E-3</v>
      </c>
      <c r="AU47" s="146">
        <f t="shared" si="31"/>
        <v>0.11061846887574001</v>
      </c>
      <c r="AV47" s="146">
        <f t="shared" si="32"/>
        <v>5.7984923668909092E-5</v>
      </c>
      <c r="AW47" s="146">
        <f t="shared" si="33"/>
        <v>7.6147832319054948E-3</v>
      </c>
      <c r="AX47" s="147">
        <f t="shared" si="34"/>
        <v>0.10911742607621935</v>
      </c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</row>
    <row r="48" spans="1:123" x14ac:dyDescent="0.25">
      <c r="A48" s="127" t="s">
        <v>191</v>
      </c>
      <c r="B48" s="156">
        <v>7.6799999999999993E-2</v>
      </c>
      <c r="C48" s="104"/>
      <c r="D48" s="144"/>
      <c r="E48" s="104"/>
      <c r="F48" s="103">
        <v>46</v>
      </c>
      <c r="G48" s="104">
        <f t="shared" si="0"/>
        <v>2116</v>
      </c>
      <c r="H48" s="104">
        <f t="shared" si="1"/>
        <v>97336</v>
      </c>
      <c r="I48" s="104">
        <f t="shared" si="2"/>
        <v>4477456</v>
      </c>
      <c r="J48" s="104">
        <f t="shared" si="3"/>
        <v>205962976</v>
      </c>
      <c r="K48" s="104">
        <f t="shared" si="4"/>
        <v>9474296896</v>
      </c>
      <c r="L48" s="104">
        <f t="shared" si="5"/>
        <v>435817657216</v>
      </c>
      <c r="M48" s="104">
        <f t="shared" si="6"/>
        <v>20047612231936</v>
      </c>
      <c r="N48" s="105">
        <f t="shared" si="7"/>
        <v>922190162669056</v>
      </c>
      <c r="O48" s="162">
        <f>'RG11'!$B$17+'RG11'!$B$18*'Regresiones polinomicas'!F48</f>
        <v>8.0955832812364625E-2</v>
      </c>
      <c r="P48" s="145">
        <f>'RG12'!$B$17+'RG12'!$B$18*F48+'RG12'!$B$19*G48</f>
        <v>8.2038730987896061E-2</v>
      </c>
      <c r="Q48" s="145">
        <f>'RG13'!$B$17+'RG13'!$B$18*'Regresiones polinomicas'!F48+'RG13'!$B$19*'Regresiones polinomicas'!G48+'RG13'!$B$20*'Regresiones polinomicas'!H48</f>
        <v>7.9827667240741321E-2</v>
      </c>
      <c r="R48" s="145">
        <f>'RG14'!$B$17+'RG14'!$B$18*F48+'RG14'!$B$19*G48+'RG14'!$B$20*H48+'RG14'!$B$21*I48</f>
        <v>7.9007144841760441E-2</v>
      </c>
      <c r="S48" s="145">
        <f>'RG15'!$B$17+'RG15'!$B$18*F48+'RG15'!$B$19*G48+'RG15'!$B$20*H48+'RG15'!$B$21*I48+'RG15'!$B$22*J48</f>
        <v>7.4237489642785259E-2</v>
      </c>
      <c r="T48" s="145">
        <f>'RG16'!$B$17+'RG16'!$B$18*F48+'RG16'!$B$19*G48+'RG16'!$B$20*H48+'RG16'!$B$21*I48+'RG16'!$B$22*J48+'RG16'!$B$23*K48</f>
        <v>7.5835369361633098E-2</v>
      </c>
      <c r="U48" s="145">
        <f>'RG17'!$B$17+'RG17'!$B$18*F48+'RG17'!$B$19*G48+'RG17'!$B$20*H48+'RG17'!$B$21*I48+'RG17'!$B$22*J48+'RG17'!$B$23*K48+'RG17'!$B$24*L48</f>
        <v>7.047396676575915E-2</v>
      </c>
      <c r="V48" s="145">
        <f>'RG18'!$B$17+'RG18'!$B$18*F48+'RG18'!$B$19*G48+'RG18'!$B$20*H48+'RG18'!$B$21*I48+'RG18'!$B$22*J48+'RG18'!$B$23*K48+'RG18'!$B$24*L48+'RG18'!$B$25*M48</f>
        <v>6.9847729627954158E-2</v>
      </c>
      <c r="W48" s="163">
        <f>'RG19'!$B$17+'RG19'!$B$18*F48+'RG19'!$B$19*G48+'RG19'!$B$20*H48+'RG19'!$B$21*I48+'RG19'!$B$22*J48+'RG19'!$B$23*K48+'RG19'!$B$24*L48+'RG19'!$B$25*M48+'RG19'!$B$26*N48</f>
        <v>6.9817273492871479E-2</v>
      </c>
      <c r="X48" s="146">
        <f t="shared" si="8"/>
        <v>1.7270946364326526E-5</v>
      </c>
      <c r="Y48" s="146">
        <f t="shared" si="9"/>
        <v>4.1558328123646321E-3</v>
      </c>
      <c r="Z48" s="146">
        <f t="shared" si="10"/>
        <v>5.1334569332352038E-2</v>
      </c>
      <c r="AA48" s="146">
        <f t="shared" si="11"/>
        <v>2.7444302363542509E-5</v>
      </c>
      <c r="AB48" s="146">
        <f t="shared" si="12"/>
        <v>5.2387309878960675E-3</v>
      </c>
      <c r="AC48" s="146">
        <f t="shared" si="13"/>
        <v>6.3856801839962479E-2</v>
      </c>
      <c r="AD48" s="146">
        <f t="shared" si="14"/>
        <v>9.1667689206582039E-6</v>
      </c>
      <c r="AE48" s="146">
        <f t="shared" si="15"/>
        <v>3.0276672407413274E-3</v>
      </c>
      <c r="AF48" s="146">
        <f t="shared" si="35"/>
        <v>3.7927542484870576E-2</v>
      </c>
      <c r="AG48" s="146">
        <f t="shared" si="17"/>
        <v>4.8714883525097495E-6</v>
      </c>
      <c r="AH48" s="146">
        <f t="shared" si="18"/>
        <v>2.2071448417604472E-3</v>
      </c>
      <c r="AI48" s="146">
        <f t="shared" si="19"/>
        <v>2.7936015738589594E-2</v>
      </c>
      <c r="AJ48" s="146">
        <f t="shared" si="20"/>
        <v>6.5664593308327835E-6</v>
      </c>
      <c r="AK48" s="146">
        <f t="shared" si="21"/>
        <v>2.562510357214734E-3</v>
      </c>
      <c r="AL48" s="146">
        <f t="shared" si="22"/>
        <v>3.4517739885130537E-2</v>
      </c>
      <c r="AM48" s="146">
        <f t="shared" si="23"/>
        <v>9.3051226847612353E-7</v>
      </c>
      <c r="AN48" s="146">
        <f t="shared" si="24"/>
        <v>9.6463063836689511E-4</v>
      </c>
      <c r="AO48" s="146">
        <f t="shared" si="25"/>
        <v>1.2720062504962552E-2</v>
      </c>
      <c r="AP48" s="146">
        <f t="shared" si="26"/>
        <v>4.0018696480719671E-5</v>
      </c>
      <c r="AQ48" s="146">
        <f t="shared" si="27"/>
        <v>6.3260332342408437E-3</v>
      </c>
      <c r="AR48" s="146">
        <f t="shared" si="28"/>
        <v>8.9764114673256096E-2</v>
      </c>
      <c r="AS48" s="146">
        <f t="shared" si="29"/>
        <v>4.8334063326026336E-5</v>
      </c>
      <c r="AT48" s="146">
        <f t="shared" si="30"/>
        <v>6.9522703720458351E-3</v>
      </c>
      <c r="AU48" s="146">
        <f t="shared" si="31"/>
        <v>9.9534665036033282E-2</v>
      </c>
      <c r="AV48" s="146">
        <f t="shared" si="32"/>
        <v>4.875846947335518E-5</v>
      </c>
      <c r="AW48" s="146">
        <f t="shared" si="33"/>
        <v>6.9827265071285144E-3</v>
      </c>
      <c r="AX48" s="147">
        <f t="shared" si="34"/>
        <v>0.10001431104068348</v>
      </c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</row>
    <row r="49" spans="1:123" x14ac:dyDescent="0.25">
      <c r="A49" s="126" t="s">
        <v>190</v>
      </c>
      <c r="B49" s="156">
        <v>7.6700000000000004E-2</v>
      </c>
      <c r="C49" s="104"/>
      <c r="D49" s="144"/>
      <c r="E49" s="104"/>
      <c r="F49" s="103">
        <v>47</v>
      </c>
      <c r="G49" s="104">
        <f t="shared" si="0"/>
        <v>2209</v>
      </c>
      <c r="H49" s="104">
        <f t="shared" si="1"/>
        <v>103823</v>
      </c>
      <c r="I49" s="104">
        <f t="shared" si="2"/>
        <v>4879681</v>
      </c>
      <c r="J49" s="104">
        <f t="shared" si="3"/>
        <v>229345007</v>
      </c>
      <c r="K49" s="104">
        <f t="shared" si="4"/>
        <v>10779215329</v>
      </c>
      <c r="L49" s="104">
        <f t="shared" si="5"/>
        <v>506623120463</v>
      </c>
      <c r="M49" s="104">
        <f t="shared" si="6"/>
        <v>23811286661761</v>
      </c>
      <c r="N49" s="105">
        <f t="shared" si="7"/>
        <v>1119130473102767</v>
      </c>
      <c r="O49" s="162">
        <f>'RG11'!$B$17+'RG11'!$B$18*'Regresiones polinomicas'!F49</f>
        <v>8.0715998679432133E-2</v>
      </c>
      <c r="P49" s="145">
        <f>'RG12'!$B$17+'RG12'!$B$18*F49+'RG12'!$B$19*G49</f>
        <v>8.1518972933375969E-2</v>
      </c>
      <c r="Q49" s="145">
        <f>'RG13'!$B$17+'RG13'!$B$18*'Regresiones polinomicas'!F49+'RG13'!$B$19*'Regresiones polinomicas'!G49+'RG13'!$B$20*'Regresiones polinomicas'!H49</f>
        <v>7.923899445225864E-2</v>
      </c>
      <c r="R49" s="145">
        <f>'RG14'!$B$17+'RG14'!$B$18*F49+'RG14'!$B$19*G49+'RG14'!$B$20*H49+'RG14'!$B$21*I49</f>
        <v>7.8429281381441993E-2</v>
      </c>
      <c r="S49" s="145">
        <f>'RG15'!$B$17+'RG15'!$B$18*F49+'RG15'!$B$19*G49+'RG15'!$B$20*H49+'RG15'!$B$21*I49+'RG15'!$B$22*J49</f>
        <v>7.4214739130596549E-2</v>
      </c>
      <c r="T49" s="145">
        <f>'RG16'!$B$17+'RG16'!$B$18*F49+'RG16'!$B$19*G49+'RG16'!$B$20*H49+'RG16'!$B$21*I49+'RG16'!$B$22*J49+'RG16'!$B$23*K49</f>
        <v>7.6049775654602872E-2</v>
      </c>
      <c r="U49" s="145">
        <f>'RG17'!$B$17+'RG17'!$B$18*F49+'RG17'!$B$19*G49+'RG17'!$B$20*H49+'RG17'!$B$21*I49+'RG17'!$B$22*J49+'RG17'!$B$23*K49+'RG17'!$B$24*L49</f>
        <v>7.0625616697977622E-2</v>
      </c>
      <c r="V49" s="145">
        <f>'RG18'!$B$17+'RG18'!$B$18*F49+'RG18'!$B$19*G49+'RG18'!$B$20*H49+'RG18'!$B$21*I49+'RG18'!$B$22*J49+'RG18'!$B$23*K49+'RG18'!$B$24*L49+'RG18'!$B$25*M49</f>
        <v>7.0050932316787703E-2</v>
      </c>
      <c r="W49" s="163">
        <f>'RG19'!$B$17+'RG19'!$B$18*F49+'RG19'!$B$19*G49+'RG19'!$B$20*H49+'RG19'!$B$21*I49+'RG19'!$B$22*J49+'RG19'!$B$23*K49+'RG19'!$B$24*L49+'RG19'!$B$25*M49+'RG19'!$B$26*N49</f>
        <v>6.9898082855305743E-2</v>
      </c>
      <c r="X49" s="146">
        <f t="shared" si="8"/>
        <v>1.6128245393200598E-5</v>
      </c>
      <c r="Y49" s="146">
        <f t="shared" si="9"/>
        <v>4.0159986794321284E-3</v>
      </c>
      <c r="Z49" s="146">
        <f t="shared" si="10"/>
        <v>4.9754679928843845E-2</v>
      </c>
      <c r="AA49" s="146">
        <f t="shared" si="11"/>
        <v>2.322250013261015E-5</v>
      </c>
      <c r="AB49" s="146">
        <f t="shared" si="12"/>
        <v>4.8189729333759646E-3</v>
      </c>
      <c r="AC49" s="146">
        <f t="shared" si="13"/>
        <v>5.9114740531807569E-2</v>
      </c>
      <c r="AD49" s="146">
        <f t="shared" si="14"/>
        <v>6.4464928286001312E-6</v>
      </c>
      <c r="AE49" s="146">
        <f t="shared" si="15"/>
        <v>2.5389944522586361E-3</v>
      </c>
      <c r="AF49" s="146">
        <f t="shared" si="35"/>
        <v>3.2042234632197103E-2</v>
      </c>
      <c r="AG49" s="146">
        <f t="shared" si="17"/>
        <v>2.9904140962019116E-6</v>
      </c>
      <c r="AH49" s="146">
        <f t="shared" si="18"/>
        <v>1.7292813814419883E-3</v>
      </c>
      <c r="AI49" s="146">
        <f t="shared" si="19"/>
        <v>2.204892549036121E-2</v>
      </c>
      <c r="AJ49" s="146">
        <f t="shared" si="20"/>
        <v>6.1765215889880174E-6</v>
      </c>
      <c r="AK49" s="146">
        <f t="shared" si="21"/>
        <v>2.485260869403455E-3</v>
      </c>
      <c r="AL49" s="146">
        <f t="shared" si="22"/>
        <v>3.3487429835603308E-2</v>
      </c>
      <c r="AM49" s="146">
        <f t="shared" si="23"/>
        <v>4.2279169934712931E-7</v>
      </c>
      <c r="AN49" s="146">
        <f t="shared" si="24"/>
        <v>6.5022434539713236E-4</v>
      </c>
      <c r="AO49" s="146">
        <f t="shared" si="25"/>
        <v>8.5499837415730483E-3</v>
      </c>
      <c r="AP49" s="146">
        <f t="shared" si="26"/>
        <v>3.6898132499888338E-5</v>
      </c>
      <c r="AQ49" s="146">
        <f t="shared" si="27"/>
        <v>6.074383302022382E-3</v>
      </c>
      <c r="AR49" s="146">
        <f t="shared" si="28"/>
        <v>8.600821608395702E-2</v>
      </c>
      <c r="AS49" s="146">
        <f t="shared" si="29"/>
        <v>4.4210101055938193E-5</v>
      </c>
      <c r="AT49" s="146">
        <f t="shared" si="30"/>
        <v>6.6490676832123008E-3</v>
      </c>
      <c r="AU49" s="146">
        <f t="shared" si="31"/>
        <v>9.4917618699827816E-2</v>
      </c>
      <c r="AV49" s="146">
        <f t="shared" si="32"/>
        <v>4.6266076843285729E-5</v>
      </c>
      <c r="AW49" s="146">
        <f t="shared" si="33"/>
        <v>6.8019171446942611E-3</v>
      </c>
      <c r="AX49" s="147">
        <f t="shared" si="34"/>
        <v>9.7311927120730016E-2</v>
      </c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</row>
    <row r="50" spans="1:123" x14ac:dyDescent="0.25">
      <c r="A50" s="127" t="s">
        <v>189</v>
      </c>
      <c r="B50" s="156">
        <v>7.7600000000000002E-2</v>
      </c>
      <c r="C50" s="104"/>
      <c r="D50" s="144"/>
      <c r="E50" s="104"/>
      <c r="F50" s="103">
        <v>48</v>
      </c>
      <c r="G50" s="104">
        <f t="shared" si="0"/>
        <v>2304</v>
      </c>
      <c r="H50" s="104">
        <f t="shared" si="1"/>
        <v>110592</v>
      </c>
      <c r="I50" s="104">
        <f t="shared" si="2"/>
        <v>5308416</v>
      </c>
      <c r="J50" s="104">
        <f t="shared" si="3"/>
        <v>254803968</v>
      </c>
      <c r="K50" s="104">
        <f t="shared" si="4"/>
        <v>12230590464</v>
      </c>
      <c r="L50" s="104">
        <f t="shared" si="5"/>
        <v>587068342272</v>
      </c>
      <c r="M50" s="104">
        <f t="shared" si="6"/>
        <v>28179280429056</v>
      </c>
      <c r="N50" s="105">
        <f t="shared" si="7"/>
        <v>1352605460594688</v>
      </c>
      <c r="O50" s="162">
        <f>'RG11'!$B$17+'RG11'!$B$18*'Regresiones polinomicas'!F50</f>
        <v>8.0476164546499654E-2</v>
      </c>
      <c r="P50" s="145">
        <f>'RG12'!$B$17+'RG12'!$B$18*F50+'RG12'!$B$19*G50</f>
        <v>8.1003157469300771E-2</v>
      </c>
      <c r="Q50" s="145">
        <f>'RG13'!$B$17+'RG13'!$B$18*'Regresiones polinomicas'!F50+'RG13'!$B$19*'Regresiones polinomicas'!G50+'RG13'!$B$20*'Regresiones polinomicas'!H50</f>
        <v>7.8658482790944284E-2</v>
      </c>
      <c r="R50" s="145">
        <f>'RG14'!$B$17+'RG14'!$B$18*F50+'RG14'!$B$19*G50+'RG14'!$B$20*H50+'RG14'!$B$21*I50</f>
        <v>7.786124819678944E-2</v>
      </c>
      <c r="S50" s="145">
        <f>'RG15'!$B$17+'RG15'!$B$18*F50+'RG15'!$B$19*G50+'RG15'!$B$20*H50+'RG15'!$B$21*I50+'RG15'!$B$22*J50</f>
        <v>7.4207299078604322E-2</v>
      </c>
      <c r="T50" s="145">
        <f>'RG16'!$B$17+'RG16'!$B$18*F50+'RG16'!$B$19*G50+'RG16'!$B$20*H50+'RG16'!$B$21*I50+'RG16'!$B$22*J50+'RG16'!$B$23*K50</f>
        <v>7.6266918662913463E-2</v>
      </c>
      <c r="U50" s="145">
        <f>'RG17'!$B$17+'RG17'!$B$18*F50+'RG17'!$B$19*G50+'RG17'!$B$20*H50+'RG17'!$B$21*I50+'RG17'!$B$22*J50+'RG17'!$B$23*K50+'RG17'!$B$24*L50</f>
        <v>7.0815570707971356E-2</v>
      </c>
      <c r="V50" s="145">
        <f>'RG18'!$B$17+'RG18'!$B$18*F50+'RG18'!$B$19*G50+'RG18'!$B$20*H50+'RG18'!$B$21*I50+'RG18'!$B$22*J50+'RG18'!$B$23*K50+'RG18'!$B$24*L50+'RG18'!$B$25*M50</f>
        <v>7.029631988175411E-2</v>
      </c>
      <c r="W50" s="163">
        <f>'RG19'!$B$17+'RG19'!$B$18*F50+'RG19'!$B$19*G50+'RG19'!$B$20*H50+'RG19'!$B$21*I50+'RG19'!$B$22*J50+'RG19'!$B$23*K50+'RG19'!$B$24*L50+'RG19'!$B$25*M50+'RG19'!$B$26*N50</f>
        <v>7.0024605812788354E-2</v>
      </c>
      <c r="X50" s="146">
        <f t="shared" si="8"/>
        <v>8.2723224985415468E-6</v>
      </c>
      <c r="Y50" s="146">
        <f t="shared" si="9"/>
        <v>2.8761645464996516E-3</v>
      </c>
      <c r="Z50" s="146">
        <f t="shared" si="10"/>
        <v>3.5739334282485408E-2</v>
      </c>
      <c r="AA50" s="146">
        <f t="shared" si="11"/>
        <v>1.1581480760857614E-5</v>
      </c>
      <c r="AB50" s="146">
        <f t="shared" si="12"/>
        <v>3.4031574693007688E-3</v>
      </c>
      <c r="AC50" s="146">
        <f t="shared" si="13"/>
        <v>4.2012652044959173E-2</v>
      </c>
      <c r="AD50" s="146">
        <f t="shared" si="14"/>
        <v>1.1203858187251961E-6</v>
      </c>
      <c r="AE50" s="146">
        <f t="shared" si="15"/>
        <v>1.0584827909442818E-3</v>
      </c>
      <c r="AF50" s="146">
        <f t="shared" si="35"/>
        <v>1.3456689646016687E-2</v>
      </c>
      <c r="AG50" s="146">
        <f t="shared" si="17"/>
        <v>6.8250620325732692E-8</v>
      </c>
      <c r="AH50" s="146">
        <f t="shared" si="18"/>
        <v>2.6124819678943756E-4</v>
      </c>
      <c r="AI50" s="146">
        <f t="shared" si="19"/>
        <v>3.355304504355608E-3</v>
      </c>
      <c r="AJ50" s="146">
        <f t="shared" si="20"/>
        <v>1.15104195420391E-5</v>
      </c>
      <c r="AK50" s="146">
        <f t="shared" si="21"/>
        <v>3.3927009213956805E-3</v>
      </c>
      <c r="AL50" s="146">
        <f t="shared" si="22"/>
        <v>4.5719234678005878E-2</v>
      </c>
      <c r="AM50" s="146">
        <f t="shared" si="23"/>
        <v>1.7771058512884349E-6</v>
      </c>
      <c r="AN50" s="146">
        <f t="shared" si="24"/>
        <v>1.3330813370865391E-3</v>
      </c>
      <c r="AO50" s="146">
        <f t="shared" si="25"/>
        <v>1.7479155582232543E-2</v>
      </c>
      <c r="AP50" s="146">
        <f t="shared" si="26"/>
        <v>4.6028480818536313E-5</v>
      </c>
      <c r="AQ50" s="146">
        <f t="shared" si="27"/>
        <v>6.7844292920286459E-3</v>
      </c>
      <c r="AR50" s="146">
        <f t="shared" si="28"/>
        <v>9.5804202722678283E-2</v>
      </c>
      <c r="AS50" s="146">
        <f t="shared" si="29"/>
        <v>5.3343743269660331E-5</v>
      </c>
      <c r="AT50" s="146">
        <f t="shared" si="30"/>
        <v>7.3036801182458921E-3</v>
      </c>
      <c r="AU50" s="146">
        <f t="shared" si="31"/>
        <v>0.10389847051071037</v>
      </c>
      <c r="AV50" s="146">
        <f t="shared" si="32"/>
        <v>5.7386597091640029E-5</v>
      </c>
      <c r="AW50" s="146">
        <f t="shared" si="33"/>
        <v>7.5753941872116481E-3</v>
      </c>
      <c r="AX50" s="147">
        <f t="shared" si="34"/>
        <v>0.10818188976978403</v>
      </c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</row>
    <row r="51" spans="1:123" x14ac:dyDescent="0.25">
      <c r="A51" s="126" t="s">
        <v>188</v>
      </c>
      <c r="B51" s="156">
        <v>7.6700000000000004E-2</v>
      </c>
      <c r="C51" s="104"/>
      <c r="D51" s="144"/>
      <c r="E51" s="104"/>
      <c r="F51" s="103">
        <v>49</v>
      </c>
      <c r="G51" s="104">
        <f t="shared" si="0"/>
        <v>2401</v>
      </c>
      <c r="H51" s="104">
        <f t="shared" si="1"/>
        <v>117649</v>
      </c>
      <c r="I51" s="104">
        <f t="shared" si="2"/>
        <v>5764801</v>
      </c>
      <c r="J51" s="104">
        <f t="shared" si="3"/>
        <v>282475249</v>
      </c>
      <c r="K51" s="104">
        <f t="shared" si="4"/>
        <v>13841287201</v>
      </c>
      <c r="L51" s="104">
        <f t="shared" si="5"/>
        <v>678223072849</v>
      </c>
      <c r="M51" s="104">
        <f t="shared" si="6"/>
        <v>33232930569601</v>
      </c>
      <c r="N51" s="105">
        <f t="shared" si="7"/>
        <v>1628413597910449</v>
      </c>
      <c r="O51" s="162">
        <f>'RG11'!$B$17+'RG11'!$B$18*'Regresiones polinomicas'!F51</f>
        <v>8.0236330413567175E-2</v>
      </c>
      <c r="P51" s="145">
        <f>'RG12'!$B$17+'RG12'!$B$18*F51+'RG12'!$B$19*G51</f>
        <v>8.0491284595670468E-2</v>
      </c>
      <c r="Q51" s="145">
        <f>'RG13'!$B$17+'RG13'!$B$18*'Regresiones polinomicas'!F51+'RG13'!$B$19*'Regresiones polinomicas'!G51+'RG13'!$B$20*'Regresiones polinomicas'!H51</f>
        <v>7.8086072419397912E-2</v>
      </c>
      <c r="R51" s="145">
        <f>'RG14'!$B$17+'RG14'!$B$18*F51+'RG14'!$B$19*G51+'RG14'!$B$20*H51+'RG14'!$B$21*I51</f>
        <v>7.730290794433621E-2</v>
      </c>
      <c r="S51" s="145">
        <f>'RG15'!$B$17+'RG15'!$B$18*F51+'RG15'!$B$19*G51+'RG15'!$B$20*H51+'RG15'!$B$21*I51+'RG15'!$B$22*J51</f>
        <v>7.421310214117087E-2</v>
      </c>
      <c r="T51" s="145">
        <f>'RG16'!$B$17+'RG16'!$B$18*F51+'RG16'!$B$19*G51+'RG16'!$B$20*H51+'RG16'!$B$21*I51+'RG16'!$B$22*J51+'RG16'!$B$23*K51</f>
        <v>7.6484119182296903E-2</v>
      </c>
      <c r="U51" s="145">
        <f>'RG17'!$B$17+'RG17'!$B$18*F51+'RG17'!$B$19*G51+'RG17'!$B$20*H51+'RG17'!$B$21*I51+'RG17'!$B$22*J51+'RG17'!$B$23*K51+'RG17'!$B$24*L51</f>
        <v>7.1040198577183425E-2</v>
      </c>
      <c r="V51" s="145">
        <f>'RG18'!$B$17+'RG18'!$B$18*F51+'RG18'!$B$19*G51+'RG18'!$B$20*H51+'RG18'!$B$21*I51+'RG18'!$B$22*J51+'RG18'!$B$23*K51+'RG18'!$B$24*L51+'RG18'!$B$25*M51</f>
        <v>7.0579705767783246E-2</v>
      </c>
      <c r="W51" s="163">
        <f>'RG19'!$B$17+'RG19'!$B$18*F51+'RG19'!$B$19*G51+'RG19'!$B$20*H51+'RG19'!$B$21*I51+'RG19'!$B$22*J51+'RG19'!$B$23*K51+'RG19'!$B$24*L51+'RG19'!$B$25*M51+'RG19'!$B$26*N51</f>
        <v>7.0193716747095458E-2</v>
      </c>
      <c r="X51" s="146">
        <f t="shared" si="8"/>
        <v>1.2505632793920158E-5</v>
      </c>
      <c r="Y51" s="146">
        <f t="shared" si="9"/>
        <v>3.5363304135671708E-3</v>
      </c>
      <c r="Z51" s="146">
        <f t="shared" si="10"/>
        <v>4.407393004315676E-2</v>
      </c>
      <c r="AA51" s="146">
        <f t="shared" si="11"/>
        <v>1.4373838885368147E-5</v>
      </c>
      <c r="AB51" s="146">
        <f t="shared" si="12"/>
        <v>3.7912845956704633E-3</v>
      </c>
      <c r="AC51" s="146">
        <f t="shared" si="13"/>
        <v>4.7101802570490868E-2</v>
      </c>
      <c r="AD51" s="146">
        <f t="shared" si="14"/>
        <v>1.9211967518155683E-6</v>
      </c>
      <c r="AE51" s="146">
        <f t="shared" si="15"/>
        <v>1.3860724193979074E-3</v>
      </c>
      <c r="AF51" s="146">
        <f t="shared" si="35"/>
        <v>1.7750571599418584E-2</v>
      </c>
      <c r="AG51" s="146">
        <f t="shared" si="17"/>
        <v>3.6349798934370993E-7</v>
      </c>
      <c r="AH51" s="146">
        <f t="shared" si="18"/>
        <v>6.029079443362062E-4</v>
      </c>
      <c r="AI51" s="146">
        <f t="shared" si="19"/>
        <v>7.7992919072377501E-3</v>
      </c>
      <c r="AJ51" s="146">
        <f t="shared" si="20"/>
        <v>6.1846609602489346E-6</v>
      </c>
      <c r="AK51" s="146">
        <f t="shared" si="21"/>
        <v>2.4868978588291346E-3</v>
      </c>
      <c r="AL51" s="146">
        <f t="shared" si="22"/>
        <v>3.3510226457027316E-2</v>
      </c>
      <c r="AM51" s="146">
        <f t="shared" si="23"/>
        <v>4.6604527452159658E-8</v>
      </c>
      <c r="AN51" s="146">
        <f t="shared" si="24"/>
        <v>2.158808177031013E-4</v>
      </c>
      <c r="AO51" s="146">
        <f t="shared" si="25"/>
        <v>2.8225574146779129E-3</v>
      </c>
      <c r="AP51" s="146">
        <f t="shared" si="26"/>
        <v>3.2033352145716575E-5</v>
      </c>
      <c r="AQ51" s="146">
        <f t="shared" si="27"/>
        <v>5.6598014228165794E-3</v>
      </c>
      <c r="AR51" s="146">
        <f t="shared" si="28"/>
        <v>7.967040543485171E-2</v>
      </c>
      <c r="AS51" s="146">
        <f t="shared" si="29"/>
        <v>3.7458001488905719E-5</v>
      </c>
      <c r="AT51" s="146">
        <f t="shared" si="30"/>
        <v>6.1202942322167581E-3</v>
      </c>
      <c r="AU51" s="146">
        <f t="shared" si="31"/>
        <v>8.6714646450260807E-2</v>
      </c>
      <c r="AV51" s="146">
        <f t="shared" si="32"/>
        <v>4.2331721767026163E-5</v>
      </c>
      <c r="AW51" s="146">
        <f t="shared" si="33"/>
        <v>6.5062832529045461E-3</v>
      </c>
      <c r="AX51" s="147">
        <f t="shared" si="34"/>
        <v>9.2690393875941454E-2</v>
      </c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</row>
    <row r="52" spans="1:123" x14ac:dyDescent="0.25">
      <c r="A52" s="127" t="s">
        <v>187</v>
      </c>
      <c r="B52" s="156">
        <v>7.4099999999999999E-2</v>
      </c>
      <c r="C52" s="104"/>
      <c r="D52" s="144"/>
      <c r="E52" s="104"/>
      <c r="F52" s="103">
        <v>50</v>
      </c>
      <c r="G52" s="104">
        <f t="shared" si="0"/>
        <v>2500</v>
      </c>
      <c r="H52" s="104">
        <f t="shared" si="1"/>
        <v>125000</v>
      </c>
      <c r="I52" s="104">
        <f t="shared" si="2"/>
        <v>6250000</v>
      </c>
      <c r="J52" s="104">
        <f t="shared" si="3"/>
        <v>312500000</v>
      </c>
      <c r="K52" s="104">
        <f t="shared" si="4"/>
        <v>15625000000</v>
      </c>
      <c r="L52" s="104">
        <f t="shared" si="5"/>
        <v>781250000000</v>
      </c>
      <c r="M52" s="104">
        <f t="shared" si="6"/>
        <v>39062500000000</v>
      </c>
      <c r="N52" s="105">
        <f t="shared" si="7"/>
        <v>1953125000000000</v>
      </c>
      <c r="O52" s="162">
        <f>'RG11'!$B$17+'RG11'!$B$18*'Regresiones polinomicas'!F52</f>
        <v>7.9996496280634696E-2</v>
      </c>
      <c r="P52" s="145">
        <f>'RG12'!$B$17+'RG12'!$B$18*F52+'RG12'!$B$19*G52</f>
        <v>7.9983354312485058E-2</v>
      </c>
      <c r="Q52" s="145">
        <f>'RG13'!$B$17+'RG13'!$B$18*'Regresiones polinomicas'!F52+'RG13'!$B$19*'Regresiones polinomicas'!G52+'RG13'!$B$20*'Regresiones polinomicas'!H52</f>
        <v>7.7521703500219197E-2</v>
      </c>
      <c r="R52" s="145">
        <f>'RG14'!$B$17+'RG14'!$B$18*F52+'RG14'!$B$19*G52+'RG14'!$B$20*H52+'RG14'!$B$21*I52</f>
        <v>7.6754124387845277E-2</v>
      </c>
      <c r="S52" s="145">
        <f>'RG15'!$B$17+'RG15'!$B$18*F52+'RG15'!$B$19*G52+'RG15'!$B$20*H52+'RG15'!$B$21*I52+'RG15'!$B$22*J52</f>
        <v>7.4230161462847832E-2</v>
      </c>
      <c r="T52" s="145">
        <f>'RG16'!$B$17+'RG16'!$B$18*F52+'RG16'!$B$19*G52+'RG16'!$B$20*H52+'RG16'!$B$21*I52+'RG16'!$B$22*J52+'RG16'!$B$23*K52</f>
        <v>7.6698859009074069E-2</v>
      </c>
      <c r="U52" s="145">
        <f>'RG17'!$B$17+'RG17'!$B$18*F52+'RG17'!$B$19*G52+'RG17'!$B$20*H52+'RG17'!$B$21*I52+'RG17'!$B$22*J52+'RG17'!$B$23*K52+'RG17'!$B$24*L52</f>
        <v>7.129588390127499E-2</v>
      </c>
      <c r="V52" s="145">
        <f>'RG18'!$B$17+'RG18'!$B$18*F52+'RG18'!$B$19*G52+'RG18'!$B$20*H52+'RG18'!$B$21*I52+'RG18'!$B$22*J52+'RG18'!$B$23*K52+'RG18'!$B$24*L52+'RG18'!$B$25*M52</f>
        <v>7.0896918621540725E-2</v>
      </c>
      <c r="W52" s="163">
        <f>'RG19'!$B$17+'RG19'!$B$18*F52+'RG19'!$B$19*G52+'RG19'!$B$20*H52+'RG19'!$B$21*I52+'RG19'!$B$22*J52+'RG19'!$B$23*K52+'RG19'!$B$24*L52+'RG19'!$B$25*M52+'RG19'!$B$26*N52</f>
        <v>7.0402213907844707E-2</v>
      </c>
      <c r="X52" s="146">
        <f t="shared" si="8"/>
        <v>3.4768668387538814E-5</v>
      </c>
      <c r="Y52" s="146">
        <f t="shared" si="9"/>
        <v>5.8964962806346971E-3</v>
      </c>
      <c r="Z52" s="146">
        <f t="shared" si="10"/>
        <v>7.3709431722475363E-2</v>
      </c>
      <c r="AA52" s="146">
        <f t="shared" si="11"/>
        <v>3.4613857966236544E-5</v>
      </c>
      <c r="AB52" s="146">
        <f t="shared" si="12"/>
        <v>5.883354312485059E-3</v>
      </c>
      <c r="AC52" s="146">
        <f t="shared" si="13"/>
        <v>7.3557234040216954E-2</v>
      </c>
      <c r="AD52" s="146">
        <f t="shared" si="14"/>
        <v>1.1708054843412308E-5</v>
      </c>
      <c r="AE52" s="146">
        <f t="shared" si="15"/>
        <v>3.4217035002191976E-3</v>
      </c>
      <c r="AF52" s="146">
        <f t="shared" si="35"/>
        <v>4.4138652089985644E-2</v>
      </c>
      <c r="AG52" s="146">
        <f t="shared" si="17"/>
        <v>7.0443762661550688E-6</v>
      </c>
      <c r="AH52" s="146">
        <f t="shared" si="18"/>
        <v>2.6541243878452775E-3</v>
      </c>
      <c r="AI52" s="146">
        <f t="shared" si="19"/>
        <v>3.4579567013672853E-2</v>
      </c>
      <c r="AJ52" s="146">
        <f t="shared" si="20"/>
        <v>1.6942006410687848E-8</v>
      </c>
      <c r="AK52" s="146">
        <f t="shared" si="21"/>
        <v>1.3016146284783314E-4</v>
      </c>
      <c r="AL52" s="146">
        <f t="shared" si="22"/>
        <v>1.7534848407002174E-3</v>
      </c>
      <c r="AM52" s="146">
        <f t="shared" si="23"/>
        <v>6.7540681490454567E-6</v>
      </c>
      <c r="AN52" s="146">
        <f t="shared" si="24"/>
        <v>2.5988590090740699E-3</v>
      </c>
      <c r="AO52" s="146">
        <f t="shared" si="25"/>
        <v>3.3883933120394984E-2</v>
      </c>
      <c r="AP52" s="146">
        <f t="shared" si="26"/>
        <v>7.8630670951287684E-6</v>
      </c>
      <c r="AQ52" s="146">
        <f t="shared" si="27"/>
        <v>2.8041160987250097E-3</v>
      </c>
      <c r="AR52" s="146">
        <f t="shared" si="28"/>
        <v>3.9330687064739002E-2</v>
      </c>
      <c r="AS52" s="146">
        <f t="shared" si="29"/>
        <v>1.0259730317032565E-5</v>
      </c>
      <c r="AT52" s="146">
        <f t="shared" si="30"/>
        <v>3.2030813784592743E-3</v>
      </c>
      <c r="AU52" s="146">
        <f t="shared" si="31"/>
        <v>4.5179415985028115E-2</v>
      </c>
      <c r="AV52" s="146">
        <f t="shared" si="32"/>
        <v>1.3673621983337104E-5</v>
      </c>
      <c r="AW52" s="146">
        <f t="shared" si="33"/>
        <v>3.6977860921552919E-3</v>
      </c>
      <c r="AX52" s="147">
        <f t="shared" si="34"/>
        <v>5.2523718884687785E-2</v>
      </c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</row>
    <row r="53" spans="1:123" x14ac:dyDescent="0.25">
      <c r="A53" s="126" t="s">
        <v>186</v>
      </c>
      <c r="B53" s="156">
        <v>7.3400000000000007E-2</v>
      </c>
      <c r="C53" s="104"/>
      <c r="D53" s="144"/>
      <c r="E53" s="104"/>
      <c r="F53" s="103">
        <v>51</v>
      </c>
      <c r="G53" s="104">
        <f t="shared" si="0"/>
        <v>2601</v>
      </c>
      <c r="H53" s="104">
        <f t="shared" si="1"/>
        <v>132651</v>
      </c>
      <c r="I53" s="104">
        <f t="shared" si="2"/>
        <v>6765201</v>
      </c>
      <c r="J53" s="104">
        <f t="shared" si="3"/>
        <v>345025251</v>
      </c>
      <c r="K53" s="104">
        <f t="shared" si="4"/>
        <v>17596287801</v>
      </c>
      <c r="L53" s="104">
        <f t="shared" si="5"/>
        <v>897410677851</v>
      </c>
      <c r="M53" s="104">
        <f t="shared" si="6"/>
        <v>45767944570401</v>
      </c>
      <c r="N53" s="105">
        <f t="shared" si="7"/>
        <v>2334165173090451</v>
      </c>
      <c r="O53" s="162">
        <f>'RG11'!$B$17+'RG11'!$B$18*'Regresiones polinomicas'!F53</f>
        <v>7.9756662147702218E-2</v>
      </c>
      <c r="P53" s="145">
        <f>'RG12'!$B$17+'RG12'!$B$18*F53+'RG12'!$B$19*G53</f>
        <v>7.9479366619744557E-2</v>
      </c>
      <c r="Q53" s="145">
        <f>'RG13'!$B$17+'RG13'!$B$18*'Regresiones polinomicas'!F53+'RG13'!$B$19*'Regresiones polinomicas'!G53+'RG13'!$B$20*'Regresiones polinomicas'!H53</f>
        <v>7.6965316196007785E-2</v>
      </c>
      <c r="R53" s="145">
        <f>'RG14'!$B$17+'RG14'!$B$18*F53+'RG14'!$B$19*G53+'RG14'!$B$20*H53+'RG14'!$B$21*I53</f>
        <v>7.6214762398309113E-2</v>
      </c>
      <c r="S53" s="145">
        <f>'RG15'!$B$17+'RG15'!$B$18*F53+'RG15'!$B$19*G53+'RG15'!$B$20*H53+'RG15'!$B$21*I53+'RG15'!$B$22*J53</f>
        <v>7.4256569536174863E-2</v>
      </c>
      <c r="T53" s="145">
        <f>'RG16'!$B$17+'RG16'!$B$18*F53+'RG16'!$B$19*G53+'RG16'!$B$20*H53+'RG16'!$B$21*I53+'RG16'!$B$22*J53+'RG16'!$B$23*K53</f>
        <v>7.690877669998715E-2</v>
      </c>
      <c r="U53" s="145">
        <f>'RG17'!$B$17+'RG17'!$B$18*F53+'RG17'!$B$19*G53+'RG17'!$B$20*H53+'RG17'!$B$21*I53+'RG17'!$B$22*J53+'RG17'!$B$23*K53+'RG17'!$B$24*L53</f>
        <v>7.1579033933404618E-2</v>
      </c>
      <c r="V53" s="145">
        <f>'RG18'!$B$17+'RG18'!$B$18*F53+'RG18'!$B$19*G53+'RG18'!$B$20*H53+'RG18'!$B$21*I53+'RG18'!$B$22*J53+'RG18'!$B$23*K53+'RG18'!$B$24*L53+'RG18'!$B$25*M53</f>
        <v>7.1243815670688146E-2</v>
      </c>
      <c r="W53" s="163">
        <f>'RG19'!$B$17+'RG19'!$B$18*F53+'RG19'!$B$19*G53+'RG19'!$B$20*H53+'RG19'!$B$21*I53+'RG19'!$B$22*J53+'RG19'!$B$23*K53+'RG19'!$B$24*L53+'RG19'!$B$25*M53+'RG19'!$B$26*N53</f>
        <v>7.0646830051242782E-2</v>
      </c>
      <c r="X53" s="146">
        <f t="shared" si="8"/>
        <v>4.0407153660030082E-5</v>
      </c>
      <c r="Y53" s="146">
        <f t="shared" si="9"/>
        <v>6.3566621477022106E-3</v>
      </c>
      <c r="Z53" s="146">
        <f t="shared" si="10"/>
        <v>7.9700704323987875E-2</v>
      </c>
      <c r="AA53" s="146">
        <f t="shared" si="11"/>
        <v>3.6958698497264275E-5</v>
      </c>
      <c r="AB53" s="146">
        <f t="shared" si="12"/>
        <v>6.0793666197445501E-3</v>
      </c>
      <c r="AC53" s="146">
        <f t="shared" si="13"/>
        <v>7.648987250779489E-2</v>
      </c>
      <c r="AD53" s="146">
        <f t="shared" si="14"/>
        <v>1.2711479577515376E-5</v>
      </c>
      <c r="AE53" s="146">
        <f t="shared" si="15"/>
        <v>3.5653161960077784E-3</v>
      </c>
      <c r="AF53" s="146">
        <f t="shared" si="35"/>
        <v>4.6323673730229054E-2</v>
      </c>
      <c r="AG53" s="146">
        <f t="shared" si="17"/>
        <v>7.9228873589348322E-6</v>
      </c>
      <c r="AH53" s="146">
        <f t="shared" si="18"/>
        <v>2.8147623983091064E-3</v>
      </c>
      <c r="AI53" s="146">
        <f t="shared" si="19"/>
        <v>3.6931984168615005E-2</v>
      </c>
      <c r="AJ53" s="146">
        <f t="shared" si="20"/>
        <v>7.3371137030280794E-7</v>
      </c>
      <c r="AK53" s="146">
        <f t="shared" si="21"/>
        <v>8.5656953617485598E-4</v>
      </c>
      <c r="AL53" s="146">
        <f t="shared" si="22"/>
        <v>1.1535269424984266E-2</v>
      </c>
      <c r="AM53" s="146">
        <f t="shared" si="23"/>
        <v>1.2311513930372664E-5</v>
      </c>
      <c r="AN53" s="146">
        <f t="shared" si="24"/>
        <v>3.5087766999871428E-3</v>
      </c>
      <c r="AO53" s="146">
        <f t="shared" si="25"/>
        <v>4.5622578469483435E-2</v>
      </c>
      <c r="AP53" s="146">
        <f t="shared" si="26"/>
        <v>3.3159174156918832E-6</v>
      </c>
      <c r="AQ53" s="146">
        <f t="shared" si="27"/>
        <v>1.8209660665953892E-3</v>
      </c>
      <c r="AR53" s="146">
        <f t="shared" si="28"/>
        <v>2.5439936340710765E-2</v>
      </c>
      <c r="AS53" s="146">
        <f t="shared" si="29"/>
        <v>4.64913086197004E-6</v>
      </c>
      <c r="AT53" s="146">
        <f t="shared" si="30"/>
        <v>2.156184329311861E-3</v>
      </c>
      <c r="AU53" s="146">
        <f t="shared" si="31"/>
        <v>3.0264863118483705E-2</v>
      </c>
      <c r="AV53" s="146">
        <f t="shared" si="32"/>
        <v>7.579944766739863E-6</v>
      </c>
      <c r="AW53" s="146">
        <f t="shared" si="33"/>
        <v>2.7531699487572253E-3</v>
      </c>
      <c r="AX53" s="147">
        <f t="shared" si="34"/>
        <v>3.8970891500159997E-2</v>
      </c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</row>
    <row r="54" spans="1:123" x14ac:dyDescent="0.25">
      <c r="A54" s="127" t="s">
        <v>185</v>
      </c>
      <c r="B54" s="156">
        <v>7.2900000000000006E-2</v>
      </c>
      <c r="C54" s="104"/>
      <c r="D54" s="144"/>
      <c r="E54" s="104"/>
      <c r="F54" s="103">
        <v>52</v>
      </c>
      <c r="G54" s="104">
        <f t="shared" si="0"/>
        <v>2704</v>
      </c>
      <c r="H54" s="104">
        <f t="shared" si="1"/>
        <v>140608</v>
      </c>
      <c r="I54" s="104">
        <f t="shared" si="2"/>
        <v>7311616</v>
      </c>
      <c r="J54" s="104">
        <f t="shared" si="3"/>
        <v>380204032</v>
      </c>
      <c r="K54" s="104">
        <f t="shared" si="4"/>
        <v>19770609664</v>
      </c>
      <c r="L54" s="104">
        <f t="shared" si="5"/>
        <v>1028071702528</v>
      </c>
      <c r="M54" s="104">
        <f t="shared" si="6"/>
        <v>53459728531456</v>
      </c>
      <c r="N54" s="105">
        <f t="shared" si="7"/>
        <v>2779905883635712</v>
      </c>
      <c r="O54" s="162">
        <f>'RG11'!$B$17+'RG11'!$B$18*'Regresiones polinomicas'!F54</f>
        <v>7.9516828014769739E-2</v>
      </c>
      <c r="P54" s="145">
        <f>'RG12'!$B$17+'RG12'!$B$18*F54+'RG12'!$B$19*G54</f>
        <v>7.897932151744895E-2</v>
      </c>
      <c r="Q54" s="145">
        <f>'RG13'!$B$17+'RG13'!$B$18*'Regresiones polinomicas'!F54+'RG13'!$B$19*'Regresiones polinomicas'!G54+'RG13'!$B$20*'Regresiones polinomicas'!H54</f>
        <v>7.6416850669363379E-2</v>
      </c>
      <c r="R54" s="145">
        <f>'RG14'!$B$17+'RG14'!$B$18*F54+'RG14'!$B$19*G54+'RG14'!$B$20*H54+'RG14'!$B$21*I54</f>
        <v>7.5684687953949739E-2</v>
      </c>
      <c r="S54" s="145">
        <f>'RG15'!$B$17+'RG15'!$B$18*F54+'RG15'!$B$19*G54+'RG15'!$B$20*H54+'RG15'!$B$21*I54+'RG15'!$B$22*J54</f>
        <v>7.4290497059479238E-2</v>
      </c>
      <c r="T54" s="145">
        <f>'RG16'!$B$17+'RG16'!$B$18*F54+'RG16'!$B$19*G54+'RG16'!$B$20*H54+'RG16'!$B$21*I54+'RG16'!$B$22*J54+'RG16'!$B$23*K54</f>
        <v>7.7111663376930359E-2</v>
      </c>
      <c r="U54" s="145">
        <f>'RG17'!$B$17+'RG17'!$B$18*F54+'RG17'!$B$19*G54+'RG17'!$B$20*H54+'RG17'!$B$21*I54+'RG17'!$B$22*J54+'RG17'!$B$23*K54+'RG17'!$B$24*L54</f>
        <v>7.1886088952158686E-2</v>
      </c>
      <c r="V54" s="145">
        <f>'RG18'!$B$17+'RG18'!$B$18*F54+'RG18'!$B$19*G54+'RG18'!$B$20*H54+'RG18'!$B$21*I54+'RG18'!$B$22*J54+'RG18'!$B$23*K54+'RG18'!$B$24*L54+'RG18'!$B$25*M54</f>
        <v>7.1616295340838493E-2</v>
      </c>
      <c r="W54" s="163">
        <f>'RG19'!$B$17+'RG19'!$B$18*F54+'RG19'!$B$19*G54+'RG19'!$B$20*H54+'RG19'!$B$21*I54+'RG19'!$B$22*J54+'RG19'!$B$23*K54+'RG19'!$B$24*L54+'RG19'!$B$25*M54+'RG19'!$B$26*N54</f>
        <v>7.0924243223251748E-2</v>
      </c>
      <c r="X54" s="146">
        <f t="shared" si="8"/>
        <v>4.3782412977041557E-5</v>
      </c>
      <c r="Y54" s="146">
        <f t="shared" si="9"/>
        <v>6.6168280147697323E-3</v>
      </c>
      <c r="Z54" s="146">
        <f t="shared" si="10"/>
        <v>8.3212927124566627E-2</v>
      </c>
      <c r="AA54" s="146">
        <f t="shared" si="11"/>
        <v>3.6958150112517727E-5</v>
      </c>
      <c r="AB54" s="146">
        <f t="shared" si="12"/>
        <v>6.0793215174489434E-3</v>
      </c>
      <c r="AC54" s="146">
        <f t="shared" si="13"/>
        <v>7.6973584992191091E-2</v>
      </c>
      <c r="AD54" s="146">
        <f t="shared" si="14"/>
        <v>1.2368238630601599E-5</v>
      </c>
      <c r="AE54" s="146">
        <f t="shared" si="15"/>
        <v>3.5168506693633722E-3</v>
      </c>
      <c r="AF54" s="146">
        <f t="shared" si="35"/>
        <v>4.6021926297118765E-2</v>
      </c>
      <c r="AG54" s="146">
        <f t="shared" si="17"/>
        <v>7.7544870008727483E-6</v>
      </c>
      <c r="AH54" s="146">
        <f t="shared" si="18"/>
        <v>2.7846879539497327E-3</v>
      </c>
      <c r="AI54" s="146">
        <f t="shared" si="19"/>
        <v>3.6793280506673597E-2</v>
      </c>
      <c r="AJ54" s="146">
        <f t="shared" si="20"/>
        <v>1.9334820724203896E-6</v>
      </c>
      <c r="AK54" s="146">
        <f t="shared" si="21"/>
        <v>1.3904970594792315E-3</v>
      </c>
      <c r="AL54" s="146">
        <f t="shared" si="22"/>
        <v>1.8717024579415011E-2</v>
      </c>
      <c r="AM54" s="146">
        <f t="shared" si="23"/>
        <v>1.7738108400576379E-5</v>
      </c>
      <c r="AN54" s="146">
        <f t="shared" si="24"/>
        <v>4.2116633769303524E-3</v>
      </c>
      <c r="AO54" s="146">
        <f t="shared" si="25"/>
        <v>5.4617721787990424E-2</v>
      </c>
      <c r="AP54" s="146">
        <f t="shared" si="26"/>
        <v>1.0280156129346844E-6</v>
      </c>
      <c r="AQ54" s="146">
        <f t="shared" si="27"/>
        <v>1.0139110478413205E-3</v>
      </c>
      <c r="AR54" s="146">
        <f t="shared" si="28"/>
        <v>1.4104412447811621E-2</v>
      </c>
      <c r="AS54" s="146">
        <f t="shared" si="29"/>
        <v>1.6478976519529779E-6</v>
      </c>
      <c r="AT54" s="146">
        <f t="shared" si="30"/>
        <v>1.2837046591615137E-3</v>
      </c>
      <c r="AU54" s="146">
        <f t="shared" si="31"/>
        <v>1.7924756552291161E-2</v>
      </c>
      <c r="AV54" s="146">
        <f t="shared" si="32"/>
        <v>3.9036148408666661E-6</v>
      </c>
      <c r="AW54" s="146">
        <f t="shared" si="33"/>
        <v>1.9757567767482581E-3</v>
      </c>
      <c r="AX54" s="147">
        <f t="shared" si="34"/>
        <v>2.785728387018626E-2</v>
      </c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</row>
    <row r="55" spans="1:123" x14ac:dyDescent="0.25">
      <c r="A55" s="126" t="s">
        <v>184</v>
      </c>
      <c r="B55" s="156">
        <v>7.1800000000000003E-2</v>
      </c>
      <c r="C55" s="104"/>
      <c r="D55" s="144"/>
      <c r="E55" s="104"/>
      <c r="F55" s="103">
        <v>53</v>
      </c>
      <c r="G55" s="104">
        <f t="shared" si="0"/>
        <v>2809</v>
      </c>
      <c r="H55" s="104">
        <f t="shared" si="1"/>
        <v>148877</v>
      </c>
      <c r="I55" s="104">
        <f t="shared" si="2"/>
        <v>7890481</v>
      </c>
      <c r="J55" s="104">
        <f t="shared" si="3"/>
        <v>418195493</v>
      </c>
      <c r="K55" s="104">
        <f t="shared" si="4"/>
        <v>22164361129</v>
      </c>
      <c r="L55" s="104">
        <f t="shared" si="5"/>
        <v>1174711139837</v>
      </c>
      <c r="M55" s="104">
        <f t="shared" si="6"/>
        <v>62259690411361</v>
      </c>
      <c r="N55" s="105">
        <f t="shared" si="7"/>
        <v>3299763591802133</v>
      </c>
      <c r="O55" s="162">
        <f>'RG11'!$B$17+'RG11'!$B$18*'Regresiones polinomicas'!F55</f>
        <v>7.927699388183726E-2</v>
      </c>
      <c r="P55" s="145">
        <f>'RG12'!$B$17+'RG12'!$B$18*F55+'RG12'!$B$19*G55</f>
        <v>7.8483219005598223E-2</v>
      </c>
      <c r="Q55" s="145">
        <f>'RG13'!$B$17+'RG13'!$B$18*'Regresiones polinomicas'!F55+'RG13'!$B$19*'Regresiones polinomicas'!G55+'RG13'!$B$20*'Regresiones polinomicas'!H55</f>
        <v>7.5876247082885609E-2</v>
      </c>
      <c r="R55" s="145">
        <f>'RG14'!$B$17+'RG14'!$B$18*F55+'RG14'!$B$19*G55+'RG14'!$B$20*H55+'RG14'!$B$21*I55</f>
        <v>7.5163768140218662E-2</v>
      </c>
      <c r="S55" s="145">
        <f>'RG15'!$B$17+'RG15'!$B$18*F55+'RG15'!$B$19*G55+'RG15'!$B$20*H55+'RG15'!$B$21*I55+'RG15'!$B$22*J55</f>
        <v>7.4330191794674608E-2</v>
      </c>
      <c r="T55" s="145">
        <f>'RG16'!$B$17+'RG16'!$B$18*F55+'RG16'!$B$19*G55+'RG16'!$B$20*H55+'RG16'!$B$21*I55+'RG16'!$B$22*J55+'RG16'!$B$23*K55</f>
        <v>7.7305458576578237E-2</v>
      </c>
      <c r="U55" s="145">
        <f>'RG17'!$B$17+'RG17'!$B$18*F55+'RG17'!$B$19*G55+'RG17'!$B$20*H55+'RG17'!$B$21*I55+'RG17'!$B$22*J55+'RG17'!$B$23*K55+'RG17'!$B$24*L55</f>
        <v>7.2213531161729058E-2</v>
      </c>
      <c r="V55" s="145">
        <f>'RG18'!$B$17+'RG18'!$B$18*F55+'RG18'!$B$19*G55+'RG18'!$B$20*H55+'RG18'!$B$21*I55+'RG18'!$B$22*J55+'RG18'!$B$23*K55+'RG18'!$B$24*L55+'RG18'!$B$25*M55</f>
        <v>7.2010309128124006E-2</v>
      </c>
      <c r="W55" s="163">
        <f>'RG19'!$B$17+'RG19'!$B$18*F55+'RG19'!$B$19*G55+'RG19'!$B$20*H55+'RG19'!$B$21*I55+'RG19'!$B$22*J55+'RG19'!$B$23*K55+'RG19'!$B$24*L55+'RG19'!$B$25*M55+'RG19'!$B$26*N55</f>
        <v>7.1231087638540705E-2</v>
      </c>
      <c r="X55" s="146">
        <f t="shared" si="8"/>
        <v>5.5905437509031778E-5</v>
      </c>
      <c r="Y55" s="146">
        <f t="shared" si="9"/>
        <v>7.4769938818372572E-3</v>
      </c>
      <c r="Z55" s="146">
        <f t="shared" si="10"/>
        <v>9.4314800747638747E-2</v>
      </c>
      <c r="AA55" s="146">
        <f t="shared" si="11"/>
        <v>4.4665416276789264E-5</v>
      </c>
      <c r="AB55" s="146">
        <f t="shared" si="12"/>
        <v>6.6832190055982205E-3</v>
      </c>
      <c r="AC55" s="146">
        <f t="shared" si="13"/>
        <v>8.5154751426817818E-2</v>
      </c>
      <c r="AD55" s="146">
        <f t="shared" si="14"/>
        <v>1.6615790280733414E-5</v>
      </c>
      <c r="AE55" s="146">
        <f t="shared" si="15"/>
        <v>4.0762470828856062E-3</v>
      </c>
      <c r="AF55" s="146">
        <f t="shared" si="35"/>
        <v>5.3722307567911208E-2</v>
      </c>
      <c r="AG55" s="146">
        <f t="shared" si="17"/>
        <v>1.1314936101150097E-5</v>
      </c>
      <c r="AH55" s="146">
        <f t="shared" si="18"/>
        <v>3.3637681402186592E-3</v>
      </c>
      <c r="AI55" s="146">
        <f t="shared" si="19"/>
        <v>4.475252137364269E-2</v>
      </c>
      <c r="AJ55" s="146">
        <f t="shared" si="20"/>
        <v>6.4018705178386983E-6</v>
      </c>
      <c r="AK55" s="146">
        <f t="shared" si="21"/>
        <v>2.530191794674605E-3</v>
      </c>
      <c r="AL55" s="146">
        <f t="shared" si="22"/>
        <v>3.4039893259846007E-2</v>
      </c>
      <c r="AM55" s="146">
        <f t="shared" si="23"/>
        <v>3.031007413841884E-5</v>
      </c>
      <c r="AN55" s="146">
        <f t="shared" si="24"/>
        <v>5.5054585765782343E-3</v>
      </c>
      <c r="AO55" s="146">
        <f t="shared" si="25"/>
        <v>7.1216944805062715E-2</v>
      </c>
      <c r="AP55" s="146">
        <f t="shared" si="26"/>
        <v>1.7100802172098223E-7</v>
      </c>
      <c r="AQ55" s="146">
        <f t="shared" si="27"/>
        <v>4.1353116172905546E-4</v>
      </c>
      <c r="AR55" s="146">
        <f t="shared" si="28"/>
        <v>5.7265052002915236E-3</v>
      </c>
      <c r="AS55" s="146">
        <f t="shared" si="29"/>
        <v>4.4229929372278419E-8</v>
      </c>
      <c r="AT55" s="146">
        <f t="shared" si="30"/>
        <v>2.1030912812400326E-4</v>
      </c>
      <c r="AU55" s="146">
        <f t="shared" si="31"/>
        <v>2.9205419428183781E-3</v>
      </c>
      <c r="AV55" s="146">
        <f t="shared" si="32"/>
        <v>3.2366127502119472E-7</v>
      </c>
      <c r="AW55" s="146">
        <f t="shared" si="33"/>
        <v>5.689123614592978E-4</v>
      </c>
      <c r="AX55" s="147">
        <f t="shared" si="34"/>
        <v>7.9868549016999541E-3</v>
      </c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</row>
    <row r="56" spans="1:123" x14ac:dyDescent="0.25">
      <c r="A56" s="127" t="s">
        <v>183</v>
      </c>
      <c r="B56" s="156">
        <v>7.1800000000000003E-2</v>
      </c>
      <c r="C56" s="104"/>
      <c r="D56" s="144"/>
      <c r="E56" s="104"/>
      <c r="F56" s="103">
        <v>54</v>
      </c>
      <c r="G56" s="104">
        <f t="shared" si="0"/>
        <v>2916</v>
      </c>
      <c r="H56" s="104">
        <f t="shared" si="1"/>
        <v>157464</v>
      </c>
      <c r="I56" s="104">
        <f t="shared" si="2"/>
        <v>8503056</v>
      </c>
      <c r="J56" s="104">
        <f t="shared" si="3"/>
        <v>459165024</v>
      </c>
      <c r="K56" s="104">
        <f t="shared" si="4"/>
        <v>24794911296</v>
      </c>
      <c r="L56" s="104">
        <f t="shared" si="5"/>
        <v>1338925209984</v>
      </c>
      <c r="M56" s="104">
        <f t="shared" si="6"/>
        <v>72301961339136</v>
      </c>
      <c r="N56" s="105">
        <f t="shared" si="7"/>
        <v>3904305912313344</v>
      </c>
      <c r="O56" s="162">
        <f>'RG11'!$B$17+'RG11'!$B$18*'Regresiones polinomicas'!F56</f>
        <v>7.9037159748904781E-2</v>
      </c>
      <c r="P56" s="145">
        <f>'RG12'!$B$17+'RG12'!$B$18*F56+'RG12'!$B$19*G56</f>
        <v>7.7991059084192405E-2</v>
      </c>
      <c r="Q56" s="145">
        <f>'RG13'!$B$17+'RG13'!$B$18*'Regresiones polinomicas'!F56+'RG13'!$B$19*'Regresiones polinomicas'!G56+'RG13'!$B$20*'Regresiones polinomicas'!H56</f>
        <v>7.5343445599174164E-2</v>
      </c>
      <c r="R56" s="145">
        <f>'RG14'!$B$17+'RG14'!$B$18*F56+'RG14'!$B$19*G56+'RG14'!$B$20*H56+'RG14'!$B$21*I56</f>
        <v>7.4651871149796892E-2</v>
      </c>
      <c r="S56" s="145">
        <f>'RG15'!$B$17+'RG15'!$B$18*F56+'RG15'!$B$19*G56+'RG15'!$B$20*H56+'RG15'!$B$21*I56+'RG15'!$B$22*J56</f>
        <v>7.4373977425060273E-2</v>
      </c>
      <c r="T56" s="145">
        <f>'RG16'!$B$17+'RG16'!$B$18*F56+'RG16'!$B$19*G56+'RG16'!$B$20*H56+'RG16'!$B$21*I56+'RG16'!$B$22*J56+'RG16'!$B$23*K56</f>
        <v>7.7488246144912246E-2</v>
      </c>
      <c r="U56" s="145">
        <f>'RG17'!$B$17+'RG17'!$B$18*F56+'RG17'!$B$19*G56+'RG17'!$B$20*H56+'RG17'!$B$21*I56+'RG17'!$B$22*J56+'RG17'!$B$23*K56+'RG17'!$B$24*L56</f>
        <v>7.2557893131932963E-2</v>
      </c>
      <c r="V56" s="145">
        <f>'RG18'!$B$17+'RG18'!$B$18*F56+'RG18'!$B$19*G56+'RG18'!$B$20*H56+'RG18'!$B$21*I56+'RG18'!$B$22*J56+'RG18'!$B$23*K56+'RG18'!$B$24*L56+'RG18'!$B$25*M56</f>
        <v>7.242187274514518E-2</v>
      </c>
      <c r="W56" s="163">
        <f>'RG19'!$B$17+'RG19'!$B$18*F56+'RG19'!$B$19*G56+'RG19'!$B$20*H56+'RG19'!$B$21*I56+'RG19'!$B$22*J56+'RG19'!$B$23*K56+'RG19'!$B$24*L56+'RG19'!$B$25*M56+'RG19'!$B$26*N56</f>
        <v>7.156396460878589E-2</v>
      </c>
      <c r="X56" s="146">
        <f t="shared" si="8"/>
        <v>5.2376481231167479E-5</v>
      </c>
      <c r="Y56" s="146">
        <f t="shared" si="9"/>
        <v>7.2371597489047784E-3</v>
      </c>
      <c r="Z56" s="146">
        <f t="shared" si="10"/>
        <v>9.1566546316905875E-2</v>
      </c>
      <c r="AA56" s="146">
        <f t="shared" si="11"/>
        <v>3.8329212583961263E-5</v>
      </c>
      <c r="AB56" s="146">
        <f t="shared" si="12"/>
        <v>6.1910590841924018E-3</v>
      </c>
      <c r="AC56" s="146">
        <f t="shared" si="13"/>
        <v>7.938165165200628E-2</v>
      </c>
      <c r="AD56" s="146">
        <f t="shared" si="14"/>
        <v>1.2556006714306728E-5</v>
      </c>
      <c r="AE56" s="146">
        <f t="shared" si="15"/>
        <v>3.5434455991741609E-3</v>
      </c>
      <c r="AF56" s="146">
        <f t="shared" si="35"/>
        <v>4.7030575400350424E-2</v>
      </c>
      <c r="AG56" s="146">
        <f t="shared" si="17"/>
        <v>8.1331690550438301E-6</v>
      </c>
      <c r="AH56" s="146">
        <f t="shared" si="18"/>
        <v>2.851871149796889E-3</v>
      </c>
      <c r="AI56" s="146">
        <f t="shared" si="19"/>
        <v>3.8202272841551518E-2</v>
      </c>
      <c r="AJ56" s="146">
        <f t="shared" si="20"/>
        <v>6.6253597847198966E-6</v>
      </c>
      <c r="AK56" s="146">
        <f t="shared" si="21"/>
        <v>2.5739774250602698E-3</v>
      </c>
      <c r="AL56" s="146">
        <f t="shared" si="22"/>
        <v>3.4608575662822751E-2</v>
      </c>
      <c r="AM56" s="146">
        <f t="shared" si="23"/>
        <v>3.2356144205108995E-5</v>
      </c>
      <c r="AN56" s="146">
        <f t="shared" si="24"/>
        <v>5.6882461449122429E-3</v>
      </c>
      <c r="AO56" s="146">
        <f t="shared" si="25"/>
        <v>7.3407857680435118E-2</v>
      </c>
      <c r="AP56" s="146">
        <f t="shared" si="26"/>
        <v>5.7440199943115132E-7</v>
      </c>
      <c r="AQ56" s="146">
        <f t="shared" si="27"/>
        <v>7.5789313193296015E-4</v>
      </c>
      <c r="AR56" s="146">
        <f t="shared" si="28"/>
        <v>1.0445357482401992E-2</v>
      </c>
      <c r="AS56" s="146">
        <f t="shared" si="29"/>
        <v>3.8672571115439852E-7</v>
      </c>
      <c r="AT56" s="146">
        <f t="shared" si="30"/>
        <v>6.2187274514517721E-4</v>
      </c>
      <c r="AU56" s="146">
        <f t="shared" si="31"/>
        <v>8.586808398804692E-3</v>
      </c>
      <c r="AV56" s="146">
        <f t="shared" si="32"/>
        <v>5.5712705905599001E-8</v>
      </c>
      <c r="AW56" s="146">
        <f t="shared" si="33"/>
        <v>2.3603539121411221E-4</v>
      </c>
      <c r="AX56" s="147">
        <f t="shared" si="34"/>
        <v>3.2982436412576032E-3</v>
      </c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</row>
    <row r="57" spans="1:123" x14ac:dyDescent="0.25">
      <c r="A57" s="126" t="s">
        <v>182</v>
      </c>
      <c r="B57" s="156">
        <v>7.0999999999999994E-2</v>
      </c>
      <c r="C57" s="104"/>
      <c r="D57" s="144"/>
      <c r="E57" s="104"/>
      <c r="F57" s="103">
        <v>55</v>
      </c>
      <c r="G57" s="104">
        <f t="shared" si="0"/>
        <v>3025</v>
      </c>
      <c r="H57" s="104">
        <f t="shared" si="1"/>
        <v>166375</v>
      </c>
      <c r="I57" s="104">
        <f t="shared" si="2"/>
        <v>9150625</v>
      </c>
      <c r="J57" s="104">
        <f t="shared" si="3"/>
        <v>503284375</v>
      </c>
      <c r="K57" s="104">
        <f t="shared" si="4"/>
        <v>27680640625</v>
      </c>
      <c r="L57" s="104">
        <f t="shared" si="5"/>
        <v>1522435234375</v>
      </c>
      <c r="M57" s="104">
        <f t="shared" si="6"/>
        <v>83733937890625</v>
      </c>
      <c r="N57" s="105">
        <f t="shared" si="7"/>
        <v>4605366583984375</v>
      </c>
      <c r="O57" s="162">
        <f>'RG11'!$B$17+'RG11'!$B$18*'Regresiones polinomicas'!F57</f>
        <v>7.8797325615972302E-2</v>
      </c>
      <c r="P57" s="145">
        <f>'RG12'!$B$17+'RG12'!$B$18*F57+'RG12'!$B$19*G57</f>
        <v>7.7502841753231494E-2</v>
      </c>
      <c r="Q57" s="145">
        <f>'RG13'!$B$17+'RG13'!$B$18*'Regresiones polinomicas'!F57+'RG13'!$B$19*'Regresiones polinomicas'!G57+'RG13'!$B$20*'Regresiones polinomicas'!H57</f>
        <v>7.4818386380828716E-2</v>
      </c>
      <c r="R57" s="145">
        <f>'RG14'!$B$17+'RG14'!$B$18*F57+'RG14'!$B$19*G57+'RG14'!$B$20*H57+'RG14'!$B$21*I57</f>
        <v>7.4148866282595011E-2</v>
      </c>
      <c r="S57" s="145">
        <f>'RG15'!$B$17+'RG15'!$B$18*F57+'RG15'!$B$19*G57+'RG15'!$B$20*H57+'RG15'!$B$21*I57+'RG15'!$B$22*J57</f>
        <v>7.442025241312053E-2</v>
      </c>
      <c r="T57" s="145">
        <f>'RG16'!$B$17+'RG16'!$B$18*F57+'RG16'!$B$19*G57+'RG16'!$B$20*H57+'RG16'!$B$21*I57+'RG16'!$B$22*J57+'RG16'!$B$23*K57</f>
        <v>7.7658250176645863E-2</v>
      </c>
      <c r="U57" s="145">
        <f>'RG17'!$B$17+'RG17'!$B$18*F57+'RG17'!$B$19*G57+'RG17'!$B$20*H57+'RG17'!$B$21*I57+'RG17'!$B$22*J57+'RG17'!$B$23*K57+'RG17'!$B$24*L57</f>
        <v>7.2915765785669065E-2</v>
      </c>
      <c r="V57" s="145">
        <f>'RG18'!$B$17+'RG18'!$B$18*F57+'RG18'!$B$19*G57+'RG18'!$B$20*H57+'RG18'!$B$21*I57+'RG18'!$B$22*J57+'RG18'!$B$23*K57+'RG18'!$B$24*L57+'RG18'!$B$25*M57</f>
        <v>7.284707655791102E-2</v>
      </c>
      <c r="W57" s="163">
        <f>'RG19'!$B$17+'RG19'!$B$18*F57+'RG19'!$B$19*G57+'RG19'!$B$20*H57+'RG19'!$B$21*I57+'RG19'!$B$22*J57+'RG19'!$B$23*K57+'RG19'!$B$24*L57+'RG19'!$B$25*M57+'RG19'!$B$26*N57</f>
        <v>7.1919453476051845E-2</v>
      </c>
      <c r="X57" s="146">
        <f t="shared" si="8"/>
        <v>6.0798286761497946E-5</v>
      </c>
      <c r="Y57" s="146">
        <f t="shared" si="9"/>
        <v>7.7973256159723087E-3</v>
      </c>
      <c r="Z57" s="146">
        <f t="shared" si="10"/>
        <v>9.8954191084776891E-2</v>
      </c>
      <c r="AA57" s="146">
        <f t="shared" si="11"/>
        <v>4.2286950867570935E-5</v>
      </c>
      <c r="AB57" s="146">
        <f t="shared" si="12"/>
        <v>6.5028417532315003E-3</v>
      </c>
      <c r="AC57" s="146">
        <f t="shared" si="13"/>
        <v>8.3904558931355094E-2</v>
      </c>
      <c r="AD57" s="146">
        <f t="shared" si="14"/>
        <v>1.4580074553298272E-5</v>
      </c>
      <c r="AE57" s="146">
        <f t="shared" si="15"/>
        <v>3.8183863808287227E-3</v>
      </c>
      <c r="AF57" s="146">
        <f t="shared" si="35"/>
        <v>5.1035401397097453E-2</v>
      </c>
      <c r="AG57" s="146">
        <f t="shared" si="17"/>
        <v>9.9153588656637623E-6</v>
      </c>
      <c r="AH57" s="146">
        <f t="shared" si="18"/>
        <v>3.148866282595017E-3</v>
      </c>
      <c r="AI57" s="146">
        <f t="shared" si="19"/>
        <v>4.2466816290812955E-2</v>
      </c>
      <c r="AJ57" s="146">
        <f t="shared" si="20"/>
        <v>1.1698126569456852E-5</v>
      </c>
      <c r="AK57" s="146">
        <f t="shared" si="21"/>
        <v>3.4202524131205364E-3</v>
      </c>
      <c r="AL57" s="146">
        <f t="shared" si="22"/>
        <v>4.5958624194581944E-2</v>
      </c>
      <c r="AM57" s="146">
        <f t="shared" si="23"/>
        <v>4.4332295414804749E-5</v>
      </c>
      <c r="AN57" s="146">
        <f t="shared" si="24"/>
        <v>6.658250176645869E-3</v>
      </c>
      <c r="AO57" s="146">
        <f t="shared" si="25"/>
        <v>8.5737834183755565E-2</v>
      </c>
      <c r="AP57" s="146">
        <f t="shared" si="26"/>
        <v>3.6701585455402341E-6</v>
      </c>
      <c r="AQ57" s="146">
        <f t="shared" si="27"/>
        <v>1.9157657856690713E-3</v>
      </c>
      <c r="AR57" s="146">
        <f t="shared" si="28"/>
        <v>2.627368395609167E-2</v>
      </c>
      <c r="AS57" s="146">
        <f t="shared" si="29"/>
        <v>3.4116918107844436E-6</v>
      </c>
      <c r="AT57" s="146">
        <f t="shared" si="30"/>
        <v>1.847076557911026E-3</v>
      </c>
      <c r="AU57" s="146">
        <f t="shared" si="31"/>
        <v>2.5355534431675663E-2</v>
      </c>
      <c r="AV57" s="146">
        <f t="shared" si="32"/>
        <v>8.4539469462383236E-7</v>
      </c>
      <c r="AW57" s="146">
        <f t="shared" si="33"/>
        <v>9.1945347605185135E-4</v>
      </c>
      <c r="AX57" s="147">
        <f t="shared" si="34"/>
        <v>1.2784489197460549E-2</v>
      </c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</row>
    <row r="58" spans="1:123" x14ac:dyDescent="0.25">
      <c r="A58" s="127" t="s">
        <v>181</v>
      </c>
      <c r="B58" s="156">
        <v>6.9900000000000004E-2</v>
      </c>
      <c r="C58" s="104"/>
      <c r="D58" s="144"/>
      <c r="E58" s="104"/>
      <c r="F58" s="103">
        <v>56</v>
      </c>
      <c r="G58" s="104">
        <f t="shared" si="0"/>
        <v>3136</v>
      </c>
      <c r="H58" s="104">
        <f t="shared" si="1"/>
        <v>175616</v>
      </c>
      <c r="I58" s="104">
        <f t="shared" si="2"/>
        <v>9834496</v>
      </c>
      <c r="J58" s="104">
        <f t="shared" si="3"/>
        <v>550731776</v>
      </c>
      <c r="K58" s="104">
        <f t="shared" si="4"/>
        <v>30840979456</v>
      </c>
      <c r="L58" s="104">
        <f t="shared" si="5"/>
        <v>1727094849536</v>
      </c>
      <c r="M58" s="104">
        <f t="shared" si="6"/>
        <v>96717311574016</v>
      </c>
      <c r="N58" s="105">
        <f t="shared" si="7"/>
        <v>5416169448144896</v>
      </c>
      <c r="O58" s="162">
        <f>'RG11'!$B$17+'RG11'!$B$18*'Regresiones polinomicas'!F58</f>
        <v>7.855749148303981E-2</v>
      </c>
      <c r="P58" s="145">
        <f>'RG12'!$B$17+'RG12'!$B$18*F58+'RG12'!$B$19*G58</f>
        <v>7.7018567012715464E-2</v>
      </c>
      <c r="Q58" s="145">
        <f>'RG13'!$B$17+'RG13'!$B$18*'Regresiones polinomicas'!F58+'RG13'!$B$19*'Regresiones polinomicas'!G58+'RG13'!$B$20*'Regresiones polinomicas'!H58</f>
        <v>7.4301009590448913E-2</v>
      </c>
      <c r="R58" s="145">
        <f>'RG14'!$B$17+'RG14'!$B$18*F58+'RG14'!$B$19*G58+'RG14'!$B$20*H58+'RG14'!$B$21*I58</f>
        <v>7.3654623945753062E-2</v>
      </c>
      <c r="S58" s="145">
        <f>'RG15'!$B$17+'RG15'!$B$18*F58+'RG15'!$B$19*G58+'RG15'!$B$20*H58+'RG15'!$B$21*I58+'RG15'!$B$22*J58</f>
        <v>7.446748885832348E-2</v>
      </c>
      <c r="T58" s="145">
        <f>'RG16'!$B$17+'RG16'!$B$18*F58+'RG16'!$B$19*G58+'RG16'!$B$20*H58+'RG16'!$B$21*I58+'RG16'!$B$22*J58+'RG16'!$B$23*K58</f>
        <v>7.7813830999546696E-2</v>
      </c>
      <c r="U58" s="145">
        <f>'RG17'!$B$17+'RG17'!$B$18*F58+'RG17'!$B$19*G58+'RG17'!$B$20*H58+'RG17'!$B$21*I58+'RG17'!$B$22*J58+'RG17'!$B$23*K58+'RG17'!$B$24*L58</f>
        <v>7.3283805941404795E-2</v>
      </c>
      <c r="V58" s="145">
        <f>'RG18'!$B$17+'RG18'!$B$18*F58+'RG18'!$B$19*G58+'RG18'!$B$20*H58+'RG18'!$B$21*I58+'RG18'!$B$22*J58+'RG18'!$B$23*K58+'RG18'!$B$24*L58+'RG18'!$B$25*M58</f>
        <v>7.3282095331236155E-2</v>
      </c>
      <c r="W58" s="163">
        <f>'RG19'!$B$17+'RG19'!$B$18*F58+'RG19'!$B$19*G58+'RG19'!$B$20*H58+'RG19'!$B$21*I58+'RG19'!$B$22*J58+'RG19'!$B$23*K58+'RG19'!$B$24*L58+'RG19'!$B$25*M58+'RG19'!$B$26*N58</f>
        <v>7.2294122509113101E-2</v>
      </c>
      <c r="X58" s="146">
        <f t="shared" si="8"/>
        <v>7.4952158778906781E-5</v>
      </c>
      <c r="Y58" s="146">
        <f t="shared" si="9"/>
        <v>8.6574914830398059E-3</v>
      </c>
      <c r="Z58" s="146">
        <f t="shared" si="10"/>
        <v>0.11020580366811887</v>
      </c>
      <c r="AA58" s="146">
        <f t="shared" si="11"/>
        <v>5.0673996314520706E-5</v>
      </c>
      <c r="AB58" s="146">
        <f t="shared" si="12"/>
        <v>7.1185670127154599E-3</v>
      </c>
      <c r="AC58" s="146">
        <f t="shared" si="13"/>
        <v>9.242663540520317E-2</v>
      </c>
      <c r="AD58" s="146">
        <f t="shared" si="14"/>
        <v>1.9368885415223278E-5</v>
      </c>
      <c r="AE58" s="146">
        <f t="shared" si="15"/>
        <v>4.4010095904489094E-3</v>
      </c>
      <c r="AF58" s="146">
        <f t="shared" si="35"/>
        <v>5.9232164067588133E-2</v>
      </c>
      <c r="AG58" s="146">
        <f t="shared" si="17"/>
        <v>1.4097200974022261E-5</v>
      </c>
      <c r="AH58" s="146">
        <f t="shared" si="18"/>
        <v>3.7546239457530578E-3</v>
      </c>
      <c r="AI58" s="146">
        <f t="shared" si="19"/>
        <v>5.097607922780726E-2</v>
      </c>
      <c r="AJ58" s="146">
        <f t="shared" si="20"/>
        <v>2.0861954470909094E-5</v>
      </c>
      <c r="AK58" s="146">
        <f t="shared" si="21"/>
        <v>4.5674888583234763E-3</v>
      </c>
      <c r="AL58" s="146">
        <f t="shared" si="22"/>
        <v>6.1335341480538631E-2</v>
      </c>
      <c r="AM58" s="146">
        <f t="shared" si="23"/>
        <v>6.2628721089386197E-5</v>
      </c>
      <c r="AN58" s="146">
        <f t="shared" si="24"/>
        <v>7.9138309995466921E-3</v>
      </c>
      <c r="AO58" s="146">
        <f t="shared" si="25"/>
        <v>0.1017021125665024</v>
      </c>
      <c r="AP58" s="146">
        <f t="shared" si="26"/>
        <v>1.1450142649086364E-5</v>
      </c>
      <c r="AQ58" s="146">
        <f t="shared" si="27"/>
        <v>3.3838059414047911E-3</v>
      </c>
      <c r="AR58" s="146">
        <f t="shared" si="28"/>
        <v>4.6173992984348627E-2</v>
      </c>
      <c r="AS58" s="146">
        <f t="shared" si="29"/>
        <v>1.1438568829569371E-5</v>
      </c>
      <c r="AT58" s="146">
        <f t="shared" si="30"/>
        <v>3.3820953312361512E-3</v>
      </c>
      <c r="AU58" s="146">
        <f t="shared" si="31"/>
        <v>4.6151728003259597E-2</v>
      </c>
      <c r="AV58" s="146">
        <f t="shared" si="32"/>
        <v>5.7318225886419935E-6</v>
      </c>
      <c r="AW58" s="146">
        <f t="shared" si="33"/>
        <v>2.3941225091130974E-3</v>
      </c>
      <c r="AX58" s="147">
        <f t="shared" si="34"/>
        <v>3.3116419786564308E-2</v>
      </c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</row>
    <row r="59" spans="1:123" x14ac:dyDescent="0.25">
      <c r="A59" s="126" t="s">
        <v>180</v>
      </c>
      <c r="B59" s="156">
        <v>6.8400000000000002E-2</v>
      </c>
      <c r="C59" s="104"/>
      <c r="D59" s="144"/>
      <c r="E59" s="104"/>
      <c r="F59" s="103">
        <v>57</v>
      </c>
      <c r="G59" s="104">
        <f t="shared" si="0"/>
        <v>3249</v>
      </c>
      <c r="H59" s="104">
        <f t="shared" si="1"/>
        <v>185193</v>
      </c>
      <c r="I59" s="104">
        <f t="shared" si="2"/>
        <v>10556001</v>
      </c>
      <c r="J59" s="104">
        <f t="shared" si="3"/>
        <v>601692057</v>
      </c>
      <c r="K59" s="104">
        <f t="shared" si="4"/>
        <v>34296447249</v>
      </c>
      <c r="L59" s="104">
        <f t="shared" si="5"/>
        <v>1954897493193</v>
      </c>
      <c r="M59" s="104">
        <f t="shared" si="6"/>
        <v>111429157112001</v>
      </c>
      <c r="N59" s="105">
        <f t="shared" si="7"/>
        <v>6351461955384057</v>
      </c>
      <c r="O59" s="162">
        <f>'RG11'!$B$17+'RG11'!$B$18*'Regresiones polinomicas'!F59</f>
        <v>7.8317657350107331E-2</v>
      </c>
      <c r="P59" s="145">
        <f>'RG12'!$B$17+'RG12'!$B$18*F59+'RG12'!$B$19*G59</f>
        <v>7.6538234862644328E-2</v>
      </c>
      <c r="Q59" s="145">
        <f>'RG13'!$B$17+'RG13'!$B$18*'Regresiones polinomicas'!F59+'RG13'!$B$19*'Regresiones polinomicas'!G59+'RG13'!$B$20*'Regresiones polinomicas'!H59</f>
        <v>7.3791255390634442E-2</v>
      </c>
      <c r="R59" s="145">
        <f>'RG14'!$B$17+'RG14'!$B$18*F59+'RG14'!$B$19*G59+'RG14'!$B$20*H59+'RG14'!$B$21*I59</f>
        <v>7.3169015653640659E-2</v>
      </c>
      <c r="S59" s="145">
        <f>'RG15'!$B$17+'RG15'!$B$18*F59+'RG15'!$B$19*G59+'RG15'!$B$20*H59+'RG15'!$B$21*I59+'RG15'!$B$22*J59</f>
        <v>7.4514231354920371E-2</v>
      </c>
      <c r="T59" s="145">
        <f>'RG16'!$B$17+'RG16'!$B$18*F59+'RG16'!$B$19*G59+'RG16'!$B$20*H59+'RG16'!$B$21*I59+'RG16'!$B$22*J59+'RG16'!$B$23*K59</f>
        <v>7.795348120365822E-2</v>
      </c>
      <c r="U59" s="145">
        <f>'RG17'!$B$17+'RG17'!$B$18*F59+'RG17'!$B$19*G59+'RG17'!$B$20*H59+'RG17'!$B$21*I59+'RG17'!$B$22*J59+'RG17'!$B$23*K59+'RG17'!$B$24*L59</f>
        <v>7.3658743418290498E-2</v>
      </c>
      <c r="V59" s="145">
        <f>'RG18'!$B$17+'RG18'!$B$18*F59+'RG18'!$B$19*G59+'RG18'!$B$20*H59+'RG18'!$B$21*I59+'RG18'!$B$22*J59+'RG18'!$B$23*K59+'RG18'!$B$24*L59+'RG18'!$B$25*M59</f>
        <v>7.3723197299905813E-2</v>
      </c>
      <c r="W59" s="163">
        <f>'RG19'!$B$17+'RG19'!$B$18*F59+'RG19'!$B$19*G59+'RG19'!$B$20*H59+'RG19'!$B$21*I59+'RG19'!$B$22*J59+'RG19'!$B$23*K59+'RG19'!$B$24*L59+'RG19'!$B$25*M59+'RG19'!$B$26*N59</f>
        <v>7.2684539722674954E-2</v>
      </c>
      <c r="X59" s="146">
        <f t="shared" si="8"/>
        <v>9.835992731413791E-5</v>
      </c>
      <c r="Y59" s="146">
        <f t="shared" si="9"/>
        <v>9.9176573501073284E-3</v>
      </c>
      <c r="Z59" s="146">
        <f t="shared" si="10"/>
        <v>0.12663373351135784</v>
      </c>
      <c r="AA59" s="146">
        <f t="shared" si="11"/>
        <v>6.6230866679559494E-5</v>
      </c>
      <c r="AB59" s="146">
        <f t="shared" si="12"/>
        <v>8.1382348626443252E-3</v>
      </c>
      <c r="AC59" s="146">
        <f t="shared" si="13"/>
        <v>0.10632901160118492</v>
      </c>
      <c r="AD59" s="146">
        <f t="shared" si="14"/>
        <v>2.9065634687044898E-5</v>
      </c>
      <c r="AE59" s="146">
        <f t="shared" si="15"/>
        <v>5.391255390634439E-3</v>
      </c>
      <c r="AF59" s="146">
        <f t="shared" si="35"/>
        <v>7.3060898098214158E-2</v>
      </c>
      <c r="AG59" s="146">
        <f t="shared" si="17"/>
        <v>2.2743510304669624E-5</v>
      </c>
      <c r="AH59" s="146">
        <f t="shared" si="18"/>
        <v>4.7690156536406569E-3</v>
      </c>
      <c r="AI59" s="146">
        <f t="shared" si="19"/>
        <v>6.5178075870470809E-2</v>
      </c>
      <c r="AJ59" s="146">
        <f t="shared" si="20"/>
        <v>3.7383825061491368E-5</v>
      </c>
      <c r="AK59" s="146">
        <f t="shared" si="21"/>
        <v>6.1142313549203686E-3</v>
      </c>
      <c r="AL59" s="146">
        <f t="shared" si="22"/>
        <v>8.2054545068009077E-2</v>
      </c>
      <c r="AM59" s="146">
        <f t="shared" si="23"/>
        <v>9.1269003108650866E-5</v>
      </c>
      <c r="AN59" s="146">
        <f t="shared" si="24"/>
        <v>9.5534812036582178E-3</v>
      </c>
      <c r="AO59" s="146">
        <f t="shared" si="25"/>
        <v>0.12255361859593115</v>
      </c>
      <c r="AP59" s="146">
        <f t="shared" si="26"/>
        <v>2.7654382339413608E-5</v>
      </c>
      <c r="AQ59" s="146">
        <f t="shared" si="27"/>
        <v>5.2587434182904957E-3</v>
      </c>
      <c r="AR59" s="146">
        <f t="shared" si="28"/>
        <v>7.1393336001231267E-2</v>
      </c>
      <c r="AS59" s="146">
        <f t="shared" si="29"/>
        <v>2.8336429493724508E-5</v>
      </c>
      <c r="AT59" s="146">
        <f t="shared" si="30"/>
        <v>5.3231972999058103E-3</v>
      </c>
      <c r="AU59" s="146">
        <f t="shared" si="31"/>
        <v>7.2205187713862362E-2</v>
      </c>
      <c r="AV59" s="146">
        <f t="shared" si="32"/>
        <v>1.8357280635179551E-5</v>
      </c>
      <c r="AW59" s="146">
        <f t="shared" si="33"/>
        <v>4.2845397226749515E-3</v>
      </c>
      <c r="AX59" s="147">
        <f t="shared" si="34"/>
        <v>5.8947057228709805E-2</v>
      </c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</row>
    <row r="60" spans="1:123" x14ac:dyDescent="0.25">
      <c r="A60" s="127" t="s">
        <v>179</v>
      </c>
      <c r="B60" s="156">
        <v>6.4600000000000005E-2</v>
      </c>
      <c r="C60" s="104"/>
      <c r="D60" s="144"/>
      <c r="E60" s="104"/>
      <c r="F60" s="103">
        <v>58</v>
      </c>
      <c r="G60" s="104">
        <f t="shared" si="0"/>
        <v>3364</v>
      </c>
      <c r="H60" s="104">
        <f t="shared" si="1"/>
        <v>195112</v>
      </c>
      <c r="I60" s="104">
        <f t="shared" si="2"/>
        <v>11316496</v>
      </c>
      <c r="J60" s="104">
        <f t="shared" si="3"/>
        <v>656356768</v>
      </c>
      <c r="K60" s="104">
        <f t="shared" si="4"/>
        <v>38068692544</v>
      </c>
      <c r="L60" s="104">
        <f t="shared" si="5"/>
        <v>2207984167552</v>
      </c>
      <c r="M60" s="104">
        <f t="shared" si="6"/>
        <v>128063081718016</v>
      </c>
      <c r="N60" s="105">
        <f t="shared" si="7"/>
        <v>7427658739644928</v>
      </c>
      <c r="O60" s="162">
        <f>'RG11'!$B$17+'RG11'!$B$18*'Regresiones polinomicas'!F60</f>
        <v>7.8077823217174852E-2</v>
      </c>
      <c r="P60" s="145">
        <f>'RG12'!$B$17+'RG12'!$B$18*F60+'RG12'!$B$19*G60</f>
        <v>7.6061845303018086E-2</v>
      </c>
      <c r="Q60" s="145">
        <f>'RG13'!$B$17+'RG13'!$B$18*'Regresiones polinomicas'!F60+'RG13'!$B$19*'Regresiones polinomicas'!G60+'RG13'!$B$20*'Regresiones polinomicas'!H60</f>
        <v>7.3289063943984975E-2</v>
      </c>
      <c r="R60" s="145">
        <f>'RG14'!$B$17+'RG14'!$B$18*F60+'RG14'!$B$19*G60+'RG14'!$B$20*H60+'RG14'!$B$21*I60</f>
        <v>7.2691914027856852E-2</v>
      </c>
      <c r="S60" s="145">
        <f>'RG15'!$B$17+'RG15'!$B$18*F60+'RG15'!$B$19*G60+'RG15'!$B$20*H60+'RG15'!$B$21*I60+'RG15'!$B$22*J60</f>
        <v>7.4559095849744877E-2</v>
      </c>
      <c r="T60" s="145">
        <f>'RG16'!$B$17+'RG16'!$B$18*F60+'RG16'!$B$19*G60+'RG16'!$B$20*H60+'RG16'!$B$21*I60+'RG16'!$B$22*J60+'RG16'!$B$23*K60</f>
        <v>7.8075821715417687E-2</v>
      </c>
      <c r="U60" s="145">
        <f>'RG17'!$B$17+'RG17'!$B$18*F60+'RG17'!$B$19*G60+'RG17'!$B$20*H60+'RG17'!$B$21*I60+'RG17'!$B$22*J60+'RG17'!$B$23*K60+'RG17'!$B$24*L60</f>
        <v>7.4037387711494623E-2</v>
      </c>
      <c r="V60" s="145">
        <f>'RG18'!$B$17+'RG18'!$B$18*F60+'RG18'!$B$19*G60+'RG18'!$B$20*H60+'RG18'!$B$21*I60+'RG18'!$B$22*J60+'RG18'!$B$23*K60+'RG18'!$B$24*L60+'RG18'!$B$25*M60</f>
        <v>7.4166752582764769E-2</v>
      </c>
      <c r="W60" s="163">
        <f>'RG19'!$B$17+'RG19'!$B$18*F60+'RG19'!$B$19*G60+'RG19'!$B$20*H60+'RG19'!$B$21*I60+'RG19'!$B$22*J60+'RG19'!$B$23*K60+'RG19'!$B$24*L60+'RG19'!$B$25*M60+'RG19'!$B$26*N60</f>
        <v>7.3087283581510371E-2</v>
      </c>
      <c r="X60" s="146">
        <f t="shared" si="8"/>
        <v>1.8165171867341737E-4</v>
      </c>
      <c r="Y60" s="146">
        <f t="shared" si="9"/>
        <v>1.3477823217174847E-2</v>
      </c>
      <c r="Z60" s="146">
        <f t="shared" si="10"/>
        <v>0.17262037620703183</v>
      </c>
      <c r="AA60" s="146">
        <f t="shared" si="11"/>
        <v>1.3137389775031764E-4</v>
      </c>
      <c r="AB60" s="146">
        <f t="shared" si="12"/>
        <v>1.1461845303018081E-2</v>
      </c>
      <c r="AC60" s="146">
        <f t="shared" si="13"/>
        <v>0.15069112848046146</v>
      </c>
      <c r="AD60" s="146">
        <f t="shared" si="14"/>
        <v>7.5499832222659645E-5</v>
      </c>
      <c r="AE60" s="146">
        <f t="shared" si="15"/>
        <v>8.6890639439849704E-3</v>
      </c>
      <c r="AF60" s="146">
        <f t="shared" si="35"/>
        <v>0.11855880640836189</v>
      </c>
      <c r="AG60" s="146">
        <f t="shared" si="17"/>
        <v>6.5479072634226434E-5</v>
      </c>
      <c r="AH60" s="146">
        <f t="shared" si="18"/>
        <v>8.0919140278568474E-3</v>
      </c>
      <c r="AI60" s="146">
        <f t="shared" si="19"/>
        <v>0.11131793867411278</v>
      </c>
      <c r="AJ60" s="146">
        <f t="shared" si="20"/>
        <v>9.9183590144405554E-5</v>
      </c>
      <c r="AK60" s="146">
        <f t="shared" si="21"/>
        <v>9.9590958497448728E-3</v>
      </c>
      <c r="AL60" s="146">
        <f t="shared" si="22"/>
        <v>0.1335731842807607</v>
      </c>
      <c r="AM60" s="146">
        <f t="shared" si="23"/>
        <v>1.8159777090572278E-4</v>
      </c>
      <c r="AN60" s="146">
        <f t="shared" si="24"/>
        <v>1.3475821715417682E-2</v>
      </c>
      <c r="AO60" s="146">
        <f t="shared" si="25"/>
        <v>0.17259916603294106</v>
      </c>
      <c r="AP60" s="146">
        <f t="shared" si="26"/>
        <v>8.9064286817069633E-5</v>
      </c>
      <c r="AQ60" s="146">
        <f t="shared" si="27"/>
        <v>9.4373877114946186E-3</v>
      </c>
      <c r="AR60" s="146">
        <f t="shared" si="28"/>
        <v>0.12746786459119525</v>
      </c>
      <c r="AS60" s="146">
        <f t="shared" si="29"/>
        <v>9.1522754979836293E-5</v>
      </c>
      <c r="AT60" s="146">
        <f t="shared" si="30"/>
        <v>9.5667525827647648E-3</v>
      </c>
      <c r="AU60" s="146">
        <f t="shared" si="31"/>
        <v>0.12898977304000139</v>
      </c>
      <c r="AV60" s="146">
        <f t="shared" si="32"/>
        <v>7.2033982592975429E-5</v>
      </c>
      <c r="AW60" s="146">
        <f t="shared" si="33"/>
        <v>8.4872835815103659E-3</v>
      </c>
      <c r="AX60" s="147">
        <f t="shared" si="34"/>
        <v>0.11612531162202723</v>
      </c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</row>
    <row r="61" spans="1:123" x14ac:dyDescent="0.25">
      <c r="A61" s="126" t="s">
        <v>178</v>
      </c>
      <c r="B61" s="156">
        <v>6.4100000000000004E-2</v>
      </c>
      <c r="C61" s="104"/>
      <c r="D61" s="144"/>
      <c r="E61" s="104"/>
      <c r="F61" s="103">
        <v>59</v>
      </c>
      <c r="G61" s="104">
        <f t="shared" si="0"/>
        <v>3481</v>
      </c>
      <c r="H61" s="104">
        <f t="shared" ref="H61:H124" si="36">F61^3</f>
        <v>205379</v>
      </c>
      <c r="I61" s="104">
        <f t="shared" ref="I61:I124" si="37">F61^4</f>
        <v>12117361</v>
      </c>
      <c r="J61" s="104">
        <f t="shared" ref="J61:J124" si="38">F61^5</f>
        <v>714924299</v>
      </c>
      <c r="K61" s="104">
        <f t="shared" ref="K61:K124" si="39">F61^6</f>
        <v>42180533641</v>
      </c>
      <c r="L61" s="104">
        <f t="shared" ref="L61:L124" si="40">F61^7</f>
        <v>2488651484819</v>
      </c>
      <c r="M61" s="104">
        <f t="shared" ref="M61:M124" si="41">F61^8</f>
        <v>146830437604321</v>
      </c>
      <c r="N61" s="105">
        <f t="shared" ref="N61:N124" si="42">F61^9</f>
        <v>8662995818654939</v>
      </c>
      <c r="O61" s="162">
        <f>'RG11'!$B$17+'RG11'!$B$18*'Regresiones polinomicas'!F61</f>
        <v>7.7837989084242373E-2</v>
      </c>
      <c r="P61" s="145">
        <f>'RG12'!$B$17+'RG12'!$B$18*F61+'RG12'!$B$19*G61</f>
        <v>7.5589398333836752E-2</v>
      </c>
      <c r="Q61" s="145">
        <f>'RG13'!$B$17+'RG13'!$B$18*'Regresiones polinomicas'!F61+'RG13'!$B$19*'Regresiones polinomicas'!G61+'RG13'!$B$20*'Regresiones polinomicas'!H61</f>
        <v>7.279437541310016E-2</v>
      </c>
      <c r="R61" s="145">
        <f>'RG14'!$B$17+'RG14'!$B$18*F61+'RG14'!$B$19*G61+'RG14'!$B$20*H61+'RG14'!$B$21*I61</f>
        <v>7.2223192797230301E-2</v>
      </c>
      <c r="S61" s="145">
        <f>'RG15'!$B$17+'RG15'!$B$18*F61+'RG15'!$B$19*G61+'RG15'!$B$20*H61+'RG15'!$B$21*I61+'RG15'!$B$22*J61</f>
        <v>7.4600768500011738E-2</v>
      </c>
      <c r="T61" s="145">
        <f>'RG16'!$B$17+'RG16'!$B$18*F61+'RG16'!$B$19*G61+'RG16'!$B$20*H61+'RG16'!$B$21*I61+'RG16'!$B$22*J61+'RG16'!$B$23*K61</f>
        <v>7.8179597916673879E-2</v>
      </c>
      <c r="U61" s="145">
        <f>'RG17'!$B$17+'RG17'!$B$18*F61+'RG17'!$B$19*G61+'RG17'!$B$20*H61+'RG17'!$B$21*I61+'RG17'!$B$22*J61+'RG17'!$B$23*K61+'RG17'!$B$24*L61</f>
        <v>7.4416634245354107E-2</v>
      </c>
      <c r="V61" s="145">
        <f>'RG18'!$B$17+'RG18'!$B$18*F61+'RG18'!$B$19*G61+'RG18'!$B$20*H61+'RG18'!$B$21*I61+'RG18'!$B$22*J61+'RG18'!$B$23*K61+'RG18'!$B$24*L61+'RG18'!$B$25*M61</f>
        <v>7.4609240956739598E-2</v>
      </c>
      <c r="W61" s="163">
        <f>'RG19'!$B$17+'RG19'!$B$18*F61+'RG19'!$B$19*G61+'RG19'!$B$20*H61+'RG19'!$B$21*I61+'RG19'!$B$22*J61+'RG19'!$B$23*K61+'RG19'!$B$24*L61+'RG19'!$B$25*M61+'RG19'!$B$26*N61</f>
        <v>7.3498953553558358E-2</v>
      </c>
      <c r="X61" s="146">
        <f t="shared" si="8"/>
        <v>1.8873234407876249E-4</v>
      </c>
      <c r="Y61" s="146">
        <f t="shared" si="9"/>
        <v>1.3737989084242369E-2</v>
      </c>
      <c r="Z61" s="146">
        <f t="shared" si="10"/>
        <v>0.17649465570563547</v>
      </c>
      <c r="AA61" s="146">
        <f t="shared" si="11"/>
        <v>1.3200627407357064E-4</v>
      </c>
      <c r="AB61" s="146">
        <f t="shared" si="12"/>
        <v>1.1489398333836748E-2</v>
      </c>
      <c r="AC61" s="146">
        <f t="shared" si="13"/>
        <v>0.15199748360338047</v>
      </c>
      <c r="AD61" s="146">
        <f t="shared" si="14"/>
        <v>7.5592163823920498E-5</v>
      </c>
      <c r="AE61" s="146">
        <f t="shared" si="15"/>
        <v>8.6943754131001555E-3</v>
      </c>
      <c r="AF61" s="146">
        <f t="shared" si="35"/>
        <v>0.11943746153134113</v>
      </c>
      <c r="AG61" s="146">
        <f t="shared" si="17"/>
        <v>6.5986261220974174E-5</v>
      </c>
      <c r="AH61" s="146">
        <f t="shared" si="18"/>
        <v>8.123192797230297E-3</v>
      </c>
      <c r="AI61" s="146">
        <f t="shared" si="19"/>
        <v>0.11247346569178281</v>
      </c>
      <c r="AJ61" s="146">
        <f t="shared" si="20"/>
        <v>1.1026613909083868E-4</v>
      </c>
      <c r="AK61" s="146">
        <f t="shared" si="21"/>
        <v>1.0500768500011734E-2</v>
      </c>
      <c r="AL61" s="146">
        <f t="shared" si="22"/>
        <v>0.14075952180050372</v>
      </c>
      <c r="AM61" s="146">
        <f t="shared" si="23"/>
        <v>1.9823507749520733E-4</v>
      </c>
      <c r="AN61" s="146">
        <f t="shared" si="24"/>
        <v>1.4079597916673875E-2</v>
      </c>
      <c r="AO61" s="146">
        <f t="shared" si="25"/>
        <v>0.18009299474372234</v>
      </c>
      <c r="AP61" s="146">
        <f t="shared" si="26"/>
        <v>1.0643294215241303E-4</v>
      </c>
      <c r="AQ61" s="146">
        <f t="shared" si="27"/>
        <v>1.0316634245354103E-2</v>
      </c>
      <c r="AR61" s="146">
        <f t="shared" si="28"/>
        <v>0.13863344331510369</v>
      </c>
      <c r="AS61" s="146">
        <f t="shared" si="29"/>
        <v>1.1044414548681292E-4</v>
      </c>
      <c r="AT61" s="146">
        <f t="shared" si="30"/>
        <v>1.0509240956739593E-2</v>
      </c>
      <c r="AU61" s="146">
        <f t="shared" si="31"/>
        <v>0.14085709520665313</v>
      </c>
      <c r="AV61" s="146">
        <f t="shared" si="32"/>
        <v>8.8340327901947197E-5</v>
      </c>
      <c r="AW61" s="146">
        <f t="shared" si="33"/>
        <v>9.3989535535583535E-3</v>
      </c>
      <c r="AX61" s="147">
        <f t="shared" si="34"/>
        <v>0.1278787397525242</v>
      </c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</row>
    <row r="62" spans="1:123" x14ac:dyDescent="0.25">
      <c r="A62" s="127" t="s">
        <v>177</v>
      </c>
      <c r="B62" s="156">
        <v>6.3E-2</v>
      </c>
      <c r="C62" s="104"/>
      <c r="D62" s="144"/>
      <c r="E62" s="104"/>
      <c r="F62" s="103">
        <v>60</v>
      </c>
      <c r="G62" s="104">
        <f t="shared" si="0"/>
        <v>3600</v>
      </c>
      <c r="H62" s="104">
        <f t="shared" si="36"/>
        <v>216000</v>
      </c>
      <c r="I62" s="104">
        <f t="shared" si="37"/>
        <v>12960000</v>
      </c>
      <c r="J62" s="104">
        <f t="shared" si="38"/>
        <v>777600000</v>
      </c>
      <c r="K62" s="104">
        <f t="shared" si="39"/>
        <v>46656000000</v>
      </c>
      <c r="L62" s="104">
        <f t="shared" si="40"/>
        <v>2799360000000</v>
      </c>
      <c r="M62" s="104">
        <f t="shared" si="41"/>
        <v>167961600000000</v>
      </c>
      <c r="N62" s="105">
        <f t="shared" si="42"/>
        <v>1.0077696E+16</v>
      </c>
      <c r="O62" s="162">
        <f>'RG11'!$B$17+'RG11'!$B$18*'Regresiones polinomicas'!F62</f>
        <v>7.7598154951309894E-2</v>
      </c>
      <c r="P62" s="145">
        <f>'RG12'!$B$17+'RG12'!$B$18*F62+'RG12'!$B$19*G62</f>
        <v>7.5120893955100299E-2</v>
      </c>
      <c r="Q62" s="145">
        <f>'RG13'!$B$17+'RG13'!$B$18*'Regresiones polinomicas'!F62+'RG13'!$B$19*'Regresiones polinomicas'!G62+'RG13'!$B$20*'Regresiones polinomicas'!H62</f>
        <v>7.2307129960579669E-2</v>
      </c>
      <c r="R62" s="145">
        <f>'RG14'!$B$17+'RG14'!$B$18*F62+'RG14'!$B$19*G62+'RG14'!$B$20*H62+'RG14'!$B$21*I62</f>
        <v>7.1762726797819157E-2</v>
      </c>
      <c r="S62" s="145">
        <f>'RG15'!$B$17+'RG15'!$B$18*F62+'RG15'!$B$19*G62+'RG15'!$B$20*H62+'RG15'!$B$21*I62+'RG15'!$B$22*J62</f>
        <v>7.4638004531116409E-2</v>
      </c>
      <c r="T62" s="145">
        <f>'RG16'!$B$17+'RG16'!$B$18*F62+'RG16'!$B$19*G62+'RG16'!$B$20*H62+'RG16'!$B$21*I62+'RG16'!$B$22*J62+'RG16'!$B$23*K62</f>
        <v>7.8263675808601746E-2</v>
      </c>
      <c r="U62" s="145">
        <f>'RG17'!$B$17+'RG17'!$B$18*F62+'RG17'!$B$19*G62+'RG17'!$B$20*H62+'RG17'!$B$21*I62+'RG17'!$B$22*J62+'RG17'!$B$23*K62+'RG17'!$B$24*L62</f>
        <v>7.4793470211936483E-2</v>
      </c>
      <c r="V62" s="145">
        <f>'RG18'!$B$17+'RG18'!$B$18*F62+'RG18'!$B$19*G62+'RG18'!$B$20*H62+'RG18'!$B$21*I62+'RG18'!$B$22*J62+'RG18'!$B$23*K62+'RG18'!$B$24*L62+'RG18'!$B$25*M62</f>
        <v>7.5047259007649414E-2</v>
      </c>
      <c r="W62" s="163">
        <f>'RG19'!$B$17+'RG19'!$B$18*F62+'RG19'!$B$19*G62+'RG19'!$B$20*H62+'RG19'!$B$21*I62+'RG19'!$B$22*J62+'RG19'!$B$23*K62+'RG19'!$B$24*L62+'RG19'!$B$25*M62+'RG19'!$B$26*N62</f>
        <v>7.3916180478018678E-2</v>
      </c>
      <c r="X62" s="146">
        <f t="shared" si="8"/>
        <v>2.1310612798245356E-4</v>
      </c>
      <c r="Y62" s="146">
        <f t="shared" si="9"/>
        <v>1.4598154951309894E-2</v>
      </c>
      <c r="Z62" s="146">
        <f t="shared" si="10"/>
        <v>0.18812502643226145</v>
      </c>
      <c r="AA62" s="146">
        <f t="shared" si="11"/>
        <v>1.4691607027078694E-4</v>
      </c>
      <c r="AB62" s="146">
        <f t="shared" si="12"/>
        <v>1.2120893955100298E-2</v>
      </c>
      <c r="AC62" s="146">
        <f t="shared" si="13"/>
        <v>0.16135183325087887</v>
      </c>
      <c r="AD62" s="146">
        <f t="shared" si="14"/>
        <v>8.6622668103119701E-5</v>
      </c>
      <c r="AE62" s="146">
        <f t="shared" si="15"/>
        <v>9.3071299605796687E-3</v>
      </c>
      <c r="AF62" s="146">
        <f t="shared" si="35"/>
        <v>0.12871662816175555</v>
      </c>
      <c r="AG62" s="146">
        <f t="shared" si="17"/>
        <v>7.6785380933217971E-5</v>
      </c>
      <c r="AH62" s="146">
        <f t="shared" si="18"/>
        <v>8.7627267978191564E-3</v>
      </c>
      <c r="AI62" s="146">
        <f t="shared" si="19"/>
        <v>0.12210693752631278</v>
      </c>
      <c r="AJ62" s="146">
        <f t="shared" si="20"/>
        <v>1.3544314946628604E-4</v>
      </c>
      <c r="AK62" s="146">
        <f t="shared" si="21"/>
        <v>1.1638004531116408E-2</v>
      </c>
      <c r="AL62" s="146">
        <f t="shared" si="22"/>
        <v>0.1559259870923338</v>
      </c>
      <c r="AM62" s="146">
        <f t="shared" si="23"/>
        <v>2.3297979919009414E-4</v>
      </c>
      <c r="AN62" s="146">
        <f t="shared" si="24"/>
        <v>1.5263675808601745E-2</v>
      </c>
      <c r="AO62" s="146">
        <f t="shared" si="25"/>
        <v>0.19502886429625321</v>
      </c>
      <c r="AP62" s="146">
        <f t="shared" si="26"/>
        <v>1.3908593963983315E-4</v>
      </c>
      <c r="AQ62" s="146">
        <f t="shared" si="27"/>
        <v>1.1793470211936483E-2</v>
      </c>
      <c r="AR62" s="146">
        <f t="shared" si="28"/>
        <v>0.15768047903805288</v>
      </c>
      <c r="AS62" s="146">
        <f t="shared" si="29"/>
        <v>1.4513644959738992E-4</v>
      </c>
      <c r="AT62" s="146">
        <f t="shared" si="30"/>
        <v>1.2047259007649413E-2</v>
      </c>
      <c r="AU62" s="146">
        <f t="shared" si="31"/>
        <v>0.16052896757257265</v>
      </c>
      <c r="AV62" s="146">
        <f t="shared" si="32"/>
        <v>1.1916299622867609E-4</v>
      </c>
      <c r="AW62" s="146">
        <f t="shared" si="33"/>
        <v>1.0916180478018678E-2</v>
      </c>
      <c r="AX62" s="147">
        <f t="shared" si="34"/>
        <v>0.14768323264843142</v>
      </c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</row>
    <row r="63" spans="1:123" x14ac:dyDescent="0.25">
      <c r="A63" s="126" t="s">
        <v>176</v>
      </c>
      <c r="B63" s="156">
        <v>6.1400000000000003E-2</v>
      </c>
      <c r="C63" s="104"/>
      <c r="D63" s="144"/>
      <c r="E63" s="104"/>
      <c r="F63" s="103">
        <v>61</v>
      </c>
      <c r="G63" s="104">
        <f t="shared" si="0"/>
        <v>3721</v>
      </c>
      <c r="H63" s="104">
        <f t="shared" si="36"/>
        <v>226981</v>
      </c>
      <c r="I63" s="104">
        <f t="shared" si="37"/>
        <v>13845841</v>
      </c>
      <c r="J63" s="104">
        <f t="shared" si="38"/>
        <v>844596301</v>
      </c>
      <c r="K63" s="104">
        <f t="shared" si="39"/>
        <v>51520374361</v>
      </c>
      <c r="L63" s="104">
        <f t="shared" si="40"/>
        <v>3142742836021</v>
      </c>
      <c r="M63" s="104">
        <f t="shared" si="41"/>
        <v>191707312997281</v>
      </c>
      <c r="N63" s="105">
        <f t="shared" si="42"/>
        <v>1.169414609283414E+16</v>
      </c>
      <c r="O63" s="162">
        <f>'RG11'!$B$17+'RG11'!$B$18*'Regresiones polinomicas'!F63</f>
        <v>7.7358320818377416E-2</v>
      </c>
      <c r="P63" s="145">
        <f>'RG12'!$B$17+'RG12'!$B$18*F63+'RG12'!$B$19*G63</f>
        <v>7.4656332166808753E-2</v>
      </c>
      <c r="Q63" s="145">
        <f>'RG13'!$B$17+'RG13'!$B$18*'Regresiones polinomicas'!F63+'RG13'!$B$19*'Regresiones polinomicas'!G63+'RG13'!$B$20*'Regresiones polinomicas'!H63</f>
        <v>7.1827267749023163E-2</v>
      </c>
      <c r="R63" s="145">
        <f>'RG14'!$B$17+'RG14'!$B$18*F63+'RG14'!$B$19*G63+'RG14'!$B$20*H63+'RG14'!$B$21*I63</f>
        <v>7.1310391972911058E-2</v>
      </c>
      <c r="S63" s="145">
        <f>'RG15'!$B$17+'RG15'!$B$18*F63+'RG15'!$B$19*G63+'RG15'!$B$20*H63+'RG15'!$B$21*I63+'RG15'!$B$22*J63</f>
        <v>7.4669627094434102E-2</v>
      </c>
      <c r="T63" s="145">
        <f>'RG16'!$B$17+'RG16'!$B$18*F63+'RG16'!$B$19*G63+'RG16'!$B$20*H63+'RG16'!$B$21*I63+'RG16'!$B$22*J63+'RG16'!$B$23*K63</f>
        <v>7.832703822051576E-2</v>
      </c>
      <c r="U63" s="145">
        <f>'RG17'!$B$17+'RG17'!$B$18*F63+'RG17'!$B$19*G63+'RG17'!$B$20*H63+'RG17'!$B$21*I63+'RG17'!$B$22*J63+'RG17'!$B$23*K63+'RG17'!$B$24*L63</f>
        <v>7.5164980002607129E-2</v>
      </c>
      <c r="V63" s="145">
        <f>'RG18'!$B$17+'RG18'!$B$18*F63+'RG18'!$B$19*G63+'RG18'!$B$20*H63+'RG18'!$B$21*I63+'RG18'!$B$22*J63+'RG18'!$B$23*K63+'RG18'!$B$24*L63+'RG18'!$B$25*M63</f>
        <v>7.5477526674506745E-2</v>
      </c>
      <c r="W63" s="163">
        <f>'RG19'!$B$17+'RG19'!$B$18*F63+'RG19'!$B$19*G63+'RG19'!$B$20*H63+'RG19'!$B$21*I63+'RG19'!$B$22*J63+'RG19'!$B$23*K63+'RG19'!$B$24*L63+'RG19'!$B$25*M63+'RG19'!$B$26*N63</f>
        <v>7.4335636716434478E-2</v>
      </c>
      <c r="X63" s="146">
        <f t="shared" si="8"/>
        <v>2.5466800334225794E-4</v>
      </c>
      <c r="Y63" s="146">
        <f t="shared" si="9"/>
        <v>1.5958320818377413E-2</v>
      </c>
      <c r="Z63" s="146">
        <f t="shared" si="10"/>
        <v>0.20629094129181663</v>
      </c>
      <c r="AA63" s="146">
        <f t="shared" si="11"/>
        <v>1.7573034251676837E-4</v>
      </c>
      <c r="AB63" s="146">
        <f t="shared" si="12"/>
        <v>1.325633216680875E-2</v>
      </c>
      <c r="AC63" s="146">
        <f t="shared" si="13"/>
        <v>0.17756473941405798</v>
      </c>
      <c r="AD63" s="146">
        <f t="shared" si="14"/>
        <v>1.0872791270981852E-4</v>
      </c>
      <c r="AE63" s="146">
        <f t="shared" si="15"/>
        <v>1.042726774902316E-2</v>
      </c>
      <c r="AF63" s="146">
        <f t="shared" si="35"/>
        <v>0.14517143803183255</v>
      </c>
      <c r="AG63" s="146">
        <f t="shared" si="17"/>
        <v>9.8215869056739869E-5</v>
      </c>
      <c r="AH63" s="146">
        <f t="shared" si="18"/>
        <v>9.9103919729110548E-3</v>
      </c>
      <c r="AI63" s="146">
        <f t="shared" si="19"/>
        <v>0.13897542418047221</v>
      </c>
      <c r="AJ63" s="146">
        <f t="shared" si="20"/>
        <v>1.7608300322533954E-4</v>
      </c>
      <c r="AK63" s="146">
        <f t="shared" si="21"/>
        <v>1.3269627094434099E-2</v>
      </c>
      <c r="AL63" s="146">
        <f t="shared" si="22"/>
        <v>0.17771117401794578</v>
      </c>
      <c r="AM63" s="146">
        <f t="shared" si="23"/>
        <v>2.8652462291880125E-4</v>
      </c>
      <c r="AN63" s="146">
        <f t="shared" si="24"/>
        <v>1.6927038220515757E-2</v>
      </c>
      <c r="AO63" s="146">
        <f t="shared" si="25"/>
        <v>0.21610721667862265</v>
      </c>
      <c r="AP63" s="146">
        <f t="shared" si="26"/>
        <v>1.8947467447217407E-4</v>
      </c>
      <c r="AQ63" s="146">
        <f t="shared" si="27"/>
        <v>1.3764980002607126E-2</v>
      </c>
      <c r="AR63" s="146">
        <f t="shared" si="28"/>
        <v>0.18313022902593312</v>
      </c>
      <c r="AS63" s="146">
        <f t="shared" si="29"/>
        <v>1.9817675727144886E-4</v>
      </c>
      <c r="AT63" s="146">
        <f t="shared" si="30"/>
        <v>1.4077526674506742E-2</v>
      </c>
      <c r="AU63" s="146">
        <f t="shared" si="31"/>
        <v>0.18651282434326985</v>
      </c>
      <c r="AV63" s="146">
        <f t="shared" si="32"/>
        <v>1.6733069725956767E-4</v>
      </c>
      <c r="AW63" s="146">
        <f t="shared" si="33"/>
        <v>1.2935636716434475E-2</v>
      </c>
      <c r="AX63" s="147">
        <f t="shared" si="34"/>
        <v>0.17401662631584888</v>
      </c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</row>
    <row r="64" spans="1:123" x14ac:dyDescent="0.25">
      <c r="A64" s="127" t="s">
        <v>175</v>
      </c>
      <c r="B64" s="156">
        <v>6.0100000000000001E-2</v>
      </c>
      <c r="C64" s="104"/>
      <c r="D64" s="144"/>
      <c r="E64" s="104"/>
      <c r="F64" s="103">
        <v>62</v>
      </c>
      <c r="G64" s="104">
        <f t="shared" si="0"/>
        <v>3844</v>
      </c>
      <c r="H64" s="104">
        <f t="shared" si="36"/>
        <v>238328</v>
      </c>
      <c r="I64" s="104">
        <f t="shared" si="37"/>
        <v>14776336</v>
      </c>
      <c r="J64" s="104">
        <f t="shared" si="38"/>
        <v>916132832</v>
      </c>
      <c r="K64" s="104">
        <f t="shared" si="39"/>
        <v>56800235584</v>
      </c>
      <c r="L64" s="104">
        <f t="shared" si="40"/>
        <v>3521614606208</v>
      </c>
      <c r="M64" s="104">
        <f t="shared" si="41"/>
        <v>218340105584896</v>
      </c>
      <c r="N64" s="105">
        <f t="shared" si="42"/>
        <v>1.3537086546263552E+16</v>
      </c>
      <c r="O64" s="162">
        <f>'RG11'!$B$17+'RG11'!$B$18*'Regresiones polinomicas'!F64</f>
        <v>7.7118486685444937E-2</v>
      </c>
      <c r="P64" s="145">
        <f>'RG12'!$B$17+'RG12'!$B$18*F64+'RG12'!$B$19*G64</f>
        <v>7.4195712968962088E-2</v>
      </c>
      <c r="Q64" s="145">
        <f>'RG13'!$B$17+'RG13'!$B$18*'Regresiones polinomicas'!F64+'RG13'!$B$19*'Regresiones polinomicas'!G64+'RG13'!$B$20*'Regresiones polinomicas'!H64</f>
        <v>7.1354728941030343E-2</v>
      </c>
      <c r="R64" s="145">
        <f>'RG14'!$B$17+'RG14'!$B$18*F64+'RG14'!$B$19*G64+'RG14'!$B$20*H64+'RG14'!$B$21*I64</f>
        <v>7.0866065373023146E-2</v>
      </c>
      <c r="S64" s="145">
        <f>'RG15'!$B$17+'RG15'!$B$18*F64+'RG15'!$B$19*G64+'RG15'!$B$20*H64+'RG15'!$B$21*I64+'RG15'!$B$22*J64</f>
        <v>7.4694526125118704E-2</v>
      </c>
      <c r="T64" s="145">
        <f>'RG16'!$B$17+'RG16'!$B$18*F64+'RG16'!$B$19*G64+'RG16'!$B$20*H64+'RG16'!$B$21*I64+'RG16'!$B$22*J64+'RG16'!$B$23*K64</f>
        <v>7.8368781063580611E-2</v>
      </c>
      <c r="U64" s="145">
        <f>'RG17'!$B$17+'RG17'!$B$18*F64+'RG17'!$B$19*G64+'RG17'!$B$20*H64+'RG17'!$B$21*I64+'RG17'!$B$22*J64+'RG17'!$B$23*K64+'RG17'!$B$24*L64</f>
        <v>7.5528350240196995E-2</v>
      </c>
      <c r="V64" s="145">
        <f>'RG18'!$B$17+'RG18'!$B$18*F64+'RG18'!$B$19*G64+'RG18'!$B$20*H64+'RG18'!$B$21*I64+'RG18'!$B$22*J64+'RG18'!$B$23*K64+'RG18'!$B$24*L64+'RG18'!$B$25*M64</f>
        <v>7.5896893203863142E-2</v>
      </c>
      <c r="W64" s="163">
        <f>'RG19'!$B$17+'RG19'!$B$18*F64+'RG19'!$B$19*G64+'RG19'!$B$20*H64+'RG19'!$B$21*I64+'RG19'!$B$22*J64+'RG19'!$B$23*K64+'RG19'!$B$24*L64+'RG19'!$B$25*M64+'RG19'!$B$26*N64</f>
        <v>7.4754046056677903E-2</v>
      </c>
      <c r="X64" s="146">
        <f t="shared" si="8"/>
        <v>2.8962888906266659E-4</v>
      </c>
      <c r="Y64" s="146">
        <f t="shared" si="9"/>
        <v>1.7018486685444936E-2</v>
      </c>
      <c r="Z64" s="146">
        <f t="shared" si="10"/>
        <v>0.22067972825842475</v>
      </c>
      <c r="AA64" s="146">
        <f t="shared" si="11"/>
        <v>1.9868912410336598E-4</v>
      </c>
      <c r="AB64" s="146">
        <f t="shared" si="12"/>
        <v>1.4095712968962087E-2</v>
      </c>
      <c r="AC64" s="146">
        <f t="shared" si="13"/>
        <v>0.18998015390537018</v>
      </c>
      <c r="AD64" s="146">
        <f t="shared" si="14"/>
        <v>1.2666892353606598E-4</v>
      </c>
      <c r="AE64" s="146">
        <f t="shared" si="15"/>
        <v>1.1254728941030342E-2</v>
      </c>
      <c r="AF64" s="146">
        <f t="shared" si="35"/>
        <v>0.15772926487229155</v>
      </c>
      <c r="AG64" s="146">
        <f t="shared" si="17"/>
        <v>1.15908163616208E-4</v>
      </c>
      <c r="AH64" s="146">
        <f t="shared" si="18"/>
        <v>1.0766065373023145E-2</v>
      </c>
      <c r="AI64" s="146">
        <f t="shared" si="19"/>
        <v>0.15192130840555323</v>
      </c>
      <c r="AJ64" s="146">
        <f t="shared" si="20"/>
        <v>2.1300019281677237E-4</v>
      </c>
      <c r="AK64" s="146">
        <f t="shared" si="21"/>
        <v>1.4594526125118704E-2</v>
      </c>
      <c r="AL64" s="146">
        <f t="shared" si="22"/>
        <v>0.19538950017129531</v>
      </c>
      <c r="AM64" s="146">
        <f t="shared" si="23"/>
        <v>3.337483615490415E-4</v>
      </c>
      <c r="AN64" s="146">
        <f t="shared" si="24"/>
        <v>1.8268781063580611E-2</v>
      </c>
      <c r="AO64" s="146">
        <f t="shared" si="25"/>
        <v>0.23311299238862915</v>
      </c>
      <c r="AP64" s="146">
        <f t="shared" si="26"/>
        <v>2.3803399113418668E-4</v>
      </c>
      <c r="AQ64" s="146">
        <f t="shared" si="27"/>
        <v>1.5428350240196995E-2</v>
      </c>
      <c r="AR64" s="146">
        <f t="shared" si="28"/>
        <v>0.20427230557971146</v>
      </c>
      <c r="AS64" s="146">
        <f t="shared" si="29"/>
        <v>2.495418348942575E-4</v>
      </c>
      <c r="AT64" s="146">
        <f t="shared" si="30"/>
        <v>1.5796893203863141E-2</v>
      </c>
      <c r="AU64" s="146">
        <f t="shared" si="31"/>
        <v>0.20813622978521445</v>
      </c>
      <c r="AV64" s="146">
        <f t="shared" si="32"/>
        <v>2.1474106583123717E-4</v>
      </c>
      <c r="AW64" s="146">
        <f t="shared" si="33"/>
        <v>1.4654046056677902E-2</v>
      </c>
      <c r="AX64" s="147">
        <f t="shared" si="34"/>
        <v>0.19603013923242796</v>
      </c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</row>
    <row r="65" spans="1:123" x14ac:dyDescent="0.25">
      <c r="A65" s="126" t="s">
        <v>174</v>
      </c>
      <c r="B65" s="156">
        <v>5.9700000000000003E-2</v>
      </c>
      <c r="C65" s="104"/>
      <c r="D65" s="144"/>
      <c r="E65" s="104"/>
      <c r="F65" s="103">
        <v>63</v>
      </c>
      <c r="G65" s="104">
        <f t="shared" si="0"/>
        <v>3969</v>
      </c>
      <c r="H65" s="104">
        <f t="shared" si="36"/>
        <v>250047</v>
      </c>
      <c r="I65" s="104">
        <f t="shared" si="37"/>
        <v>15752961</v>
      </c>
      <c r="J65" s="104">
        <f t="shared" si="38"/>
        <v>992436543</v>
      </c>
      <c r="K65" s="104">
        <f t="shared" si="39"/>
        <v>62523502209</v>
      </c>
      <c r="L65" s="104">
        <f t="shared" si="40"/>
        <v>3938980639167</v>
      </c>
      <c r="M65" s="104">
        <f t="shared" si="41"/>
        <v>248155780267521</v>
      </c>
      <c r="N65" s="105">
        <f t="shared" si="42"/>
        <v>1.5633814156853824E+16</v>
      </c>
      <c r="O65" s="162">
        <f>'RG11'!$B$17+'RG11'!$B$18*'Regresiones polinomicas'!F65</f>
        <v>7.6878652552512458E-2</v>
      </c>
      <c r="P65" s="145">
        <f>'RG12'!$B$17+'RG12'!$B$18*F65+'RG12'!$B$19*G65</f>
        <v>7.3739036361560331E-2</v>
      </c>
      <c r="Q65" s="145">
        <f>'RG13'!$B$17+'RG13'!$B$18*'Regresiones polinomicas'!F65+'RG13'!$B$19*'Regresiones polinomicas'!G65+'RG13'!$B$20*'Regresiones polinomicas'!H65</f>
        <v>7.0889453699200855E-2</v>
      </c>
      <c r="R65" s="145">
        <f>'RG14'!$B$17+'RG14'!$B$18*F65+'RG14'!$B$19*G65+'RG14'!$B$20*H65+'RG14'!$B$21*I65</f>
        <v>7.0429625155902176E-2</v>
      </c>
      <c r="S65" s="145">
        <f>'RG15'!$B$17+'RG15'!$B$18*F65+'RG15'!$B$19*G65+'RG15'!$B$20*H65+'RG15'!$B$21*I65+'RG15'!$B$22*J65</f>
        <v>7.471165719990211E-2</v>
      </c>
      <c r="T65" s="145">
        <f>'RG16'!$B$17+'RG16'!$B$18*F65+'RG16'!$B$19*G65+'RG16'!$B$20*H65+'RG16'!$B$21*I65+'RG16'!$B$22*J65+'RG16'!$B$23*K65</f>
        <v>7.8388109629421387E-2</v>
      </c>
      <c r="U65" s="145">
        <f>'RG17'!$B$17+'RG17'!$B$18*F65+'RG17'!$B$19*G65+'RG17'!$B$20*H65+'RG17'!$B$21*I65+'RG17'!$B$22*J65+'RG17'!$B$23*K65+'RG17'!$B$24*L65</f>
        <v>7.5880874419365696E-2</v>
      </c>
      <c r="V65" s="145">
        <f>'RG18'!$B$17+'RG18'!$B$18*F65+'RG18'!$B$19*G65+'RG18'!$B$20*H65+'RG18'!$B$21*I65+'RG18'!$B$22*J65+'RG18'!$B$23*K65+'RG18'!$B$24*L65+'RG18'!$B$25*M65</f>
        <v>7.6302342530597048E-2</v>
      </c>
      <c r="W65" s="163">
        <f>'RG19'!$B$17+'RG19'!$B$18*F65+'RG19'!$B$19*G65+'RG19'!$B$20*H65+'RG19'!$B$21*I65+'RG19'!$B$22*J65+'RG19'!$B$23*K65+'RG19'!$B$24*L65+'RG19'!$B$25*M65+'RG19'!$B$26*N65</f>
        <v>7.5168193341638184E-2</v>
      </c>
      <c r="X65" s="146">
        <f t="shared" si="8"/>
        <v>2.9510610351994268E-4</v>
      </c>
      <c r="Y65" s="146">
        <f t="shared" si="9"/>
        <v>1.7178652552512455E-2</v>
      </c>
      <c r="Z65" s="146">
        <f t="shared" si="10"/>
        <v>0.22345153019921188</v>
      </c>
      <c r="AA65" s="146">
        <f t="shared" si="11"/>
        <v>1.9709454196121306E-4</v>
      </c>
      <c r="AB65" s="146">
        <f t="shared" si="12"/>
        <v>1.4039036361560328E-2</v>
      </c>
      <c r="AC65" s="146">
        <f t="shared" si="13"/>
        <v>0.1903881180752558</v>
      </c>
      <c r="AD65" s="146">
        <f t="shared" si="14"/>
        <v>1.2520387408655964E-4</v>
      </c>
      <c r="AE65" s="146">
        <f t="shared" si="15"/>
        <v>1.1189453699200852E-2</v>
      </c>
      <c r="AF65" s="146">
        <f t="shared" si="35"/>
        <v>0.15784370051263341</v>
      </c>
      <c r="AG65" s="146">
        <f t="shared" si="17"/>
        <v>1.1512485598616872E-4</v>
      </c>
      <c r="AH65" s="146">
        <f t="shared" si="18"/>
        <v>1.0729625155902173E-2</v>
      </c>
      <c r="AI65" s="146">
        <f t="shared" si="19"/>
        <v>0.15234533950949197</v>
      </c>
      <c r="AJ65" s="146">
        <f t="shared" si="20"/>
        <v>2.2534985188737275E-4</v>
      </c>
      <c r="AK65" s="146">
        <f t="shared" si="21"/>
        <v>1.5011657199902106E-2</v>
      </c>
      <c r="AL65" s="146">
        <f t="shared" si="22"/>
        <v>0.20092791088459186</v>
      </c>
      <c r="AM65" s="146">
        <f t="shared" si="23"/>
        <v>3.4924544152127227E-4</v>
      </c>
      <c r="AN65" s="146">
        <f t="shared" si="24"/>
        <v>1.8688109629421384E-2</v>
      </c>
      <c r="AO65" s="146">
        <f t="shared" si="25"/>
        <v>0.23840490244973558</v>
      </c>
      <c r="AP65" s="146">
        <f t="shared" si="26"/>
        <v>2.6182069697528305E-4</v>
      </c>
      <c r="AQ65" s="146">
        <f t="shared" si="27"/>
        <v>1.6180874419365693E-2</v>
      </c>
      <c r="AR65" s="146">
        <f t="shared" si="28"/>
        <v>0.21324048441956464</v>
      </c>
      <c r="AS65" s="146">
        <f t="shared" si="29"/>
        <v>2.7563777750327147E-4</v>
      </c>
      <c r="AT65" s="146">
        <f t="shared" si="30"/>
        <v>1.6602342530597045E-2</v>
      </c>
      <c r="AU65" s="146">
        <f t="shared" si="31"/>
        <v>0.21758627559749619</v>
      </c>
      <c r="AV65" s="146">
        <f t="shared" si="32"/>
        <v>2.3926500525429977E-4</v>
      </c>
      <c r="AW65" s="146">
        <f t="shared" si="33"/>
        <v>1.5468193341638181E-2</v>
      </c>
      <c r="AX65" s="147">
        <f t="shared" si="34"/>
        <v>0.20578109774882444</v>
      </c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</row>
    <row r="66" spans="1:123" x14ac:dyDescent="0.25">
      <c r="A66" s="127" t="s">
        <v>173</v>
      </c>
      <c r="B66" s="156">
        <v>5.9299999999999999E-2</v>
      </c>
      <c r="C66" s="104"/>
      <c r="D66" s="144"/>
      <c r="E66" s="104"/>
      <c r="F66" s="103">
        <v>64</v>
      </c>
      <c r="G66" s="104">
        <f t="shared" si="0"/>
        <v>4096</v>
      </c>
      <c r="H66" s="104">
        <f t="shared" si="36"/>
        <v>262144</v>
      </c>
      <c r="I66" s="104">
        <f t="shared" si="37"/>
        <v>16777216</v>
      </c>
      <c r="J66" s="104">
        <f t="shared" si="38"/>
        <v>1073741824</v>
      </c>
      <c r="K66" s="104">
        <f t="shared" si="39"/>
        <v>68719476736</v>
      </c>
      <c r="L66" s="104">
        <f t="shared" si="40"/>
        <v>4398046511104</v>
      </c>
      <c r="M66" s="104">
        <f t="shared" si="41"/>
        <v>281474976710656</v>
      </c>
      <c r="N66" s="105">
        <f t="shared" si="42"/>
        <v>1.8014398509481984E+16</v>
      </c>
      <c r="O66" s="162">
        <f>'RG11'!$B$17+'RG11'!$B$18*'Regresiones polinomicas'!F66</f>
        <v>7.6638818419579979E-2</v>
      </c>
      <c r="P66" s="145">
        <f>'RG12'!$B$17+'RG12'!$B$18*F66+'RG12'!$B$19*G66</f>
        <v>7.3286302344603468E-2</v>
      </c>
      <c r="Q66" s="145">
        <f>'RG13'!$B$17+'RG13'!$B$18*'Regresiones polinomicas'!F66+'RG13'!$B$19*'Regresiones polinomicas'!G66+'RG13'!$B$20*'Regresiones polinomicas'!H66</f>
        <v>7.0431382186134373E-2</v>
      </c>
      <c r="R66" s="145">
        <f>'RG14'!$B$17+'RG14'!$B$18*F66+'RG14'!$B$19*G66+'RG14'!$B$20*H66+'RG14'!$B$21*I66</f>
        <v>7.0000950586524294E-2</v>
      </c>
      <c r="S66" s="145">
        <f>'RG15'!$B$17+'RG15'!$B$18*F66+'RG15'!$B$19*G66+'RG15'!$B$20*H66+'RG15'!$B$21*I66+'RG15'!$B$22*J66</f>
        <v>7.4720040394893356E-2</v>
      </c>
      <c r="T66" s="145">
        <f>'RG16'!$B$17+'RG16'!$B$18*F66+'RG16'!$B$19*G66+'RG16'!$B$20*H66+'RG16'!$B$21*I66+'RG16'!$B$22*J66+'RG16'!$B$23*K66</f>
        <v>7.8384334933629549E-2</v>
      </c>
      <c r="U66" s="145">
        <f>'RG17'!$B$17+'RG17'!$B$18*F66+'RG17'!$B$19*G66+'RG17'!$B$20*H66+'RG17'!$B$21*I66+'RG17'!$B$22*J66+'RG17'!$B$23*K66+'RG17'!$B$24*L66</f>
        <v>7.621995716275462E-2</v>
      </c>
      <c r="V66" s="145">
        <f>'RG18'!$B$17+'RG18'!$B$18*F66+'RG18'!$B$19*G66+'RG18'!$B$20*H66+'RG18'!$B$21*I66+'RG18'!$B$22*J66+'RG18'!$B$23*K66+'RG18'!$B$24*L66+'RG18'!$B$25*M66</f>
        <v>7.6690998101390184E-2</v>
      </c>
      <c r="W66" s="163">
        <f>'RG19'!$B$17+'RG19'!$B$18*F66+'RG19'!$B$19*G66+'RG19'!$B$20*H66+'RG19'!$B$21*I66+'RG19'!$B$22*J66+'RG19'!$B$23*K66+'RG19'!$B$24*L66+'RG19'!$B$25*M66+'RG19'!$B$26*N66</f>
        <v>7.5574933796263732E-2</v>
      </c>
      <c r="X66" s="146">
        <f t="shared" si="8"/>
        <v>3.0063462418716602E-4</v>
      </c>
      <c r="Y66" s="146">
        <f t="shared" si="9"/>
        <v>1.7338818419579981E-2</v>
      </c>
      <c r="Z66" s="146">
        <f t="shared" si="10"/>
        <v>0.22624068033844053</v>
      </c>
      <c r="AA66" s="146">
        <f t="shared" si="11"/>
        <v>1.9561665327466051E-4</v>
      </c>
      <c r="AB66" s="146">
        <f t="shared" si="12"/>
        <v>1.398630234460347E-2</v>
      </c>
      <c r="AC66" s="146">
        <f t="shared" si="13"/>
        <v>0.19084469944789578</v>
      </c>
      <c r="AD66" s="146">
        <f t="shared" si="14"/>
        <v>1.2390766937378966E-4</v>
      </c>
      <c r="AE66" s="146">
        <f t="shared" si="15"/>
        <v>1.1131382186134374E-2</v>
      </c>
      <c r="AF66" s="146">
        <f t="shared" si="35"/>
        <v>0.15804577222006838</v>
      </c>
      <c r="AG66" s="146">
        <f t="shared" si="17"/>
        <v>1.1451034345523466E-4</v>
      </c>
      <c r="AH66" s="146">
        <f t="shared" si="18"/>
        <v>1.0700950586524295E-2</v>
      </c>
      <c r="AI66" s="146">
        <f t="shared" si="19"/>
        <v>0.15286864673783884</v>
      </c>
      <c r="AJ66" s="146">
        <f t="shared" si="20"/>
        <v>2.3777764578014287E-4</v>
      </c>
      <c r="AK66" s="146">
        <f t="shared" si="21"/>
        <v>1.5420040394893357E-2</v>
      </c>
      <c r="AL66" s="146">
        <f t="shared" si="22"/>
        <v>0.20637087872810117</v>
      </c>
      <c r="AM66" s="146">
        <f t="shared" si="23"/>
        <v>3.6421183985895319E-4</v>
      </c>
      <c r="AN66" s="146">
        <f t="shared" si="24"/>
        <v>1.908433493362955E-2</v>
      </c>
      <c r="AO66" s="146">
        <f t="shared" si="25"/>
        <v>0.24347128734062551</v>
      </c>
      <c r="AP66" s="146">
        <f t="shared" si="26"/>
        <v>2.8628495038945142E-4</v>
      </c>
      <c r="AQ66" s="146">
        <f t="shared" si="27"/>
        <v>1.6919957162754622E-2</v>
      </c>
      <c r="AR66" s="146">
        <f t="shared" si="28"/>
        <v>0.22198854201170648</v>
      </c>
      <c r="AS66" s="146">
        <f t="shared" si="29"/>
        <v>3.0244681496255702E-4</v>
      </c>
      <c r="AT66" s="146">
        <f t="shared" si="30"/>
        <v>1.7390998101390186E-2</v>
      </c>
      <c r="AU66" s="146">
        <f t="shared" si="31"/>
        <v>0.22676713736856344</v>
      </c>
      <c r="AV66" s="146">
        <f t="shared" si="32"/>
        <v>2.6487347007276749E-4</v>
      </c>
      <c r="AW66" s="146">
        <f t="shared" si="33"/>
        <v>1.6274933796263734E-2</v>
      </c>
      <c r="AX66" s="147">
        <f t="shared" si="34"/>
        <v>0.21534830371321256</v>
      </c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</row>
    <row r="67" spans="1:123" x14ac:dyDescent="0.25">
      <c r="A67" s="126" t="s">
        <v>172</v>
      </c>
      <c r="B67" s="156">
        <v>5.9700000000000003E-2</v>
      </c>
      <c r="C67" s="104"/>
      <c r="D67" s="144"/>
      <c r="E67" s="104"/>
      <c r="F67" s="103">
        <v>65</v>
      </c>
      <c r="G67" s="104">
        <f t="shared" si="0"/>
        <v>4225</v>
      </c>
      <c r="H67" s="104">
        <f t="shared" si="36"/>
        <v>274625</v>
      </c>
      <c r="I67" s="104">
        <f t="shared" si="37"/>
        <v>17850625</v>
      </c>
      <c r="J67" s="104">
        <f t="shared" si="38"/>
        <v>1160290625</v>
      </c>
      <c r="K67" s="104">
        <f t="shared" si="39"/>
        <v>75418890625</v>
      </c>
      <c r="L67" s="104">
        <f t="shared" si="40"/>
        <v>4902227890625</v>
      </c>
      <c r="M67" s="104">
        <f t="shared" si="41"/>
        <v>318644812890625</v>
      </c>
      <c r="N67" s="105">
        <f t="shared" si="42"/>
        <v>2.0711912837890624E+16</v>
      </c>
      <c r="O67" s="162">
        <f>'RG11'!$B$17+'RG11'!$B$18*'Regresiones polinomicas'!F67</f>
        <v>7.6398984286647501E-2</v>
      </c>
      <c r="P67" s="145">
        <f>'RG12'!$B$17+'RG12'!$B$18*F67+'RG12'!$B$19*G67</f>
        <v>7.28375109180915E-2</v>
      </c>
      <c r="Q67" s="145">
        <f>'RG13'!$B$17+'RG13'!$B$18*'Regresiones polinomicas'!F67+'RG13'!$B$19*'Regresiones polinomicas'!G67+'RG13'!$B$20*'Regresiones polinomicas'!H67</f>
        <v>6.9980454564430541E-2</v>
      </c>
      <c r="R67" s="145">
        <f>'RG14'!$B$17+'RG14'!$B$18*F67+'RG14'!$B$19*G67+'RG14'!$B$20*H67+'RG14'!$B$21*I67</f>
        <v>6.9579922037095232E-2</v>
      </c>
      <c r="S67" s="145">
        <f>'RG15'!$B$17+'RG15'!$B$18*F67+'RG15'!$B$19*G67+'RG15'!$B$20*H67+'RG15'!$B$21*I67+'RG15'!$B$22*J67</f>
        <v>7.4718759143377653E-2</v>
      </c>
      <c r="T67" s="145">
        <f>'RG16'!$B$17+'RG16'!$B$18*F67+'RG16'!$B$19*G67+'RG16'!$B$20*H67+'RG16'!$B$21*I67+'RG16'!$B$22*J67+'RG16'!$B$23*K67</f>
        <v>7.8356870104169696E-2</v>
      </c>
      <c r="U67" s="145">
        <f>'RG17'!$B$17+'RG17'!$B$18*F67+'RG17'!$B$19*G67+'RG17'!$B$20*H67+'RG17'!$B$21*I67+'RG17'!$B$22*J67+'RG17'!$B$23*K67+'RG17'!$B$24*L67</f>
        <v>7.6543118100524568E-2</v>
      </c>
      <c r="V67" s="145">
        <f>'RG18'!$B$17+'RG18'!$B$18*F67+'RG18'!$B$19*G67+'RG18'!$B$20*H67+'RG18'!$B$21*I67+'RG18'!$B$22*J67+'RG18'!$B$23*K67+'RG18'!$B$24*L67+'RG18'!$B$25*M67</f>
        <v>7.7060127156995478E-2</v>
      </c>
      <c r="W67" s="163">
        <f>'RG19'!$B$17+'RG19'!$B$18*F67+'RG19'!$B$19*G67+'RG19'!$B$20*H67+'RG19'!$B$21*I67+'RG19'!$B$22*J67+'RG19'!$B$23*K67+'RG19'!$B$24*L67+'RG19'!$B$25*M67+'RG19'!$B$26*N67</f>
        <v>7.5971202028429455E-2</v>
      </c>
      <c r="X67" s="146">
        <f t="shared" si="8"/>
        <v>2.7885607620570002E-4</v>
      </c>
      <c r="Y67" s="146">
        <f t="shared" si="9"/>
        <v>1.6698984286647497E-2</v>
      </c>
      <c r="Z67" s="146">
        <f t="shared" si="10"/>
        <v>0.21857599865455324</v>
      </c>
      <c r="AA67" s="146">
        <f t="shared" si="11"/>
        <v>1.7259419312297327E-4</v>
      </c>
      <c r="AB67" s="146">
        <f t="shared" si="12"/>
        <v>1.3137510918091497E-2</v>
      </c>
      <c r="AC67" s="146">
        <f t="shared" si="13"/>
        <v>0.18036737873792966</v>
      </c>
      <c r="AD67" s="146">
        <f t="shared" si="14"/>
        <v>1.0568774605132069E-4</v>
      </c>
      <c r="AE67" s="146">
        <f t="shared" si="15"/>
        <v>1.0280454564430538E-2</v>
      </c>
      <c r="AF67" s="146">
        <f t="shared" si="35"/>
        <v>0.14690465542725778</v>
      </c>
      <c r="AG67" s="146">
        <f t="shared" si="17"/>
        <v>9.7612859459079941E-5</v>
      </c>
      <c r="AH67" s="146">
        <f t="shared" si="18"/>
        <v>9.879922037095229E-3</v>
      </c>
      <c r="AI67" s="146">
        <f t="shared" si="19"/>
        <v>0.14199386472189396</v>
      </c>
      <c r="AJ67" s="146">
        <f t="shared" si="20"/>
        <v>2.2556312620678975E-4</v>
      </c>
      <c r="AK67" s="146">
        <f t="shared" si="21"/>
        <v>1.501875914337765E-2</v>
      </c>
      <c r="AL67" s="146">
        <f t="shared" si="22"/>
        <v>0.20100386188906305</v>
      </c>
      <c r="AM67" s="146">
        <f t="shared" si="23"/>
        <v>3.4807880208386085E-4</v>
      </c>
      <c r="AN67" s="146">
        <f t="shared" si="24"/>
        <v>1.8656870104169693E-2</v>
      </c>
      <c r="AO67" s="146">
        <f t="shared" si="25"/>
        <v>0.23810126769186615</v>
      </c>
      <c r="AP67" s="146">
        <f t="shared" si="26"/>
        <v>2.8369062734821826E-4</v>
      </c>
      <c r="AQ67" s="146">
        <f t="shared" si="27"/>
        <v>1.6843118100524565E-2</v>
      </c>
      <c r="AR67" s="146">
        <f t="shared" si="28"/>
        <v>0.22004745192643432</v>
      </c>
      <c r="AS67" s="146">
        <f t="shared" si="29"/>
        <v>3.0137401490705181E-4</v>
      </c>
      <c r="AT67" s="146">
        <f t="shared" si="30"/>
        <v>1.7360127156995475E-2</v>
      </c>
      <c r="AU67" s="146">
        <f t="shared" si="31"/>
        <v>0.22528028174191161</v>
      </c>
      <c r="AV67" s="146">
        <f t="shared" si="32"/>
        <v>2.6475201544996671E-4</v>
      </c>
      <c r="AW67" s="146">
        <f t="shared" si="33"/>
        <v>1.6271202028429452E-2</v>
      </c>
      <c r="AX67" s="147">
        <f t="shared" si="34"/>
        <v>0.2141759192166072</v>
      </c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</row>
    <row r="68" spans="1:123" x14ac:dyDescent="0.25">
      <c r="A68" s="127" t="s">
        <v>171</v>
      </c>
      <c r="B68" s="156">
        <v>6.1199999999999997E-2</v>
      </c>
      <c r="C68" s="104"/>
      <c r="D68" s="144"/>
      <c r="E68" s="104"/>
      <c r="F68" s="103">
        <v>66</v>
      </c>
      <c r="G68" s="104">
        <f t="shared" ref="G68:G131" si="43">F68^2</f>
        <v>4356</v>
      </c>
      <c r="H68" s="104">
        <f t="shared" si="36"/>
        <v>287496</v>
      </c>
      <c r="I68" s="104">
        <f t="shared" si="37"/>
        <v>18974736</v>
      </c>
      <c r="J68" s="104">
        <f t="shared" si="38"/>
        <v>1252332576</v>
      </c>
      <c r="K68" s="104">
        <f t="shared" si="39"/>
        <v>82653950016</v>
      </c>
      <c r="L68" s="104">
        <f t="shared" si="40"/>
        <v>5455160701056</v>
      </c>
      <c r="M68" s="104">
        <f t="shared" si="41"/>
        <v>360040606269696</v>
      </c>
      <c r="N68" s="105">
        <f t="shared" si="42"/>
        <v>2.3762680013799936E+16</v>
      </c>
      <c r="O68" s="162">
        <f>'RG11'!$B$17+'RG11'!$B$18*'Regresiones polinomicas'!F68</f>
        <v>7.6159150153715022E-2</v>
      </c>
      <c r="P68" s="145">
        <f>'RG12'!$B$17+'RG12'!$B$18*F68+'RG12'!$B$19*G68</f>
        <v>7.2392662082024453E-2</v>
      </c>
      <c r="Q68" s="145">
        <f>'RG13'!$B$17+'RG13'!$B$18*'Regresiones polinomicas'!F68+'RG13'!$B$19*'Regresiones polinomicas'!G68+'RG13'!$B$20*'Regresiones polinomicas'!H68</f>
        <v>6.9536610996689063E-2</v>
      </c>
      <c r="R68" s="145">
        <f>'RG14'!$B$17+'RG14'!$B$18*F68+'RG14'!$B$19*G68+'RG14'!$B$20*H68+'RG14'!$B$21*I68</f>
        <v>6.9166420987050295E-2</v>
      </c>
      <c r="S68" s="145">
        <f>'RG15'!$B$17+'RG15'!$B$18*F68+'RG15'!$B$19*G68+'RG15'!$B$20*H68+'RG15'!$B$21*I68+'RG15'!$B$22*J68</f>
        <v>7.470695909361573E-2</v>
      </c>
      <c r="T68" s="145">
        <f>'RG16'!$B$17+'RG16'!$B$18*F68+'RG16'!$B$19*G68+'RG16'!$B$20*H68+'RG16'!$B$21*I68+'RG16'!$B$22*J68+'RG16'!$B$23*K68</f>
        <v>7.830522681468198E-2</v>
      </c>
      <c r="U68" s="145">
        <f>'RG17'!$B$17+'RG17'!$B$18*F68+'RG17'!$B$19*G68+'RG17'!$B$20*H68+'RG17'!$B$21*I68+'RG17'!$B$22*J68+'RG17'!$B$23*K68+'RG17'!$B$24*L68</f>
        <v>7.6847995380874612E-2</v>
      </c>
      <c r="V68" s="145">
        <f>'RG18'!$B$17+'RG18'!$B$18*F68+'RG18'!$B$19*G68+'RG18'!$B$20*H68+'RG18'!$B$21*I68+'RG18'!$B$22*J68+'RG18'!$B$23*K68+'RG18'!$B$24*L68+'RG18'!$B$25*M68</f>
        <v>7.7407144489232582E-2</v>
      </c>
      <c r="W68" s="163">
        <f>'RG19'!$B$17+'RG19'!$B$18*F68+'RG19'!$B$19*G68+'RG19'!$B$20*H68+'RG19'!$B$21*I68+'RG19'!$B$22*J68+'RG19'!$B$23*K68+'RG19'!$B$24*L68+'RG19'!$B$25*M68+'RG19'!$B$26*N68</f>
        <v>7.6354020680880222E-2</v>
      </c>
      <c r="X68" s="146">
        <f t="shared" ref="X68:X131" si="44">(B68-O68)^2</f>
        <v>2.2377617332139223E-4</v>
      </c>
      <c r="Y68" s="146">
        <f t="shared" ref="Y68:Y131" si="45">ABS(B68-O68)</f>
        <v>1.4959150153715024E-2</v>
      </c>
      <c r="Z68" s="146">
        <f t="shared" ref="Z68:Z131" si="46">ABS((B68-O68)/O68)</f>
        <v>0.19641960451925186</v>
      </c>
      <c r="AA68" s="146">
        <f t="shared" ref="AA68:AA131" si="47">(B68-P68)^2</f>
        <v>1.2527568448238803E-4</v>
      </c>
      <c r="AB68" s="146">
        <f t="shared" ref="AB68:AB131" si="48">ABS(B68-P68)</f>
        <v>1.1192662082024456E-2</v>
      </c>
      <c r="AC68" s="146">
        <f t="shared" ref="AC68:AC131" si="49">ABS((B68-P68)/P68)</f>
        <v>0.15461045028766338</v>
      </c>
      <c r="AD68" s="146">
        <f t="shared" ref="AD68:AD131" si="50">(B68-Q68)^2</f>
        <v>6.9499082910117065E-5</v>
      </c>
      <c r="AE68" s="146">
        <f t="shared" ref="AE68:AE131" si="51">ABS(B68-Q68)</f>
        <v>8.3366109966890659E-3</v>
      </c>
      <c r="AF68" s="146">
        <f t="shared" ref="AF68:AF131" si="52">ABS((B68-Q68)/Q68)</f>
        <v>0.11988808308598772</v>
      </c>
      <c r="AG68" s="146">
        <f t="shared" ref="AG68:AG131" si="53">(B68-R68)^2</f>
        <v>6.346386334291544E-5</v>
      </c>
      <c r="AH68" s="146">
        <f t="shared" ref="AH68:AH131" si="54">ABS(B68-R68)</f>
        <v>7.9664209870502975E-3</v>
      </c>
      <c r="AI68" s="146">
        <f t="shared" ref="AI68:AI131" si="55">ABS((B68-R68)/R68)</f>
        <v>0.1151775800072381</v>
      </c>
      <c r="AJ68" s="146">
        <f t="shared" ref="AJ68:AJ131" si="56">(B68-S68)^2</f>
        <v>1.8243794395660871E-4</v>
      </c>
      <c r="AK68" s="146">
        <f t="shared" ref="AK68:AK131" si="57">ABS(B68-S68)</f>
        <v>1.3506959093615732E-2</v>
      </c>
      <c r="AL68" s="146">
        <f t="shared" ref="AL68:AL131" si="58">ABS((B68-S68)/S68)</f>
        <v>0.18079920876835695</v>
      </c>
      <c r="AM68" s="146">
        <f t="shared" ref="AM68:AM131" si="59">(B68-T68)^2</f>
        <v>2.9258878438171554E-4</v>
      </c>
      <c r="AN68" s="146">
        <f t="shared" ref="AN68:AN131" si="60">ABS(B68-T68)</f>
        <v>1.7105226814681983E-2</v>
      </c>
      <c r="AO68" s="146">
        <f t="shared" ref="AO68:AO131" si="61">ABS((B68-T68)/T68)</f>
        <v>0.21844297642050642</v>
      </c>
      <c r="AP68" s="146">
        <f t="shared" ref="AP68:AP131" si="62">(B68-U68)^2</f>
        <v>2.4485975943987329E-4</v>
      </c>
      <c r="AQ68" s="146">
        <f t="shared" ref="AQ68:AQ131" si="63">ABS(B68-U68)</f>
        <v>1.5647995380874614E-2</v>
      </c>
      <c r="AR68" s="146">
        <f t="shared" ref="AR68:AR131" si="64">ABS((B68-U68)/U68)</f>
        <v>0.20362268792204535</v>
      </c>
      <c r="AS68" s="146">
        <f t="shared" ref="AS68:AS131" si="65">(B68-V68)^2</f>
        <v>2.6267153249486213E-4</v>
      </c>
      <c r="AT68" s="146">
        <f t="shared" ref="AT68:AT131" si="66">ABS(B68-V68)</f>
        <v>1.6207144489232585E-2</v>
      </c>
      <c r="AU68" s="146">
        <f t="shared" ref="AU68:AU131" si="67">ABS((B68-V68)/V68)</f>
        <v>0.20937530503385274</v>
      </c>
      <c r="AV68" s="146">
        <f t="shared" ref="AV68:AV131" si="68">(B68-W68)^2</f>
        <v>2.2964434279654553E-4</v>
      </c>
      <c r="AW68" s="146">
        <f t="shared" ref="AW68:AW131" si="69">ABS(B68-W68)</f>
        <v>1.5154020680880224E-2</v>
      </c>
      <c r="AX68" s="147">
        <f t="shared" ref="AX68:AX131" si="70">ABS((B68-W68)/W68)</f>
        <v>0.19847050025323598</v>
      </c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</row>
    <row r="69" spans="1:123" x14ac:dyDescent="0.25">
      <c r="A69" s="126" t="s">
        <v>170</v>
      </c>
      <c r="B69" s="156">
        <v>6.5100000000000005E-2</v>
      </c>
      <c r="C69" s="104"/>
      <c r="D69" s="144"/>
      <c r="E69" s="104"/>
      <c r="F69" s="103">
        <v>67</v>
      </c>
      <c r="G69" s="104">
        <f t="shared" si="43"/>
        <v>4489</v>
      </c>
      <c r="H69" s="104">
        <f t="shared" si="36"/>
        <v>300763</v>
      </c>
      <c r="I69" s="104">
        <f t="shared" si="37"/>
        <v>20151121</v>
      </c>
      <c r="J69" s="104">
        <f t="shared" si="38"/>
        <v>1350125107</v>
      </c>
      <c r="K69" s="104">
        <f t="shared" si="39"/>
        <v>90458382169</v>
      </c>
      <c r="L69" s="104">
        <f t="shared" si="40"/>
        <v>6060711605323</v>
      </c>
      <c r="M69" s="104">
        <f t="shared" si="41"/>
        <v>406067677556641</v>
      </c>
      <c r="N69" s="105">
        <f t="shared" si="42"/>
        <v>2.7206534396294948E+16</v>
      </c>
      <c r="O69" s="162">
        <f>'RG11'!$B$17+'RG11'!$B$18*'Regresiones polinomicas'!F69</f>
        <v>7.5919316020782529E-2</v>
      </c>
      <c r="P69" s="145">
        <f>'RG12'!$B$17+'RG12'!$B$18*F69+'RG12'!$B$19*G69</f>
        <v>7.1951755836402273E-2</v>
      </c>
      <c r="Q69" s="145">
        <f>'RG13'!$B$17+'RG13'!$B$18*'Regresiones polinomicas'!F69+'RG13'!$B$19*'Regresiones polinomicas'!G69+'RG13'!$B$20*'Regresiones polinomicas'!H69</f>
        <v>6.909979164550957E-2</v>
      </c>
      <c r="R69" s="145">
        <f>'RG14'!$B$17+'RG14'!$B$18*F69+'RG14'!$B$19*G69+'RG14'!$B$20*H69+'RG14'!$B$21*I69</f>
        <v>6.876033002305415E-2</v>
      </c>
      <c r="S69" s="145">
        <f>'RG15'!$B$17+'RG15'!$B$18*F69+'RG15'!$B$19*G69+'RG15'!$B$20*H69+'RG15'!$B$21*I69+'RG15'!$B$22*J69</f>
        <v>7.4683846966642639E-2</v>
      </c>
      <c r="T69" s="145">
        <f>'RG16'!$B$17+'RG16'!$B$18*F69+'RG16'!$B$19*G69+'RG16'!$B$20*H69+'RG16'!$B$21*I69+'RG16'!$B$22*J69+'RG16'!$B$23*K69</f>
        <v>7.82290117626845E-2</v>
      </c>
      <c r="U69" s="145">
        <f>'RG17'!$B$17+'RG17'!$B$18*F69+'RG17'!$B$19*G69+'RG17'!$B$20*H69+'RG17'!$B$21*I69+'RG17'!$B$22*J69+'RG17'!$B$23*K69+'RG17'!$B$24*L69</f>
        <v>7.7132348819133251E-2</v>
      </c>
      <c r="V69" s="145">
        <f>'RG18'!$B$17+'RG18'!$B$18*F69+'RG18'!$B$19*G69+'RG18'!$B$20*H69+'RG18'!$B$21*I69+'RG18'!$B$22*J69+'RG18'!$B$23*K69+'RG18'!$B$24*L69+'RG18'!$B$25*M69</f>
        <v>7.7729615688510445E-2</v>
      </c>
      <c r="W69" s="163">
        <f>'RG19'!$B$17+'RG19'!$B$18*F69+'RG19'!$B$19*G69+'RG19'!$B$20*H69+'RG19'!$B$21*I69+'RG19'!$B$22*J69+'RG19'!$B$23*K69+'RG19'!$B$24*L69+'RG19'!$B$25*M69+'RG19'!$B$26*N69</f>
        <v>7.6720508713246788E-2</v>
      </c>
      <c r="X69" s="146">
        <f t="shared" si="44"/>
        <v>1.1705759915756139E-4</v>
      </c>
      <c r="Y69" s="146">
        <f t="shared" si="45"/>
        <v>1.0819316020782524E-2</v>
      </c>
      <c r="Z69" s="146">
        <f t="shared" si="46"/>
        <v>0.14251071516267075</v>
      </c>
      <c r="AA69" s="146">
        <f t="shared" si="47"/>
        <v>4.6946558041672544E-5</v>
      </c>
      <c r="AB69" s="146">
        <f t="shared" si="48"/>
        <v>6.8517558364022679E-3</v>
      </c>
      <c r="AC69" s="146">
        <f t="shared" si="49"/>
        <v>9.5227083158070561E-2</v>
      </c>
      <c r="AD69" s="146">
        <f t="shared" si="50"/>
        <v>1.5998333207488113E-5</v>
      </c>
      <c r="AE69" s="146">
        <f t="shared" si="51"/>
        <v>3.999791645509565E-3</v>
      </c>
      <c r="AF69" s="146">
        <f t="shared" si="52"/>
        <v>5.7884279391593366E-2</v>
      </c>
      <c r="AG69" s="146">
        <f t="shared" si="53"/>
        <v>1.3398015877671559E-5</v>
      </c>
      <c r="AH69" s="146">
        <f t="shared" si="54"/>
        <v>3.6603300230541452E-3</v>
      </c>
      <c r="AI69" s="146">
        <f t="shared" si="55"/>
        <v>5.3233165428771212E-2</v>
      </c>
      <c r="AJ69" s="146">
        <f t="shared" si="56"/>
        <v>9.185012268002522E-5</v>
      </c>
      <c r="AK69" s="146">
        <f t="shared" si="57"/>
        <v>9.583846966642634E-3</v>
      </c>
      <c r="AL69" s="146">
        <f t="shared" si="58"/>
        <v>0.12832556644977375</v>
      </c>
      <c r="AM69" s="146">
        <f t="shared" si="59"/>
        <v>1.7237094986470784E-4</v>
      </c>
      <c r="AN69" s="146">
        <f t="shared" si="60"/>
        <v>1.3129011762684495E-2</v>
      </c>
      <c r="AO69" s="146">
        <f t="shared" si="61"/>
        <v>0.16782791277630682</v>
      </c>
      <c r="AP69" s="146">
        <f t="shared" si="62"/>
        <v>1.4477741810529722E-4</v>
      </c>
      <c r="AQ69" s="146">
        <f t="shared" si="63"/>
        <v>1.2032348819133246E-2</v>
      </c>
      <c r="AR69" s="146">
        <f t="shared" si="64"/>
        <v>0.15599614174005982</v>
      </c>
      <c r="AS69" s="146">
        <f t="shared" si="65"/>
        <v>1.5950719243946904E-4</v>
      </c>
      <c r="AT69" s="146">
        <f t="shared" si="66"/>
        <v>1.262961568851044E-2</v>
      </c>
      <c r="AU69" s="146">
        <f t="shared" si="67"/>
        <v>0.16248138597676456</v>
      </c>
      <c r="AV69" s="146">
        <f t="shared" si="68"/>
        <v>1.350362227546444E-4</v>
      </c>
      <c r="AW69" s="146">
        <f t="shared" si="69"/>
        <v>1.1620508713246783E-2</v>
      </c>
      <c r="AX69" s="147">
        <f t="shared" si="70"/>
        <v>0.1514654804581653</v>
      </c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</row>
    <row r="70" spans="1:123" x14ac:dyDescent="0.25">
      <c r="A70" s="127" t="s">
        <v>169</v>
      </c>
      <c r="B70" s="156">
        <v>6.3700000000000007E-2</v>
      </c>
      <c r="C70" s="104"/>
      <c r="D70" s="144"/>
      <c r="E70" s="104"/>
      <c r="F70" s="103">
        <v>68</v>
      </c>
      <c r="G70" s="104">
        <f t="shared" si="43"/>
        <v>4624</v>
      </c>
      <c r="H70" s="104">
        <f t="shared" si="36"/>
        <v>314432</v>
      </c>
      <c r="I70" s="104">
        <f t="shared" si="37"/>
        <v>21381376</v>
      </c>
      <c r="J70" s="104">
        <f t="shared" si="38"/>
        <v>1453933568</v>
      </c>
      <c r="K70" s="104">
        <f t="shared" si="39"/>
        <v>98867482624</v>
      </c>
      <c r="L70" s="104">
        <f t="shared" si="40"/>
        <v>6722988818432</v>
      </c>
      <c r="M70" s="104">
        <f t="shared" si="41"/>
        <v>457163239653376</v>
      </c>
      <c r="N70" s="105">
        <f t="shared" si="42"/>
        <v>3.1087100296429568E+16</v>
      </c>
      <c r="O70" s="162">
        <f>'RG11'!$B$17+'RG11'!$B$18*'Regresiones polinomicas'!F70</f>
        <v>7.567948188785005E-2</v>
      </c>
      <c r="P70" s="145">
        <f>'RG12'!$B$17+'RG12'!$B$18*F70+'RG12'!$B$19*G70</f>
        <v>7.1514792181224987E-2</v>
      </c>
      <c r="Q70" s="145">
        <f>'RG13'!$B$17+'RG13'!$B$18*'Regresiones polinomicas'!F70+'RG13'!$B$19*'Regresiones polinomicas'!G70+'RG13'!$B$20*'Regresiones polinomicas'!H70</f>
        <v>6.8669936673491763E-2</v>
      </c>
      <c r="R70" s="145">
        <f>'RG14'!$B$17+'RG14'!$B$18*F70+'RG14'!$B$19*G70+'RG14'!$B$20*H70+'RG14'!$B$21*I70</f>
        <v>6.8361532839001149E-2</v>
      </c>
      <c r="S70" s="145">
        <f>'RG15'!$B$17+'RG15'!$B$18*F70+'RG15'!$B$19*G70+'RG15'!$B$20*H70+'RG15'!$B$21*I70+'RG15'!$B$22*J70</f>
        <v>7.4648689414067396E-2</v>
      </c>
      <c r="T70" s="145">
        <f>'RG16'!$B$17+'RG16'!$B$18*F70+'RG16'!$B$19*G70+'RG16'!$B$20*H70+'RG16'!$B$21*I70+'RG16'!$B$22*J70+'RG16'!$B$23*K70</f>
        <v>7.8127923192672019E-2</v>
      </c>
      <c r="U70" s="145">
        <f>'RG17'!$B$17+'RG17'!$B$18*F70+'RG17'!$B$19*G70+'RG17'!$B$20*H70+'RG17'!$B$21*I70+'RG17'!$B$22*J70+'RG17'!$B$23*K70+'RG17'!$B$24*L70</f>
        <v>7.7394062693020516E-2</v>
      </c>
      <c r="V70" s="145">
        <f>'RG18'!$B$17+'RG18'!$B$18*F70+'RG18'!$B$19*G70+'RG18'!$B$20*H70+'RG18'!$B$21*I70+'RG18'!$B$22*J70+'RG18'!$B$23*K70+'RG18'!$B$24*L70+'RG18'!$B$25*M70</f>
        <v>7.8025259897511981E-2</v>
      </c>
      <c r="W70" s="163">
        <f>'RG19'!$B$17+'RG19'!$B$18*F70+'RG19'!$B$19*G70+'RG19'!$B$20*H70+'RG19'!$B$21*I70+'RG19'!$B$22*J70+'RG19'!$B$23*K70+'RG19'!$B$24*L70+'RG19'!$B$25*M70+'RG19'!$B$26*N70</f>
        <v>7.70678892948512E-2</v>
      </c>
      <c r="X70" s="146">
        <f t="shared" si="44"/>
        <v>1.4350798630132725E-4</v>
      </c>
      <c r="Y70" s="146">
        <f t="shared" si="45"/>
        <v>1.1979481887850044E-2</v>
      </c>
      <c r="Z70" s="146">
        <f t="shared" si="46"/>
        <v>0.15829233484450278</v>
      </c>
      <c r="AA70" s="146">
        <f t="shared" si="47"/>
        <v>6.1070976835735086E-5</v>
      </c>
      <c r="AB70" s="146">
        <f t="shared" si="48"/>
        <v>7.8147921812249804E-3</v>
      </c>
      <c r="AC70" s="146">
        <f t="shared" si="49"/>
        <v>0.10927518549479368</v>
      </c>
      <c r="AD70" s="146">
        <f t="shared" si="50"/>
        <v>2.4700270538518309E-5</v>
      </c>
      <c r="AE70" s="146">
        <f t="shared" si="51"/>
        <v>4.9699366734917566E-3</v>
      </c>
      <c r="AF70" s="146">
        <f t="shared" si="52"/>
        <v>7.2374271977598478E-2</v>
      </c>
      <c r="AG70" s="146">
        <f t="shared" si="53"/>
        <v>2.1729888409086052E-5</v>
      </c>
      <c r="AH70" s="146">
        <f t="shared" si="54"/>
        <v>4.6615328390011423E-3</v>
      </c>
      <c r="AI70" s="146">
        <f t="shared" si="55"/>
        <v>6.8189413627976411E-2</v>
      </c>
      <c r="AJ70" s="146">
        <f t="shared" si="56"/>
        <v>1.1987379988571131E-4</v>
      </c>
      <c r="AK70" s="146">
        <f t="shared" si="57"/>
        <v>1.0948689414067389E-2</v>
      </c>
      <c r="AL70" s="146">
        <f t="shared" si="58"/>
        <v>0.14666954637791846</v>
      </c>
      <c r="AM70" s="146">
        <f t="shared" si="59"/>
        <v>2.0816496765364297E-4</v>
      </c>
      <c r="AN70" s="146">
        <f t="shared" si="60"/>
        <v>1.4427923192672013E-2</v>
      </c>
      <c r="AO70" s="146">
        <f t="shared" si="61"/>
        <v>0.18467050707454713</v>
      </c>
      <c r="AP70" s="146">
        <f t="shared" si="62"/>
        <v>1.8752735304037612E-4</v>
      </c>
      <c r="AQ70" s="146">
        <f t="shared" si="63"/>
        <v>1.3694062693020509E-2</v>
      </c>
      <c r="AR70" s="146">
        <f t="shared" si="64"/>
        <v>0.17693944750435558</v>
      </c>
      <c r="AS70" s="146">
        <f t="shared" si="65"/>
        <v>2.0521307113126479E-4</v>
      </c>
      <c r="AT70" s="146">
        <f t="shared" si="66"/>
        <v>1.4325259897511974E-2</v>
      </c>
      <c r="AU70" s="146">
        <f t="shared" si="67"/>
        <v>0.18359772099866814</v>
      </c>
      <c r="AV70" s="146">
        <f t="shared" si="68"/>
        <v>1.7870046419939714E-4</v>
      </c>
      <c r="AW70" s="146">
        <f t="shared" si="69"/>
        <v>1.3367889294851193E-2</v>
      </c>
      <c r="AX70" s="147">
        <f t="shared" si="70"/>
        <v>0.17345601932482513</v>
      </c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</row>
    <row r="71" spans="1:123" x14ac:dyDescent="0.25">
      <c r="A71" s="126" t="s">
        <v>168</v>
      </c>
      <c r="B71" s="156">
        <v>6.4199999999999993E-2</v>
      </c>
      <c r="C71" s="104"/>
      <c r="D71" s="144"/>
      <c r="E71" s="104"/>
      <c r="F71" s="103">
        <v>69</v>
      </c>
      <c r="G71" s="104">
        <f t="shared" si="43"/>
        <v>4761</v>
      </c>
      <c r="H71" s="104">
        <f t="shared" si="36"/>
        <v>328509</v>
      </c>
      <c r="I71" s="104">
        <f t="shared" si="37"/>
        <v>22667121</v>
      </c>
      <c r="J71" s="104">
        <f t="shared" si="38"/>
        <v>1564031349</v>
      </c>
      <c r="K71" s="104">
        <f t="shared" si="39"/>
        <v>107918163081</v>
      </c>
      <c r="L71" s="104">
        <f t="shared" si="40"/>
        <v>7446353252589</v>
      </c>
      <c r="M71" s="104">
        <f t="shared" si="41"/>
        <v>513798374428641</v>
      </c>
      <c r="N71" s="105">
        <f t="shared" si="42"/>
        <v>3.5452087835576228E+16</v>
      </c>
      <c r="O71" s="162">
        <f>'RG11'!$B$17+'RG11'!$B$18*'Regresiones polinomicas'!F71</f>
        <v>7.5439647754917571E-2</v>
      </c>
      <c r="P71" s="145">
        <f>'RG12'!$B$17+'RG12'!$B$18*F71+'RG12'!$B$19*G71</f>
        <v>7.1081771116492609E-2</v>
      </c>
      <c r="Q71" s="145">
        <f>'RG13'!$B$17+'RG13'!$B$18*'Regresiones polinomicas'!F71+'RG13'!$B$19*'Regresiones polinomicas'!G71+'RG13'!$B$20*'Regresiones polinomicas'!H71</f>
        <v>6.8246986243235275E-2</v>
      </c>
      <c r="R71" s="145">
        <f>'RG14'!$B$17+'RG14'!$B$18*F71+'RG14'!$B$19*G71+'RG14'!$B$20*H71+'RG14'!$B$21*I71</f>
        <v>6.7969914236015061E-2</v>
      </c>
      <c r="S71" s="145">
        <f>'RG15'!$B$17+'RG15'!$B$18*F71+'RG15'!$B$19*G71+'RG15'!$B$20*H71+'RG15'!$B$21*I71+'RG15'!$B$22*J71</f>
        <v>7.4600811875871503E-2</v>
      </c>
      <c r="T71" s="145">
        <f>'RG16'!$B$17+'RG16'!$B$18*F71+'RG16'!$B$19*G71+'RG16'!$B$20*H71+'RG16'!$B$21*I71+'RG16'!$B$22*J71+'RG16'!$B$23*K71</f>
        <v>7.8001747464114174E-2</v>
      </c>
      <c r="U71" s="145">
        <f>'RG17'!$B$17+'RG17'!$B$18*F71+'RG17'!$B$19*G71+'RG17'!$B$20*H71+'RG17'!$B$21*I71+'RG17'!$B$22*J71+'RG17'!$B$23*K71+'RG17'!$B$24*L71</f>
        <v>7.7631148191675436E-2</v>
      </c>
      <c r="V71" s="145">
        <f>'RG18'!$B$17+'RG18'!$B$18*F71+'RG18'!$B$19*G71+'RG18'!$B$20*H71+'RG18'!$B$21*I71+'RG18'!$B$22*J71+'RG18'!$B$23*K71+'RG18'!$B$24*L71+'RG18'!$B$25*M71</f>
        <v>7.8291952086534417E-2</v>
      </c>
      <c r="W71" s="163">
        <f>'RG19'!$B$17+'RG19'!$B$18*F71+'RG19'!$B$19*G71+'RG19'!$B$20*H71+'RG19'!$B$21*I71+'RG19'!$B$22*J71+'RG19'!$B$23*K71+'RG19'!$B$24*L71+'RG19'!$B$25*M71+'RG19'!$B$26*N71</f>
        <v>7.7393497290684954E-2</v>
      </c>
      <c r="X71" s="146">
        <f t="shared" si="44"/>
        <v>1.2632968165462375E-4</v>
      </c>
      <c r="Y71" s="146">
        <f t="shared" si="45"/>
        <v>1.1239647754917578E-2</v>
      </c>
      <c r="Z71" s="146">
        <f t="shared" si="46"/>
        <v>0.14898860333272057</v>
      </c>
      <c r="AA71" s="146">
        <f t="shared" si="47"/>
        <v>4.7358773699792028E-5</v>
      </c>
      <c r="AB71" s="146">
        <f t="shared" si="48"/>
        <v>6.881771116492616E-3</v>
      </c>
      <c r="AC71" s="146">
        <f t="shared" si="49"/>
        <v>9.6814851520995462E-2</v>
      </c>
      <c r="AD71" s="146">
        <f t="shared" si="50"/>
        <v>1.6378097652935619E-5</v>
      </c>
      <c r="AE71" s="146">
        <f t="shared" si="51"/>
        <v>4.0469862432352816E-3</v>
      </c>
      <c r="AF71" s="146">
        <f t="shared" si="52"/>
        <v>5.9299120239707639E-2</v>
      </c>
      <c r="AG71" s="146">
        <f t="shared" si="53"/>
        <v>1.4212253346909072E-5</v>
      </c>
      <c r="AH71" s="146">
        <f t="shared" si="54"/>
        <v>3.7699142360150678E-3</v>
      </c>
      <c r="AI71" s="146">
        <f t="shared" si="55"/>
        <v>5.5464454801643873E-2</v>
      </c>
      <c r="AJ71" s="146">
        <f t="shared" si="56"/>
        <v>1.0817688767726984E-4</v>
      </c>
      <c r="AK71" s="146">
        <f t="shared" si="57"/>
        <v>1.040081187587151E-2</v>
      </c>
      <c r="AL71" s="146">
        <f t="shared" si="58"/>
        <v>0.13941955341152923</v>
      </c>
      <c r="AM71" s="146">
        <f t="shared" si="59"/>
        <v>1.9048823306318222E-4</v>
      </c>
      <c r="AN71" s="146">
        <f t="shared" si="60"/>
        <v>1.3801747464114181E-2</v>
      </c>
      <c r="AO71" s="146">
        <f t="shared" si="61"/>
        <v>0.17694151622005486</v>
      </c>
      <c r="AP71" s="146">
        <f t="shared" si="62"/>
        <v>1.8039574174674654E-4</v>
      </c>
      <c r="AQ71" s="146">
        <f t="shared" si="63"/>
        <v>1.3431148191675443E-2</v>
      </c>
      <c r="AR71" s="146">
        <f t="shared" si="64"/>
        <v>0.17301236043183624</v>
      </c>
      <c r="AS71" s="146">
        <f t="shared" si="65"/>
        <v>1.9858311360918188E-4</v>
      </c>
      <c r="AT71" s="146">
        <f t="shared" si="66"/>
        <v>1.4091952086534423E-2</v>
      </c>
      <c r="AU71" s="146">
        <f t="shared" si="67"/>
        <v>0.17999234545792001</v>
      </c>
      <c r="AV71" s="146">
        <f t="shared" si="68"/>
        <v>1.740683707593114E-4</v>
      </c>
      <c r="AW71" s="146">
        <f t="shared" si="69"/>
        <v>1.3193497290684961E-2</v>
      </c>
      <c r="AX71" s="147">
        <f t="shared" si="70"/>
        <v>0.17047294349719125</v>
      </c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</row>
    <row r="72" spans="1:123" x14ac:dyDescent="0.25">
      <c r="A72" s="127" t="s">
        <v>167</v>
      </c>
      <c r="B72" s="156">
        <v>6.4199999999999993E-2</v>
      </c>
      <c r="C72" s="104"/>
      <c r="D72" s="144"/>
      <c r="E72" s="104"/>
      <c r="F72" s="103">
        <v>70</v>
      </c>
      <c r="G72" s="104">
        <f t="shared" si="43"/>
        <v>4900</v>
      </c>
      <c r="H72" s="104">
        <f t="shared" si="36"/>
        <v>343000</v>
      </c>
      <c r="I72" s="104">
        <f t="shared" si="37"/>
        <v>24010000</v>
      </c>
      <c r="J72" s="104">
        <f t="shared" si="38"/>
        <v>1680700000</v>
      </c>
      <c r="K72" s="104">
        <f t="shared" si="39"/>
        <v>117649000000</v>
      </c>
      <c r="L72" s="104">
        <f t="shared" si="40"/>
        <v>8235430000000</v>
      </c>
      <c r="M72" s="104">
        <f t="shared" si="41"/>
        <v>576480100000000</v>
      </c>
      <c r="N72" s="105">
        <f t="shared" si="42"/>
        <v>4.0353607E+16</v>
      </c>
      <c r="O72" s="162">
        <f>'RG11'!$B$17+'RG11'!$B$18*'Regresiones polinomicas'!F72</f>
        <v>7.5199813621985093E-2</v>
      </c>
      <c r="P72" s="145">
        <f>'RG12'!$B$17+'RG12'!$B$18*F72+'RG12'!$B$19*G72</f>
        <v>7.0652692642205125E-2</v>
      </c>
      <c r="Q72" s="145">
        <f>'RG13'!$B$17+'RG13'!$B$18*'Regresiones polinomicas'!F72+'RG13'!$B$19*'Regresiones polinomicas'!G72+'RG13'!$B$20*'Regresiones polinomicas'!H72</f>
        <v>6.783088051733982E-2</v>
      </c>
      <c r="R72" s="145">
        <f>'RG14'!$B$17+'RG14'!$B$18*F72+'RG14'!$B$19*G72+'RG14'!$B$20*H72+'RG14'!$B$21*I72</f>
        <v>6.7585360122449187E-2</v>
      </c>
      <c r="S72" s="145">
        <f>'RG15'!$B$17+'RG15'!$B$18*F72+'RG15'!$B$19*G72+'RG15'!$B$20*H72+'RG15'!$B$21*I72+'RG15'!$B$22*J72</f>
        <v>7.4539597438208677E-2</v>
      </c>
      <c r="T72" s="145">
        <f>'RG16'!$B$17+'RG16'!$B$18*F72+'RG16'!$B$19*G72+'RG16'!$B$20*H72+'RG16'!$B$21*I72+'RG16'!$B$22*J72+'RG16'!$B$23*K72</f>
        <v>7.7850355664350807E-2</v>
      </c>
      <c r="U72" s="145">
        <f>'RG17'!$B$17+'RG17'!$B$18*F72+'RG17'!$B$19*G72+'RG17'!$B$20*H72+'RG17'!$B$21*I72+'RG17'!$B$22*J72+'RG17'!$B$23*K72+'RG17'!$B$24*L72</f>
        <v>7.7841745526038869E-2</v>
      </c>
      <c r="V72" s="145">
        <f>'RG18'!$B$17+'RG18'!$B$18*F72+'RG18'!$B$19*G72+'RG18'!$B$20*H72+'RG18'!$B$21*I72+'RG18'!$B$22*J72+'RG18'!$B$23*K72+'RG18'!$B$24*L72+'RG18'!$B$25*M72</f>
        <v>7.8527724865820117E-2</v>
      </c>
      <c r="W72" s="163">
        <f>'RG19'!$B$17+'RG19'!$B$18*F72+'RG19'!$B$19*G72+'RG19'!$B$20*H72+'RG19'!$B$21*I72+'RG19'!$B$22*J72+'RG19'!$B$23*K72+'RG19'!$B$24*L72+'RG19'!$B$25*M72+'RG19'!$B$26*N72</f>
        <v>7.7694786324595713E-2</v>
      </c>
      <c r="X72" s="146">
        <f t="shared" si="44"/>
        <v>1.2099589971840895E-4</v>
      </c>
      <c r="Y72" s="146">
        <f t="shared" si="45"/>
        <v>1.0999813621985099E-2</v>
      </c>
      <c r="Z72" s="146">
        <f t="shared" si="46"/>
        <v>0.14627447984484421</v>
      </c>
      <c r="AA72" s="146">
        <f t="shared" si="47"/>
        <v>4.1637242334768254E-5</v>
      </c>
      <c r="AB72" s="146">
        <f t="shared" si="48"/>
        <v>6.4526926422051323E-3</v>
      </c>
      <c r="AC72" s="146">
        <f t="shared" si="49"/>
        <v>9.1329748391649396E-2</v>
      </c>
      <c r="AD72" s="146">
        <f t="shared" si="50"/>
        <v>1.3183293331197928E-5</v>
      </c>
      <c r="AE72" s="146">
        <f t="shared" si="51"/>
        <v>3.6308805173398268E-3</v>
      </c>
      <c r="AF72" s="146">
        <f t="shared" si="52"/>
        <v>5.3528429671669285E-2</v>
      </c>
      <c r="AG72" s="146">
        <f t="shared" si="53"/>
        <v>1.1460663158669219E-5</v>
      </c>
      <c r="AH72" s="146">
        <f t="shared" si="54"/>
        <v>3.3853601224491936E-3</v>
      </c>
      <c r="AI72" s="146">
        <f t="shared" si="55"/>
        <v>5.009013958519562E-2</v>
      </c>
      <c r="AJ72" s="146">
        <f t="shared" si="56"/>
        <v>1.0690727518421157E-4</v>
      </c>
      <c r="AK72" s="146">
        <f t="shared" si="57"/>
        <v>1.0339597438208684E-2</v>
      </c>
      <c r="AL72" s="146">
        <f t="shared" si="58"/>
        <v>0.13871281565184104</v>
      </c>
      <c r="AM72" s="146">
        <f t="shared" si="59"/>
        <v>1.8633220976327434E-4</v>
      </c>
      <c r="AN72" s="146">
        <f t="shared" si="60"/>
        <v>1.3650355664350813E-2</v>
      </c>
      <c r="AO72" s="146">
        <f t="shared" si="61"/>
        <v>0.175340954422917</v>
      </c>
      <c r="AP72" s="146">
        <f t="shared" si="62"/>
        <v>1.8609722099720169E-4</v>
      </c>
      <c r="AQ72" s="146">
        <f t="shared" si="63"/>
        <v>1.3641745526038876E-2</v>
      </c>
      <c r="AR72" s="146">
        <f t="shared" si="64"/>
        <v>0.17524973822016326</v>
      </c>
      <c r="AS72" s="146">
        <f t="shared" si="65"/>
        <v>2.0528369983064028E-4</v>
      </c>
      <c r="AT72" s="146">
        <f t="shared" si="66"/>
        <v>1.4327724865820124E-2</v>
      </c>
      <c r="AU72" s="146">
        <f t="shared" si="67"/>
        <v>0.182454348324771</v>
      </c>
      <c r="AV72" s="146">
        <f t="shared" si="68"/>
        <v>1.8210925794649567E-4</v>
      </c>
      <c r="AW72" s="146">
        <f t="shared" si="69"/>
        <v>1.349478632459572E-2</v>
      </c>
      <c r="AX72" s="147">
        <f t="shared" si="70"/>
        <v>0.1736897282684681</v>
      </c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</row>
    <row r="73" spans="1:123" x14ac:dyDescent="0.25">
      <c r="A73" s="126" t="s">
        <v>166</v>
      </c>
      <c r="B73" s="156">
        <v>6.6799999999999998E-2</v>
      </c>
      <c r="C73" s="104"/>
      <c r="D73" s="144"/>
      <c r="E73" s="104"/>
      <c r="F73" s="103">
        <v>71</v>
      </c>
      <c r="G73" s="104">
        <f t="shared" si="43"/>
        <v>5041</v>
      </c>
      <c r="H73" s="104">
        <f t="shared" si="36"/>
        <v>357911</v>
      </c>
      <c r="I73" s="104">
        <f t="shared" si="37"/>
        <v>25411681</v>
      </c>
      <c r="J73" s="104">
        <f t="shared" si="38"/>
        <v>1804229351</v>
      </c>
      <c r="K73" s="104">
        <f t="shared" si="39"/>
        <v>128100283921</v>
      </c>
      <c r="L73" s="104">
        <f t="shared" si="40"/>
        <v>9095120158391</v>
      </c>
      <c r="M73" s="104">
        <f t="shared" si="41"/>
        <v>645753531245761</v>
      </c>
      <c r="N73" s="105">
        <f t="shared" si="42"/>
        <v>4.5848500718449032E+16</v>
      </c>
      <c r="O73" s="162">
        <f>'RG11'!$B$17+'RG11'!$B$18*'Regresiones polinomicas'!F73</f>
        <v>7.4959979489052614E-2</v>
      </c>
      <c r="P73" s="145">
        <f>'RG12'!$B$17+'RG12'!$B$18*F73+'RG12'!$B$19*G73</f>
        <v>7.0227556758362536E-2</v>
      </c>
      <c r="Q73" s="145">
        <f>'RG13'!$B$17+'RG13'!$B$18*'Regresiones polinomicas'!F73+'RG13'!$B$19*'Regresiones polinomicas'!G73+'RG13'!$B$20*'Regresiones polinomicas'!H73</f>
        <v>6.7421559658405017E-2</v>
      </c>
      <c r="R73" s="145">
        <f>'RG14'!$B$17+'RG14'!$B$18*F73+'RG14'!$B$19*G73+'RG14'!$B$20*H73+'RG14'!$B$21*I73</f>
        <v>6.7207757513886357E-2</v>
      </c>
      <c r="S73" s="145">
        <f>'RG15'!$B$17+'RG15'!$B$18*F73+'RG15'!$B$19*G73+'RG15'!$B$20*H73+'RG15'!$B$21*I73+'RG15'!$B$22*J73</f>
        <v>7.4464485691203591E-2</v>
      </c>
      <c r="T73" s="145">
        <f>'RG16'!$B$17+'RG16'!$B$18*F73+'RG16'!$B$19*G73+'RG16'!$B$20*H73+'RG16'!$B$21*I73+'RG16'!$B$22*J73+'RG16'!$B$23*K73</f>
        <v>7.7673700266386564E-2</v>
      </c>
      <c r="U73" s="145">
        <f>'RG17'!$B$17+'RG17'!$B$18*F73+'RG17'!$B$19*G73+'RG17'!$B$20*H73+'RG17'!$B$21*I73+'RG17'!$B$22*J73+'RG17'!$B$23*K73+'RG17'!$B$24*L73</f>
        <v>7.8024125708194864E-2</v>
      </c>
      <c r="V73" s="145">
        <f>'RG18'!$B$17+'RG18'!$B$18*F73+'RG18'!$B$19*G73+'RG18'!$B$20*H73+'RG18'!$B$21*I73+'RG18'!$B$22*J73+'RG18'!$B$23*K73+'RG18'!$B$24*L73+'RG18'!$B$25*M73</f>
        <v>7.873076985006433E-2</v>
      </c>
      <c r="W73" s="163">
        <f>'RG19'!$B$17+'RG19'!$B$18*F73+'RG19'!$B$19*G73+'RG19'!$B$20*H73+'RG19'!$B$21*I73+'RG19'!$B$22*J73+'RG19'!$B$23*K73+'RG19'!$B$24*L73+'RG19'!$B$25*M73+'RG19'!$B$26*N73</f>
        <v>7.7969335405321971E-2</v>
      </c>
      <c r="X73" s="146">
        <f t="shared" si="44"/>
        <v>6.658526526175939E-5</v>
      </c>
      <c r="Y73" s="146">
        <f t="shared" si="45"/>
        <v>8.1599794890526156E-3</v>
      </c>
      <c r="Z73" s="146">
        <f t="shared" si="46"/>
        <v>0.10885781379174903</v>
      </c>
      <c r="AA73" s="146">
        <f t="shared" si="47"/>
        <v>1.1748145331796707E-5</v>
      </c>
      <c r="AB73" s="146">
        <f t="shared" si="48"/>
        <v>3.4275567583625377E-3</v>
      </c>
      <c r="AC73" s="146">
        <f t="shared" si="49"/>
        <v>4.8806436056945582E-2</v>
      </c>
      <c r="AD73" s="146">
        <f t="shared" si="50"/>
        <v>3.8633640895656352E-7</v>
      </c>
      <c r="AE73" s="146">
        <f t="shared" si="51"/>
        <v>6.215596584050187E-4</v>
      </c>
      <c r="AF73" s="146">
        <f t="shared" si="52"/>
        <v>9.219004448342406E-3</v>
      </c>
      <c r="AG73" s="146">
        <f t="shared" si="53"/>
        <v>1.6626619013078402E-7</v>
      </c>
      <c r="AH73" s="146">
        <f t="shared" si="54"/>
        <v>4.0775751388635872E-4</v>
      </c>
      <c r="AI73" s="146">
        <f t="shared" si="55"/>
        <v>6.067119763698536E-3</v>
      </c>
      <c r="AJ73" s="146">
        <f t="shared" si="56"/>
        <v>5.8744340910664619E-5</v>
      </c>
      <c r="AK73" s="146">
        <f t="shared" si="57"/>
        <v>7.664485691203593E-3</v>
      </c>
      <c r="AL73" s="146">
        <f t="shared" si="58"/>
        <v>0.10292806859618168</v>
      </c>
      <c r="AM73" s="146">
        <f t="shared" si="59"/>
        <v>1.1823735748321527E-4</v>
      </c>
      <c r="AN73" s="146">
        <f t="shared" si="60"/>
        <v>1.0873700266386566E-2</v>
      </c>
      <c r="AO73" s="146">
        <f t="shared" si="61"/>
        <v>0.13999204658841494</v>
      </c>
      <c r="AP73" s="146">
        <f t="shared" si="62"/>
        <v>1.259809979133609E-4</v>
      </c>
      <c r="AQ73" s="146">
        <f t="shared" si="63"/>
        <v>1.1224125708194865E-2</v>
      </c>
      <c r="AR73" s="146">
        <f t="shared" si="64"/>
        <v>0.14385455275939088</v>
      </c>
      <c r="AS73" s="146">
        <f t="shared" si="65"/>
        <v>1.423432692152041E-4</v>
      </c>
      <c r="AT73" s="146">
        <f t="shared" si="66"/>
        <v>1.1930769850064332E-2</v>
      </c>
      <c r="AU73" s="146">
        <f t="shared" si="67"/>
        <v>0.15153884399689485</v>
      </c>
      <c r="AV73" s="146">
        <f t="shared" si="68"/>
        <v>1.2475405339657897E-4</v>
      </c>
      <c r="AW73" s="146">
        <f t="shared" si="69"/>
        <v>1.1169335405321973E-2</v>
      </c>
      <c r="AX73" s="147">
        <f t="shared" si="70"/>
        <v>0.14325292561823716</v>
      </c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</row>
    <row r="74" spans="1:123" x14ac:dyDescent="0.25">
      <c r="A74" s="127" t="s">
        <v>165</v>
      </c>
      <c r="B74" s="156">
        <v>6.7500000000000004E-2</v>
      </c>
      <c r="C74" s="104"/>
      <c r="D74" s="144"/>
      <c r="E74" s="104"/>
      <c r="F74" s="103">
        <v>72</v>
      </c>
      <c r="G74" s="104">
        <f t="shared" si="43"/>
        <v>5184</v>
      </c>
      <c r="H74" s="104">
        <f t="shared" si="36"/>
        <v>373248</v>
      </c>
      <c r="I74" s="104">
        <f t="shared" si="37"/>
        <v>26873856</v>
      </c>
      <c r="J74" s="104">
        <f t="shared" si="38"/>
        <v>1934917632</v>
      </c>
      <c r="K74" s="104">
        <f t="shared" si="39"/>
        <v>139314069504</v>
      </c>
      <c r="L74" s="104">
        <f t="shared" si="40"/>
        <v>10030613004288</v>
      </c>
      <c r="M74" s="104">
        <f t="shared" si="41"/>
        <v>722204136308736</v>
      </c>
      <c r="N74" s="105">
        <f t="shared" si="42"/>
        <v>5.1998697814228992E+16</v>
      </c>
      <c r="O74" s="162">
        <f>'RG11'!$B$17+'RG11'!$B$18*'Regresiones polinomicas'!F74</f>
        <v>7.4720145356120135E-2</v>
      </c>
      <c r="P74" s="145">
        <f>'RG12'!$B$17+'RG12'!$B$18*F74+'RG12'!$B$19*G74</f>
        <v>6.9806363464964841E-2</v>
      </c>
      <c r="Q74" s="145">
        <f>'RG13'!$B$17+'RG13'!$B$18*'Regresiones polinomicas'!F74+'RG13'!$B$19*'Regresiones polinomicas'!G74+'RG13'!$B$20*'Regresiones polinomicas'!H74</f>
        <v>6.7018963829030567E-2</v>
      </c>
      <c r="R74" s="145">
        <f>'RG14'!$B$17+'RG14'!$B$18*F74+'RG14'!$B$19*G74+'RG14'!$B$20*H74+'RG14'!$B$21*I74</f>
        <v>6.6836994533138933E-2</v>
      </c>
      <c r="S74" s="145">
        <f>'RG15'!$B$17+'RG15'!$B$18*F74+'RG15'!$B$19*G74+'RG15'!$B$20*H74+'RG15'!$B$21*I74+'RG15'!$B$22*J74</f>
        <v>7.4374971586751354E-2</v>
      </c>
      <c r="T74" s="145">
        <f>'RG16'!$B$17+'RG16'!$B$18*F74+'RG16'!$B$19*G74+'RG16'!$B$20*H74+'RG16'!$B$21*I74+'RG16'!$B$22*J74+'RG16'!$B$23*K74</f>
        <v>7.7471811831582041E-2</v>
      </c>
      <c r="U74" s="145">
        <f>'RG17'!$B$17+'RG17'!$B$18*F74+'RG17'!$B$19*G74+'RG17'!$B$20*H74+'RG17'!$B$21*I74+'RG17'!$B$22*J74+'RG17'!$B$23*K74+'RG17'!$B$24*L74</f>
        <v>7.8176692007256576E-2</v>
      </c>
      <c r="V74" s="145">
        <f>'RG18'!$B$17+'RG18'!$B$18*F74+'RG18'!$B$19*G74+'RG18'!$B$20*H74+'RG18'!$B$21*I74+'RG18'!$B$22*J74+'RG18'!$B$23*K74+'RG18'!$B$24*L74+'RG18'!$B$25*M74</f>
        <v>7.8899438590132751E-2</v>
      </c>
      <c r="W74" s="163">
        <f>'RG19'!$B$17+'RG19'!$B$18*F74+'RG19'!$B$19*G74+'RG19'!$B$20*H74+'RG19'!$B$21*I74+'RG19'!$B$22*J74+'RG19'!$B$23*K74+'RG19'!$B$24*L74+'RG19'!$B$25*M74+'RG19'!$B$26*N74</f>
        <v>7.82148551025863E-2</v>
      </c>
      <c r="X74" s="146">
        <f t="shared" si="44"/>
        <v>5.2130498963503087E-5</v>
      </c>
      <c r="Y74" s="146">
        <f t="shared" si="45"/>
        <v>7.2201453561201306E-3</v>
      </c>
      <c r="Z74" s="146">
        <f t="shared" si="46"/>
        <v>9.6629166360805901E-2</v>
      </c>
      <c r="AA74" s="146">
        <f t="shared" si="47"/>
        <v>5.319312432524605E-6</v>
      </c>
      <c r="AB74" s="146">
        <f t="shared" si="48"/>
        <v>2.3063634649648362E-3</v>
      </c>
      <c r="AC74" s="146">
        <f t="shared" si="49"/>
        <v>3.3039444407133148E-2</v>
      </c>
      <c r="AD74" s="146">
        <f t="shared" si="50"/>
        <v>2.3139579778093761E-7</v>
      </c>
      <c r="AE74" s="146">
        <f t="shared" si="51"/>
        <v>4.8103617096943718E-4</v>
      </c>
      <c r="AF74" s="146">
        <f t="shared" si="52"/>
        <v>7.1776127753420595E-3</v>
      </c>
      <c r="AG74" s="146">
        <f t="shared" si="53"/>
        <v>4.3957624908766788E-7</v>
      </c>
      <c r="AH74" s="146">
        <f t="shared" si="54"/>
        <v>6.6300546686107187E-4</v>
      </c>
      <c r="AI74" s="146">
        <f t="shared" si="55"/>
        <v>9.9197378860646154E-3</v>
      </c>
      <c r="AJ74" s="146">
        <f t="shared" si="56"/>
        <v>4.7265234318638368E-5</v>
      </c>
      <c r="AK74" s="146">
        <f t="shared" si="57"/>
        <v>6.8749715867513495E-3</v>
      </c>
      <c r="AL74" s="146">
        <f t="shared" si="58"/>
        <v>9.2436628076319291E-2</v>
      </c>
      <c r="AM74" s="146">
        <f t="shared" si="59"/>
        <v>9.9437031204479488E-5</v>
      </c>
      <c r="AN74" s="146">
        <f t="shared" si="60"/>
        <v>9.9718118315820364E-3</v>
      </c>
      <c r="AO74" s="146">
        <f t="shared" si="61"/>
        <v>0.12871535589305713</v>
      </c>
      <c r="AP74" s="146">
        <f t="shared" si="62"/>
        <v>1.1399175221781637E-4</v>
      </c>
      <c r="AQ74" s="146">
        <f t="shared" si="63"/>
        <v>1.0676692007256572E-2</v>
      </c>
      <c r="AR74" s="146">
        <f t="shared" si="64"/>
        <v>0.1365712942454195</v>
      </c>
      <c r="AS74" s="146">
        <f t="shared" si="65"/>
        <v>1.2994720017020766E-4</v>
      </c>
      <c r="AT74" s="146">
        <f t="shared" si="66"/>
        <v>1.1399438590132746E-2</v>
      </c>
      <c r="AU74" s="146">
        <f t="shared" si="67"/>
        <v>0.14448060460037762</v>
      </c>
      <c r="AV74" s="146">
        <f t="shared" si="68"/>
        <v>1.1480811986941958E-4</v>
      </c>
      <c r="AW74" s="146">
        <f t="shared" si="69"/>
        <v>1.0714855102586296E-2</v>
      </c>
      <c r="AX74" s="147">
        <f t="shared" si="70"/>
        <v>0.13699258393476194</v>
      </c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</row>
    <row r="75" spans="1:123" x14ac:dyDescent="0.25">
      <c r="A75" s="126" t="s">
        <v>164</v>
      </c>
      <c r="B75" s="156">
        <v>6.8099999999999994E-2</v>
      </c>
      <c r="C75" s="104"/>
      <c r="D75" s="144"/>
      <c r="E75" s="104"/>
      <c r="F75" s="103">
        <v>73</v>
      </c>
      <c r="G75" s="104">
        <f t="shared" si="43"/>
        <v>5329</v>
      </c>
      <c r="H75" s="104">
        <f t="shared" si="36"/>
        <v>389017</v>
      </c>
      <c r="I75" s="104">
        <f t="shared" si="37"/>
        <v>28398241</v>
      </c>
      <c r="J75" s="104">
        <f t="shared" si="38"/>
        <v>2073071593</v>
      </c>
      <c r="K75" s="104">
        <f t="shared" si="39"/>
        <v>151334226289</v>
      </c>
      <c r="L75" s="104">
        <f t="shared" si="40"/>
        <v>11047398519097</v>
      </c>
      <c r="M75" s="104">
        <f t="shared" si="41"/>
        <v>806460091894081</v>
      </c>
      <c r="N75" s="105">
        <f t="shared" si="42"/>
        <v>5.8871586708267912E+16</v>
      </c>
      <c r="O75" s="162">
        <f>'RG11'!$B$17+'RG11'!$B$18*'Regresiones polinomicas'!F75</f>
        <v>7.4480311223187656E-2</v>
      </c>
      <c r="P75" s="145">
        <f>'RG12'!$B$17+'RG12'!$B$18*F75+'RG12'!$B$19*G75</f>
        <v>6.938911276201204E-2</v>
      </c>
      <c r="Q75" s="145">
        <f>'RG13'!$B$17+'RG13'!$B$18*'Regresiones polinomicas'!F75+'RG13'!$B$19*'Regresiones polinomicas'!G75+'RG13'!$B$20*'Regresiones polinomicas'!H75</f>
        <v>6.6623033191816131E-2</v>
      </c>
      <c r="R75" s="145">
        <f>'RG14'!$B$17+'RG14'!$B$18*F75+'RG14'!$B$19*G75+'RG14'!$B$20*H75+'RG14'!$B$21*I75</f>
        <v>6.6472960410248791E-2</v>
      </c>
      <c r="S75" s="145">
        <f>'RG15'!$B$17+'RG15'!$B$18*F75+'RG15'!$B$19*G75+'RG15'!$B$20*H75+'RG15'!$B$21*I75+'RG15'!$B$22*J75</f>
        <v>7.4270604296316156E-2</v>
      </c>
      <c r="T75" s="145">
        <f>'RG16'!$B$17+'RG16'!$B$18*F75+'RG16'!$B$19*G75+'RG16'!$B$20*H75+'RG16'!$B$21*I75+'RG16'!$B$22*J75+'RG16'!$B$23*K75</f>
        <v>7.724479575724344E-2</v>
      </c>
      <c r="U75" s="145">
        <f>'RG17'!$B$17+'RG17'!$B$18*F75+'RG17'!$B$19*G75+'RG17'!$B$20*H75+'RG17'!$B$21*I75+'RG17'!$B$22*J75+'RG17'!$B$23*K75+'RG17'!$B$24*L75</f>
        <v>7.8297981089399116E-2</v>
      </c>
      <c r="V75" s="145">
        <f>'RG18'!$B$17+'RG18'!$B$18*F75+'RG18'!$B$19*G75+'RG18'!$B$20*H75+'RG18'!$B$21*I75+'RG18'!$B$22*J75+'RG18'!$B$23*K75+'RG18'!$B$24*L75+'RG18'!$B$25*M75</f>
        <v>7.9032243086866877E-2</v>
      </c>
      <c r="W75" s="163">
        <f>'RG19'!$B$17+'RG19'!$B$18*F75+'RG19'!$B$19*G75+'RG19'!$B$20*H75+'RG19'!$B$21*I75+'RG19'!$B$22*J75+'RG19'!$B$23*K75+'RG19'!$B$24*L75+'RG19'!$B$25*M75+'RG19'!$B$26*N75</f>
        <v>7.842919326200111E-2</v>
      </c>
      <c r="X75" s="146">
        <f t="shared" si="44"/>
        <v>4.0708371304734447E-5</v>
      </c>
      <c r="Y75" s="146">
        <f t="shared" si="45"/>
        <v>6.3803112231876624E-3</v>
      </c>
      <c r="Z75" s="146">
        <f t="shared" si="46"/>
        <v>8.5664400677226304E-2</v>
      </c>
      <c r="AA75" s="146">
        <f t="shared" si="47"/>
        <v>1.6618117131823253E-6</v>
      </c>
      <c r="AB75" s="146">
        <f t="shared" si="48"/>
        <v>1.2891127620120457E-3</v>
      </c>
      <c r="AC75" s="146">
        <f t="shared" si="49"/>
        <v>1.8578026302676506E-2</v>
      </c>
      <c r="AD75" s="146">
        <f t="shared" si="50"/>
        <v>2.1814309524768288E-6</v>
      </c>
      <c r="AE75" s="146">
        <f t="shared" si="51"/>
        <v>1.4769668081838633E-3</v>
      </c>
      <c r="AF75" s="146">
        <f t="shared" si="52"/>
        <v>2.2169011788032666E-2</v>
      </c>
      <c r="AG75" s="146">
        <f t="shared" si="53"/>
        <v>2.6472578266177629E-6</v>
      </c>
      <c r="AH75" s="146">
        <f t="shared" si="54"/>
        <v>1.627039589751203E-3</v>
      </c>
      <c r="AI75" s="146">
        <f t="shared" si="55"/>
        <v>2.4476713233616512E-2</v>
      </c>
      <c r="AJ75" s="146">
        <f t="shared" si="56"/>
        <v>3.8076357381715482E-5</v>
      </c>
      <c r="AK75" s="146">
        <f t="shared" si="57"/>
        <v>6.1706042963161623E-3</v>
      </c>
      <c r="AL75" s="146">
        <f t="shared" si="58"/>
        <v>8.3082726400035847E-2</v>
      </c>
      <c r="AM75" s="146">
        <f t="shared" si="59"/>
        <v>8.3627289441697732E-5</v>
      </c>
      <c r="AN75" s="146">
        <f t="shared" si="60"/>
        <v>9.1447957572434457E-3</v>
      </c>
      <c r="AO75" s="146">
        <f t="shared" si="61"/>
        <v>0.1183872087121923</v>
      </c>
      <c r="AP75" s="146">
        <f t="shared" si="62"/>
        <v>1.039988182997421E-4</v>
      </c>
      <c r="AQ75" s="146">
        <f t="shared" si="63"/>
        <v>1.0197981089399122E-2</v>
      </c>
      <c r="AR75" s="146">
        <f t="shared" si="64"/>
        <v>0.13024577323079717</v>
      </c>
      <c r="AS75" s="146">
        <f t="shared" si="65"/>
        <v>1.1951393891034875E-4</v>
      </c>
      <c r="AT75" s="146">
        <f t="shared" si="66"/>
        <v>1.0932243086866883E-2</v>
      </c>
      <c r="AU75" s="146">
        <f t="shared" si="67"/>
        <v>0.13832636731379247</v>
      </c>
      <c r="AV75" s="146">
        <f t="shared" si="68"/>
        <v>1.0669223344376925E-4</v>
      </c>
      <c r="AW75" s="146">
        <f t="shared" si="69"/>
        <v>1.0329193262001116E-2</v>
      </c>
      <c r="AX75" s="147">
        <f t="shared" si="70"/>
        <v>0.13170087351906504</v>
      </c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</row>
    <row r="76" spans="1:123" x14ac:dyDescent="0.25">
      <c r="A76" s="127" t="s">
        <v>163</v>
      </c>
      <c r="B76" s="156">
        <v>6.8000000000000005E-2</v>
      </c>
      <c r="C76" s="104"/>
      <c r="D76" s="144"/>
      <c r="E76" s="104"/>
      <c r="F76" s="103">
        <v>74</v>
      </c>
      <c r="G76" s="104">
        <f t="shared" si="43"/>
        <v>5476</v>
      </c>
      <c r="H76" s="104">
        <f t="shared" si="36"/>
        <v>405224</v>
      </c>
      <c r="I76" s="104">
        <f t="shared" si="37"/>
        <v>29986576</v>
      </c>
      <c r="J76" s="104">
        <f t="shared" si="38"/>
        <v>2219006624</v>
      </c>
      <c r="K76" s="104">
        <f t="shared" si="39"/>
        <v>164206490176</v>
      </c>
      <c r="L76" s="104">
        <f t="shared" si="40"/>
        <v>12151280273024</v>
      </c>
      <c r="M76" s="104">
        <f t="shared" si="41"/>
        <v>899194740203776</v>
      </c>
      <c r="N76" s="105">
        <f t="shared" si="42"/>
        <v>6.6540410775079424E+16</v>
      </c>
      <c r="O76" s="162">
        <f>'RG11'!$B$17+'RG11'!$B$18*'Regresiones polinomicas'!F76</f>
        <v>7.4240477090255177E-2</v>
      </c>
      <c r="P76" s="145">
        <f>'RG12'!$B$17+'RG12'!$B$18*F76+'RG12'!$B$19*G76</f>
        <v>6.8975804649504147E-2</v>
      </c>
      <c r="Q76" s="145">
        <f>'RG13'!$B$17+'RG13'!$B$18*'Regresiones polinomicas'!F76+'RG13'!$B$19*'Regresiones polinomicas'!G76+'RG13'!$B$20*'Regresiones polinomicas'!H76</f>
        <v>6.6233707909361367E-2</v>
      </c>
      <c r="R76" s="145">
        <f>'RG14'!$B$17+'RG14'!$B$18*F76+'RG14'!$B$19*G76+'RG14'!$B$20*H76+'RG14'!$B$21*I76</f>
        <v>6.6115545482487284E-2</v>
      </c>
      <c r="S76" s="145">
        <f>'RG15'!$B$17+'RG15'!$B$18*F76+'RG15'!$B$19*G76+'RG15'!$B$20*H76+'RG15'!$B$21*I76+'RG15'!$B$22*J76</f>
        <v>7.415098606873112E-2</v>
      </c>
      <c r="T76" s="145">
        <f>'RG16'!$B$17+'RG16'!$B$18*F76+'RG16'!$B$19*G76+'RG16'!$B$20*H76+'RG16'!$B$21*I76+'RG16'!$B$22*J76+'RG16'!$B$23*K76</f>
        <v>7.6992829069111063E-2</v>
      </c>
      <c r="U76" s="145">
        <f>'RG17'!$B$17+'RG17'!$B$18*F76+'RG17'!$B$19*G76+'RG17'!$B$20*H76+'RG17'!$B$21*I76+'RG17'!$B$22*J76+'RG17'!$B$23*K76+'RG17'!$B$24*L76</f>
        <v>7.8386663849628516E-2</v>
      </c>
      <c r="V76" s="145">
        <f>'RG18'!$B$17+'RG18'!$B$18*F76+'RG18'!$B$19*G76+'RG18'!$B$20*H76+'RG18'!$B$21*I76+'RG18'!$B$22*J76+'RG18'!$B$23*K76+'RG18'!$B$24*L76+'RG18'!$B$25*M76</f>
        <v>7.9127855901719876E-2</v>
      </c>
      <c r="W76" s="163">
        <f>'RG19'!$B$17+'RG19'!$B$18*F76+'RG19'!$B$19*G76+'RG19'!$B$20*H76+'RG19'!$B$21*I76+'RG19'!$B$22*J76+'RG19'!$B$23*K76+'RG19'!$B$24*L76+'RG19'!$B$25*M76+'RG19'!$B$26*N76</f>
        <v>7.8610340249042648E-2</v>
      </c>
      <c r="X76" s="146">
        <f t="shared" si="44"/>
        <v>3.8943554313999666E-5</v>
      </c>
      <c r="Y76" s="146">
        <f t="shared" si="45"/>
        <v>6.2404770902551726E-3</v>
      </c>
      <c r="Z76" s="146">
        <f t="shared" si="46"/>
        <v>8.4057610280016626E-2</v>
      </c>
      <c r="AA76" s="146">
        <f t="shared" si="47"/>
        <v>9.5219471399390079E-7</v>
      </c>
      <c r="AB76" s="146">
        <f t="shared" si="48"/>
        <v>9.758046495041417E-4</v>
      </c>
      <c r="AC76" s="146">
        <f t="shared" si="49"/>
        <v>1.4147057137827193E-2</v>
      </c>
      <c r="AD76" s="146">
        <f t="shared" si="50"/>
        <v>3.1197877494526109E-6</v>
      </c>
      <c r="AE76" s="146">
        <f t="shared" si="51"/>
        <v>1.7662920906386381E-3</v>
      </c>
      <c r="AF76" s="146">
        <f t="shared" si="52"/>
        <v>2.6667570733858812E-2</v>
      </c>
      <c r="AG76" s="146">
        <f t="shared" si="53"/>
        <v>3.5511688285741016E-6</v>
      </c>
      <c r="AH76" s="146">
        <f t="shared" si="54"/>
        <v>1.8844545175127209E-3</v>
      </c>
      <c r="AI76" s="146">
        <f t="shared" si="55"/>
        <v>2.8502442258634561E-2</v>
      </c>
      <c r="AJ76" s="146">
        <f t="shared" si="56"/>
        <v>3.783462961772426E-5</v>
      </c>
      <c r="AK76" s="146">
        <f t="shared" si="57"/>
        <v>6.1509860687311152E-3</v>
      </c>
      <c r="AL76" s="146">
        <f t="shared" si="58"/>
        <v>8.2952181688180374E-2</v>
      </c>
      <c r="AM76" s="146">
        <f t="shared" si="59"/>
        <v>8.0870974666248863E-5</v>
      </c>
      <c r="AN76" s="146">
        <f t="shared" si="60"/>
        <v>8.9928290691110579E-3</v>
      </c>
      <c r="AO76" s="146">
        <f t="shared" si="61"/>
        <v>0.11680086545512994</v>
      </c>
      <c r="AP76" s="146">
        <f t="shared" si="62"/>
        <v>1.0788278592517975E-4</v>
      </c>
      <c r="AQ76" s="146">
        <f t="shared" si="63"/>
        <v>1.0386663849628511E-2</v>
      </c>
      <c r="AR76" s="146">
        <f t="shared" si="64"/>
        <v>0.13250549697527067</v>
      </c>
      <c r="AS76" s="146">
        <f t="shared" si="65"/>
        <v>1.2382917696944178E-4</v>
      </c>
      <c r="AT76" s="146">
        <f t="shared" si="66"/>
        <v>1.1127855901719871E-2</v>
      </c>
      <c r="AU76" s="146">
        <f t="shared" si="67"/>
        <v>0.14063133361709101</v>
      </c>
      <c r="AV76" s="146">
        <f t="shared" si="68"/>
        <v>1.1257932020045431E-4</v>
      </c>
      <c r="AW76" s="146">
        <f t="shared" si="69"/>
        <v>1.0610340249042644E-2</v>
      </c>
      <c r="AX76" s="147">
        <f t="shared" si="70"/>
        <v>0.13497384969239923</v>
      </c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</row>
    <row r="77" spans="1:123" x14ac:dyDescent="0.25">
      <c r="A77" s="126" t="s">
        <v>162</v>
      </c>
      <c r="B77" s="156">
        <v>7.5200000000000003E-2</v>
      </c>
      <c r="C77" s="104"/>
      <c r="D77" s="144"/>
      <c r="E77" s="104"/>
      <c r="F77" s="103">
        <v>75</v>
      </c>
      <c r="G77" s="104">
        <f t="shared" si="43"/>
        <v>5625</v>
      </c>
      <c r="H77" s="104">
        <f t="shared" si="36"/>
        <v>421875</v>
      </c>
      <c r="I77" s="104">
        <f t="shared" si="37"/>
        <v>31640625</v>
      </c>
      <c r="J77" s="104">
        <f t="shared" si="38"/>
        <v>2373046875</v>
      </c>
      <c r="K77" s="104">
        <f t="shared" si="39"/>
        <v>177978515625</v>
      </c>
      <c r="L77" s="104">
        <f t="shared" si="40"/>
        <v>13348388671875</v>
      </c>
      <c r="M77" s="104">
        <f t="shared" si="41"/>
        <v>1001129150390625</v>
      </c>
      <c r="N77" s="105">
        <f t="shared" si="42"/>
        <v>7.508468627929688E+16</v>
      </c>
      <c r="O77" s="162">
        <f>'RG11'!$B$17+'RG11'!$B$18*'Regresiones polinomicas'!F77</f>
        <v>7.4000642957322699E-2</v>
      </c>
      <c r="P77" s="145">
        <f>'RG12'!$B$17+'RG12'!$B$18*F77+'RG12'!$B$19*G77</f>
        <v>6.8566439127441134E-2</v>
      </c>
      <c r="Q77" s="145">
        <f>'RG13'!$B$17+'RG13'!$B$18*'Regresiones polinomicas'!F77+'RG13'!$B$19*'Regresiones polinomicas'!G77+'RG13'!$B$20*'Regresiones polinomicas'!H77</f>
        <v>6.5850928144265949E-2</v>
      </c>
      <c r="R77" s="145">
        <f>'RG14'!$B$17+'RG14'!$B$18*F77+'RG14'!$B$19*G77+'RG14'!$B$20*H77+'RG14'!$B$21*I77</f>
        <v>6.5764641194355308E-2</v>
      </c>
      <c r="S77" s="145">
        <f>'RG15'!$B$17+'RG15'!$B$18*F77+'RG15'!$B$19*G77+'RG15'!$B$20*H77+'RG15'!$B$21*I77+'RG15'!$B$22*J77</f>
        <v>7.4015771087996479E-2</v>
      </c>
      <c r="T77" s="145">
        <f>'RG16'!$B$17+'RG16'!$B$18*F77+'RG16'!$B$19*G77+'RG16'!$B$20*H77+'RG16'!$B$21*I77+'RG16'!$B$22*J77+'RG16'!$B$23*K77</f>
        <v>7.6716157258745865E-2</v>
      </c>
      <c r="U77" s="145">
        <f>'RG17'!$B$17+'RG17'!$B$18*F77+'RG17'!$B$19*G77+'RG17'!$B$20*H77+'RG17'!$B$21*I77+'RG17'!$B$22*J77+'RG17'!$B$23*K77+'RG17'!$B$24*L77</f>
        <v>7.8441545942885743E-2</v>
      </c>
      <c r="V77" s="145">
        <f>'RG18'!$B$17+'RG18'!$B$18*F77+'RG18'!$B$19*G77+'RG18'!$B$20*H77+'RG18'!$B$21*I77+'RG18'!$B$22*J77+'RG18'!$B$23*K77+'RG18'!$B$24*L77+'RG18'!$B$25*M77</f>
        <v>7.9185109878780247E-2</v>
      </c>
      <c r="W77" s="163">
        <f>'RG19'!$B$17+'RG19'!$B$18*F77+'RG19'!$B$19*G77+'RG19'!$B$20*H77+'RG19'!$B$21*I77+'RG19'!$B$22*J77+'RG19'!$B$23*K77+'RG19'!$B$24*L77+'RG19'!$B$25*M77+'RG19'!$B$26*N77</f>
        <v>7.8756433713812121E-2</v>
      </c>
      <c r="X77" s="146">
        <f t="shared" si="44"/>
        <v>1.4384573158196489E-6</v>
      </c>
      <c r="Y77" s="146">
        <f t="shared" si="45"/>
        <v>1.1993570426773043E-3</v>
      </c>
      <c r="Z77" s="146">
        <f t="shared" si="46"/>
        <v>1.6207386784044455E-2</v>
      </c>
      <c r="AA77" s="146">
        <f t="shared" si="47"/>
        <v>4.4004129849943983E-5</v>
      </c>
      <c r="AB77" s="146">
        <f t="shared" si="48"/>
        <v>6.6335608725588691E-3</v>
      </c>
      <c r="AC77" s="146">
        <f t="shared" si="49"/>
        <v>9.6746468928179119E-2</v>
      </c>
      <c r="AD77" s="146">
        <f t="shared" si="50"/>
        <v>8.7405144563678581E-5</v>
      </c>
      <c r="AE77" s="146">
        <f t="shared" si="51"/>
        <v>9.3490718557340535E-3</v>
      </c>
      <c r="AF77" s="146">
        <f t="shared" si="52"/>
        <v>0.14197327386566436</v>
      </c>
      <c r="AG77" s="146">
        <f t="shared" si="53"/>
        <v>8.9025995791256875E-5</v>
      </c>
      <c r="AH77" s="146">
        <f t="shared" si="54"/>
        <v>9.4353588056446946E-3</v>
      </c>
      <c r="AI77" s="146">
        <f t="shared" si="55"/>
        <v>0.14347160775590984</v>
      </c>
      <c r="AJ77" s="146">
        <f t="shared" si="56"/>
        <v>1.4023981160250496E-6</v>
      </c>
      <c r="AK77" s="146">
        <f t="shared" si="57"/>
        <v>1.1842289120035238E-3</v>
      </c>
      <c r="AL77" s="146">
        <f t="shared" si="58"/>
        <v>1.5999683507932492E-2</v>
      </c>
      <c r="AM77" s="146">
        <f t="shared" si="59"/>
        <v>2.2987328332477674E-6</v>
      </c>
      <c r="AN77" s="146">
        <f t="shared" si="60"/>
        <v>1.5161572587458622E-3</v>
      </c>
      <c r="AO77" s="146">
        <f t="shared" si="61"/>
        <v>1.9763206512445796E-2</v>
      </c>
      <c r="AP77" s="146">
        <f t="shared" si="62"/>
        <v>1.0507620099839002E-5</v>
      </c>
      <c r="AQ77" s="146">
        <f t="shared" si="63"/>
        <v>3.2415459428857402E-3</v>
      </c>
      <c r="AR77" s="146">
        <f t="shared" si="64"/>
        <v>4.1324350558388408E-2</v>
      </c>
      <c r="AS77" s="146">
        <f t="shared" si="65"/>
        <v>1.5881100745951887E-5</v>
      </c>
      <c r="AT77" s="146">
        <f t="shared" si="66"/>
        <v>3.9851098787802436E-3</v>
      </c>
      <c r="AU77" s="146">
        <f t="shared" si="67"/>
        <v>5.0326505638254596E-2</v>
      </c>
      <c r="AV77" s="146">
        <f t="shared" si="68"/>
        <v>1.2648220760739457E-5</v>
      </c>
      <c r="AW77" s="146">
        <f t="shared" si="69"/>
        <v>3.5564337138121183E-3</v>
      </c>
      <c r="AX77" s="147">
        <f t="shared" si="70"/>
        <v>4.5157373767527507E-2</v>
      </c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</row>
    <row r="78" spans="1:123" x14ac:dyDescent="0.25">
      <c r="A78" s="127" t="s">
        <v>161</v>
      </c>
      <c r="B78" s="156">
        <v>7.4499999999999997E-2</v>
      </c>
      <c r="C78" s="104"/>
      <c r="D78" s="144"/>
      <c r="E78" s="104"/>
      <c r="F78" s="103">
        <v>76</v>
      </c>
      <c r="G78" s="104">
        <f t="shared" si="43"/>
        <v>5776</v>
      </c>
      <c r="H78" s="104">
        <f t="shared" si="36"/>
        <v>438976</v>
      </c>
      <c r="I78" s="104">
        <f t="shared" si="37"/>
        <v>33362176</v>
      </c>
      <c r="J78" s="104">
        <f t="shared" si="38"/>
        <v>2535525376</v>
      </c>
      <c r="K78" s="104">
        <f t="shared" si="39"/>
        <v>192699928576</v>
      </c>
      <c r="L78" s="104">
        <f t="shared" si="40"/>
        <v>14645194571776</v>
      </c>
      <c r="M78" s="104">
        <f t="shared" si="41"/>
        <v>1113034787454976</v>
      </c>
      <c r="N78" s="105">
        <f t="shared" si="42"/>
        <v>8.4590643846578176E+16</v>
      </c>
      <c r="O78" s="162">
        <f>'RG11'!$B$17+'RG11'!$B$18*'Regresiones polinomicas'!F78</f>
        <v>7.3760808824390206E-2</v>
      </c>
      <c r="P78" s="145">
        <f>'RG12'!$B$17+'RG12'!$B$18*F78+'RG12'!$B$19*G78</f>
        <v>6.8161016195823029E-2</v>
      </c>
      <c r="Q78" s="145">
        <f>'RG13'!$B$17+'RG13'!$B$18*'Regresiones polinomicas'!F78+'RG13'!$B$19*'Regresiones polinomicas'!G78+'RG13'!$B$20*'Regresiones polinomicas'!H78</f>
        <v>6.5474634059129552E-2</v>
      </c>
      <c r="R78" s="145">
        <f>'RG14'!$B$17+'RG14'!$B$18*F78+'RG14'!$B$19*G78+'RG14'!$B$20*H78+'RG14'!$B$21*I78</f>
        <v>6.5420140097583332E-2</v>
      </c>
      <c r="S78" s="145">
        <f>'RG15'!$B$17+'RG15'!$B$18*F78+'RG15'!$B$19*G78+'RG15'!$B$20*H78+'RG15'!$B$21*I78+'RG15'!$B$22*J78</f>
        <v>7.3864664331080049E-2</v>
      </c>
      <c r="T78" s="145">
        <f>'RG16'!$B$17+'RG16'!$B$18*F78+'RG16'!$B$19*G78+'RG16'!$B$20*H78+'RG16'!$B$21*I78+'RG16'!$B$22*J78+'RG16'!$B$23*K78</f>
        <v>7.6415091165812701E-2</v>
      </c>
      <c r="U78" s="145">
        <f>'RG17'!$B$17+'RG17'!$B$18*F78+'RG17'!$B$19*G78+'RG17'!$B$20*H78+'RG17'!$B$21*I78+'RG17'!$B$22*J78+'RG17'!$B$23*K78+'RG17'!$B$24*L78</f>
        <v>7.8461568022076128E-2</v>
      </c>
      <c r="V78" s="145">
        <f>'RG18'!$B$17+'RG18'!$B$18*F78+'RG18'!$B$19*G78+'RG18'!$B$20*H78+'RG18'!$B$21*I78+'RG18'!$B$22*J78+'RG18'!$B$23*K78+'RG18'!$B$24*L78+'RG18'!$B$25*M78</f>
        <v>7.9202997492633556E-2</v>
      </c>
      <c r="W78" s="163">
        <f>'RG19'!$B$17+'RG19'!$B$18*F78+'RG19'!$B$19*G78+'RG19'!$B$20*H78+'RG19'!$B$21*I78+'RG19'!$B$22*J78+'RG19'!$B$23*K78+'RG19'!$B$24*L78+'RG19'!$B$25*M78+'RG19'!$B$26*N78</f>
        <v>7.8865762869746572E-2</v>
      </c>
      <c r="X78" s="146">
        <f t="shared" si="44"/>
        <v>5.4640359409938448E-7</v>
      </c>
      <c r="Y78" s="146">
        <f t="shared" si="45"/>
        <v>7.3919117560979075E-4</v>
      </c>
      <c r="Z78" s="146">
        <f t="shared" si="46"/>
        <v>1.0021462445858718E-2</v>
      </c>
      <c r="AA78" s="146">
        <f t="shared" si="47"/>
        <v>4.0182715669617897E-5</v>
      </c>
      <c r="AB78" s="146">
        <f t="shared" si="48"/>
        <v>6.3389838041769675E-3</v>
      </c>
      <c r="AC78" s="146">
        <f t="shared" si="49"/>
        <v>9.3000136411778234E-2</v>
      </c>
      <c r="AD78" s="146">
        <f t="shared" si="50"/>
        <v>8.1457230366624244E-5</v>
      </c>
      <c r="AE78" s="146">
        <f t="shared" si="51"/>
        <v>9.0253659408704445E-3</v>
      </c>
      <c r="AF78" s="146">
        <f t="shared" si="52"/>
        <v>0.13784522923365586</v>
      </c>
      <c r="AG78" s="146">
        <f t="shared" si="53"/>
        <v>8.2443855847513962E-5</v>
      </c>
      <c r="AH78" s="146">
        <f t="shared" si="54"/>
        <v>9.0798599024166649E-3</v>
      </c>
      <c r="AI78" s="146">
        <f t="shared" si="55"/>
        <v>0.1387930366531282</v>
      </c>
      <c r="AJ78" s="146">
        <f t="shared" si="56"/>
        <v>4.0365141220195773E-7</v>
      </c>
      <c r="AK78" s="146">
        <f t="shared" si="57"/>
        <v>6.3533566891994797E-4</v>
      </c>
      <c r="AL78" s="146">
        <f t="shared" si="58"/>
        <v>8.601347811887608E-3</v>
      </c>
      <c r="AM78" s="146">
        <f t="shared" si="59"/>
        <v>3.6675741733738639E-6</v>
      </c>
      <c r="AN78" s="146">
        <f t="shared" si="60"/>
        <v>1.9150911658127046E-3</v>
      </c>
      <c r="AO78" s="146">
        <f t="shared" si="61"/>
        <v>2.5061687902160037E-2</v>
      </c>
      <c r="AP78" s="146">
        <f t="shared" si="62"/>
        <v>1.569402119353619E-5</v>
      </c>
      <c r="AQ78" s="146">
        <f t="shared" si="63"/>
        <v>3.9615680220761312E-3</v>
      </c>
      <c r="AR78" s="146">
        <f t="shared" si="64"/>
        <v>5.049055380796743E-2</v>
      </c>
      <c r="AS78" s="146">
        <f t="shared" si="65"/>
        <v>2.2118185415717547E-5</v>
      </c>
      <c r="AT78" s="146">
        <f t="shared" si="66"/>
        <v>4.7029974926335594E-3</v>
      </c>
      <c r="AU78" s="146">
        <f t="shared" si="67"/>
        <v>5.9379034146668147E-2</v>
      </c>
      <c r="AV78" s="146">
        <f t="shared" si="68"/>
        <v>1.9059885434857854E-5</v>
      </c>
      <c r="AW78" s="146">
        <f t="shared" si="69"/>
        <v>4.3657628697465756E-3</v>
      </c>
      <c r="AX78" s="147">
        <f t="shared" si="70"/>
        <v>5.5356883784374207E-2</v>
      </c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</row>
    <row r="79" spans="1:123" x14ac:dyDescent="0.25">
      <c r="A79" s="126" t="s">
        <v>160</v>
      </c>
      <c r="B79" s="156">
        <v>7.6100000000000001E-2</v>
      </c>
      <c r="C79" s="104"/>
      <c r="D79" s="144"/>
      <c r="E79" s="104"/>
      <c r="F79" s="103">
        <v>77</v>
      </c>
      <c r="G79" s="104">
        <f t="shared" si="43"/>
        <v>5929</v>
      </c>
      <c r="H79" s="104">
        <f t="shared" si="36"/>
        <v>456533</v>
      </c>
      <c r="I79" s="104">
        <f t="shared" si="37"/>
        <v>35153041</v>
      </c>
      <c r="J79" s="104">
        <f t="shared" si="38"/>
        <v>2706784157</v>
      </c>
      <c r="K79" s="104">
        <f t="shared" si="39"/>
        <v>208422380089</v>
      </c>
      <c r="L79" s="104">
        <f t="shared" si="40"/>
        <v>16048523266853</v>
      </c>
      <c r="M79" s="104">
        <f t="shared" si="41"/>
        <v>1235736291547681</v>
      </c>
      <c r="N79" s="105">
        <f t="shared" si="42"/>
        <v>9.515169444917144E+16</v>
      </c>
      <c r="O79" s="162">
        <f>'RG11'!$B$17+'RG11'!$B$18*'Regresiones polinomicas'!F79</f>
        <v>7.3520974691457741E-2</v>
      </c>
      <c r="P79" s="145">
        <f>'RG12'!$B$17+'RG12'!$B$18*F79+'RG12'!$B$19*G79</f>
        <v>6.7759535854649805E-2</v>
      </c>
      <c r="Q79" s="145">
        <f>'RG13'!$B$17+'RG13'!$B$18*'Regresiones polinomicas'!F79+'RG13'!$B$19*'Regresiones polinomicas'!G79+'RG13'!$B$20*'Regresiones polinomicas'!H79</f>
        <v>6.5104765816551835E-2</v>
      </c>
      <c r="R79" s="145">
        <f>'RG14'!$B$17+'RG14'!$B$18*F79+'RG14'!$B$19*G79+'RG14'!$B$20*H79+'RG14'!$B$21*I79</f>
        <v>6.5081935851131228E-2</v>
      </c>
      <c r="S79" s="145">
        <f>'RG15'!$B$17+'RG15'!$B$18*F79+'RG15'!$B$19*G79+'RG15'!$B$20*H79+'RG15'!$B$21*I79+'RG15'!$B$22*J79</f>
        <v>7.3697420425714796E-2</v>
      </c>
      <c r="T79" s="145">
        <f>'RG16'!$B$17+'RG16'!$B$18*F79+'RG16'!$B$19*G79+'RG16'!$B$20*H79+'RG16'!$B$21*I79+'RG16'!$B$22*J79+'RG16'!$B$23*K79</f>
        <v>7.609000390526291E-2</v>
      </c>
      <c r="U79" s="145">
        <f>'RG17'!$B$17+'RG17'!$B$18*F79+'RG17'!$B$19*G79+'RG17'!$B$20*H79+'RG17'!$B$21*I79+'RG17'!$B$22*J79+'RG17'!$B$23*K79+'RG17'!$B$24*L79</f>
        <v>7.8445805690625758E-2</v>
      </c>
      <c r="V79" s="145">
        <f>'RG18'!$B$17+'RG18'!$B$18*F79+'RG18'!$B$19*G79+'RG18'!$B$20*H79+'RG18'!$B$21*I79+'RG18'!$B$22*J79+'RG18'!$B$23*K79+'RG18'!$B$24*L79+'RG18'!$B$25*M79</f>
        <v>7.918066983631411E-2</v>
      </c>
      <c r="W79" s="163">
        <f>'RG19'!$B$17+'RG19'!$B$18*F79+'RG19'!$B$19*G79+'RG19'!$B$20*H79+'RG19'!$B$21*I79+'RG19'!$B$22*J79+'RG19'!$B$23*K79+'RG19'!$B$24*L79+'RG19'!$B$25*M79+'RG19'!$B$26*N79</f>
        <v>7.8936772280829529E-2</v>
      </c>
      <c r="X79" s="146">
        <f t="shared" si="44"/>
        <v>6.651371542101499E-6</v>
      </c>
      <c r="Y79" s="146">
        <f t="shared" si="45"/>
        <v>2.5790253085422599E-3</v>
      </c>
      <c r="Z79" s="146">
        <f t="shared" si="46"/>
        <v>3.5078769281358724E-2</v>
      </c>
      <c r="AA79" s="146">
        <f t="shared" si="47"/>
        <v>6.956334215987217E-5</v>
      </c>
      <c r="AB79" s="146">
        <f t="shared" si="48"/>
        <v>8.340464145350196E-3</v>
      </c>
      <c r="AC79" s="146">
        <f t="shared" si="49"/>
        <v>0.12308915697476483</v>
      </c>
      <c r="AD79" s="146">
        <f t="shared" si="50"/>
        <v>1.2089517474886706E-4</v>
      </c>
      <c r="AE79" s="146">
        <f t="shared" si="51"/>
        <v>1.0995234183448166E-2</v>
      </c>
      <c r="AF79" s="146">
        <f t="shared" si="52"/>
        <v>0.16888524281662964</v>
      </c>
      <c r="AG79" s="146">
        <f t="shared" si="53"/>
        <v>1.2139773758858735E-4</v>
      </c>
      <c r="AH79" s="146">
        <f t="shared" si="54"/>
        <v>1.1018064148868773E-2</v>
      </c>
      <c r="AI79" s="146">
        <f t="shared" si="55"/>
        <v>0.16929527379258588</v>
      </c>
      <c r="AJ79" s="146">
        <f t="shared" si="56"/>
        <v>5.7723886107724754E-6</v>
      </c>
      <c r="AK79" s="146">
        <f t="shared" si="57"/>
        <v>2.4025795742852046E-3</v>
      </c>
      <c r="AL79" s="146">
        <f t="shared" si="58"/>
        <v>3.2600592536436823E-2</v>
      </c>
      <c r="AM79" s="146">
        <f t="shared" si="59"/>
        <v>9.9921909992906364E-11</v>
      </c>
      <c r="AN79" s="146">
        <f t="shared" si="60"/>
        <v>9.9960947370913988E-6</v>
      </c>
      <c r="AO79" s="146">
        <f t="shared" si="61"/>
        <v>1.3137198349387914E-4</v>
      </c>
      <c r="AP79" s="146">
        <f t="shared" si="62"/>
        <v>5.5028043381721869E-6</v>
      </c>
      <c r="AQ79" s="146">
        <f t="shared" si="63"/>
        <v>2.3458056906257574E-3</v>
      </c>
      <c r="AR79" s="146">
        <f t="shared" si="64"/>
        <v>2.9903519633377673E-2</v>
      </c>
      <c r="AS79" s="146">
        <f t="shared" si="65"/>
        <v>9.4905266403756016E-6</v>
      </c>
      <c r="AT79" s="146">
        <f t="shared" si="66"/>
        <v>3.0806698363141094E-3</v>
      </c>
      <c r="AU79" s="146">
        <f t="shared" si="67"/>
        <v>3.8906842322534156E-2</v>
      </c>
      <c r="AV79" s="146">
        <f t="shared" si="68"/>
        <v>8.0472769732827602E-6</v>
      </c>
      <c r="AW79" s="146">
        <f t="shared" si="69"/>
        <v>2.8367722808295276E-3</v>
      </c>
      <c r="AX79" s="147">
        <f t="shared" si="70"/>
        <v>3.5937272311278204E-2</v>
      </c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</row>
    <row r="80" spans="1:123" x14ac:dyDescent="0.25">
      <c r="A80" s="127" t="s">
        <v>159</v>
      </c>
      <c r="B80" s="156">
        <v>8.0199999999999994E-2</v>
      </c>
      <c r="C80" s="104"/>
      <c r="D80" s="144"/>
      <c r="E80" s="104"/>
      <c r="F80" s="103">
        <v>78</v>
      </c>
      <c r="G80" s="104">
        <f t="shared" si="43"/>
        <v>6084</v>
      </c>
      <c r="H80" s="104">
        <f t="shared" si="36"/>
        <v>474552</v>
      </c>
      <c r="I80" s="104">
        <f t="shared" si="37"/>
        <v>37015056</v>
      </c>
      <c r="J80" s="104">
        <f t="shared" si="38"/>
        <v>2887174368</v>
      </c>
      <c r="K80" s="104">
        <f t="shared" si="39"/>
        <v>225199600704</v>
      </c>
      <c r="L80" s="104">
        <f t="shared" si="40"/>
        <v>17565568854912</v>
      </c>
      <c r="M80" s="104">
        <f t="shared" si="41"/>
        <v>1370114370683136</v>
      </c>
      <c r="N80" s="105">
        <f t="shared" si="42"/>
        <v>1.0686892091328461E+17</v>
      </c>
      <c r="O80" s="162">
        <f>'RG11'!$B$17+'RG11'!$B$18*'Regresiones polinomicas'!F80</f>
        <v>7.3281140558525248E-2</v>
      </c>
      <c r="P80" s="145">
        <f>'RG12'!$B$17+'RG12'!$B$18*F80+'RG12'!$B$19*G80</f>
        <v>6.7361998103921503E-2</v>
      </c>
      <c r="Q80" s="145">
        <f>'RG13'!$B$17+'RG13'!$B$18*'Regresiones polinomicas'!F80+'RG13'!$B$19*'Regresiones polinomicas'!G80+'RG13'!$B$20*'Regresiones polinomicas'!H80</f>
        <v>6.4741263579132458E-2</v>
      </c>
      <c r="R80" s="145">
        <f>'RG14'!$B$17+'RG14'!$B$18*F80+'RG14'!$B$19*G80+'RG14'!$B$20*H80+'RG14'!$B$21*I80</f>
        <v>6.4749923221188471E-2</v>
      </c>
      <c r="S80" s="145">
        <f>'RG15'!$B$17+'RG15'!$B$18*F80+'RG15'!$B$19*G80+'RG15'!$B$20*H80+'RG15'!$B$21*I80+'RG15'!$B$22*J80</f>
        <v>7.3513842508199451E-2</v>
      </c>
      <c r="T80" s="145">
        <f>'RG16'!$B$17+'RG16'!$B$18*F80+'RG16'!$B$19*G80+'RG16'!$B$20*H80+'RG16'!$B$21*I80+'RG16'!$B$22*J80+'RG16'!$B$23*K80</f>
        <v>7.5741327839414424E-2</v>
      </c>
      <c r="U80" s="145">
        <f>'RG17'!$B$17+'RG17'!$B$18*F80+'RG17'!$B$19*G80+'RG17'!$B$20*H80+'RG17'!$B$21*I80+'RG17'!$B$22*J80+'RG17'!$B$23*K80+'RG17'!$B$24*L80</f>
        <v>7.8393469177150538E-2</v>
      </c>
      <c r="V80" s="145">
        <f>'RG18'!$B$17+'RG18'!$B$18*F80+'RG18'!$B$19*G80+'RG18'!$B$20*H80+'RG18'!$B$21*I80+'RG18'!$B$22*J80+'RG18'!$B$23*K80+'RG18'!$B$24*L80+'RG18'!$B$25*M80</f>
        <v>7.9117435263486788E-2</v>
      </c>
      <c r="W80" s="163">
        <f>'RG19'!$B$17+'RG19'!$B$18*F80+'RG19'!$B$19*G80+'RG19'!$B$20*H80+'RG19'!$B$21*I80+'RG19'!$B$22*J80+'RG19'!$B$23*K80+'RG19'!$B$24*L80+'RG19'!$B$25*M80+'RG19'!$B$26*N80</f>
        <v>7.8968065153229738E-2</v>
      </c>
      <c r="X80" s="146">
        <f t="shared" si="44"/>
        <v>4.7870615970884224E-5</v>
      </c>
      <c r="Y80" s="146">
        <f t="shared" si="45"/>
        <v>6.9188594414747451E-3</v>
      </c>
      <c r="Z80" s="146">
        <f t="shared" si="46"/>
        <v>9.4415280503843513E-2</v>
      </c>
      <c r="AA80" s="146">
        <f t="shared" si="47"/>
        <v>1.6481429268371494E-4</v>
      </c>
      <c r="AB80" s="146">
        <f t="shared" si="48"/>
        <v>1.2838001896078491E-2</v>
      </c>
      <c r="AC80" s="146">
        <f t="shared" si="49"/>
        <v>0.19058226088057684</v>
      </c>
      <c r="AD80" s="146">
        <f t="shared" si="50"/>
        <v>2.3897253172985644E-4</v>
      </c>
      <c r="AE80" s="146">
        <f t="shared" si="51"/>
        <v>1.5458736420867536E-2</v>
      </c>
      <c r="AF80" s="146">
        <f t="shared" si="52"/>
        <v>0.23877718114000834</v>
      </c>
      <c r="AG80" s="146">
        <f t="shared" si="53"/>
        <v>2.3870487247117103E-4</v>
      </c>
      <c r="AH80" s="146">
        <f t="shared" si="54"/>
        <v>1.5450076778811522E-2</v>
      </c>
      <c r="AI80" s="146">
        <f t="shared" si="55"/>
        <v>0.23861150732230843</v>
      </c>
      <c r="AJ80" s="146">
        <f t="shared" si="56"/>
        <v>4.4704702005160529E-5</v>
      </c>
      <c r="AK80" s="146">
        <f t="shared" si="57"/>
        <v>6.6861574918005429E-3</v>
      </c>
      <c r="AL80" s="146">
        <f t="shared" si="58"/>
        <v>9.0951000024992498E-2</v>
      </c>
      <c r="AM80" s="146">
        <f t="shared" si="59"/>
        <v>1.9879757435580789E-5</v>
      </c>
      <c r="AN80" s="146">
        <f t="shared" si="60"/>
        <v>4.4586721605855695E-3</v>
      </c>
      <c r="AO80" s="146">
        <f t="shared" si="61"/>
        <v>5.8867097894544126E-2</v>
      </c>
      <c r="AP80" s="146">
        <f t="shared" si="62"/>
        <v>3.2635536139051319E-6</v>
      </c>
      <c r="AQ80" s="146">
        <f t="shared" si="63"/>
        <v>1.8065308228494559E-3</v>
      </c>
      <c r="AR80" s="146">
        <f t="shared" si="64"/>
        <v>2.3044404614460005E-2</v>
      </c>
      <c r="AS80" s="146">
        <f t="shared" si="65"/>
        <v>1.1719464087419066E-6</v>
      </c>
      <c r="AT80" s="146">
        <f t="shared" si="66"/>
        <v>1.0825647365132057E-3</v>
      </c>
      <c r="AU80" s="146">
        <f t="shared" si="67"/>
        <v>1.3683010993820934E-2</v>
      </c>
      <c r="AV80" s="146">
        <f t="shared" si="68"/>
        <v>1.5176634666868519E-6</v>
      </c>
      <c r="AW80" s="146">
        <f t="shared" si="69"/>
        <v>1.2319348467702551E-3</v>
      </c>
      <c r="AX80" s="147">
        <f t="shared" si="70"/>
        <v>1.5600418275157268E-2</v>
      </c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</row>
    <row r="81" spans="1:123" x14ac:dyDescent="0.25">
      <c r="A81" s="126" t="s">
        <v>158</v>
      </c>
      <c r="B81" s="156">
        <v>8.2900000000000001E-2</v>
      </c>
      <c r="C81" s="104"/>
      <c r="D81" s="144"/>
      <c r="E81" s="104"/>
      <c r="F81" s="103">
        <v>79</v>
      </c>
      <c r="G81" s="104">
        <f t="shared" si="43"/>
        <v>6241</v>
      </c>
      <c r="H81" s="104">
        <f t="shared" si="36"/>
        <v>493039</v>
      </c>
      <c r="I81" s="104">
        <f t="shared" si="37"/>
        <v>38950081</v>
      </c>
      <c r="J81" s="104">
        <f t="shared" si="38"/>
        <v>3077056399</v>
      </c>
      <c r="K81" s="104">
        <f t="shared" si="39"/>
        <v>243087455521</v>
      </c>
      <c r="L81" s="104">
        <f t="shared" si="40"/>
        <v>19203908986159</v>
      </c>
      <c r="M81" s="104">
        <f t="shared" si="41"/>
        <v>1517108809906561</v>
      </c>
      <c r="N81" s="105">
        <f t="shared" si="42"/>
        <v>1.1985159598261832E+17</v>
      </c>
      <c r="O81" s="162">
        <f>'RG11'!$B$17+'RG11'!$B$18*'Regresiones polinomicas'!F81</f>
        <v>7.304130642559277E-2</v>
      </c>
      <c r="P81" s="145">
        <f>'RG12'!$B$17+'RG12'!$B$18*F81+'RG12'!$B$19*G81</f>
        <v>6.6968402943638067E-2</v>
      </c>
      <c r="Q81" s="145">
        <f>'RG13'!$B$17+'RG13'!$B$18*'Regresiones polinomicas'!F81+'RG13'!$B$19*'Regresiones polinomicas'!G81+'RG13'!$B$20*'Regresiones polinomicas'!H81</f>
        <v>6.4384067509471107E-2</v>
      </c>
      <c r="R81" s="145">
        <f>'RG14'!$B$17+'RG14'!$B$18*F81+'RG14'!$B$19*G81+'RG14'!$B$20*H81+'RG14'!$B$21*I81</f>
        <v>6.4423998081174036E-2</v>
      </c>
      <c r="S81" s="145">
        <f>'RG15'!$B$17+'RG15'!$B$18*F81+'RG15'!$B$19*G81+'RG15'!$B$20*H81+'RG15'!$B$21*I81+'RG15'!$B$22*J81</f>
        <v>7.3313781081196391E-2</v>
      </c>
      <c r="T81" s="145">
        <f>'RG16'!$B$17+'RG16'!$B$18*F81+'RG16'!$B$19*G81+'RG16'!$B$20*H81+'RG16'!$B$21*I81+'RG16'!$B$22*J81+'RG16'!$B$23*K81</f>
        <v>7.5369551594930403E-2</v>
      </c>
      <c r="U81" s="145">
        <f>'RG17'!$B$17+'RG17'!$B$18*F81+'RG17'!$B$19*G81+'RG17'!$B$20*H81+'RG17'!$B$21*I81+'RG17'!$B$22*J81+'RG17'!$B$23*K81+'RG17'!$B$24*L81</f>
        <v>7.8303902739843514E-2</v>
      </c>
      <c r="V81" s="145">
        <f>'RG18'!$B$17+'RG18'!$B$18*F81+'RG18'!$B$19*G81+'RG18'!$B$20*H81+'RG18'!$B$21*I81+'RG18'!$B$22*J81+'RG18'!$B$23*K81+'RG18'!$B$24*L81+'RG18'!$B$25*M81</f>
        <v>7.9012757698819255E-2</v>
      </c>
      <c r="W81" s="163">
        <f>'RG19'!$B$17+'RG19'!$B$18*F81+'RG19'!$B$19*G81+'RG19'!$B$20*H81+'RG19'!$B$21*I81+'RG19'!$B$22*J81+'RG19'!$B$23*K81+'RG19'!$B$24*L81+'RG19'!$B$25*M81+'RG19'!$B$26*N81</f>
        <v>7.8958406128607717E-2</v>
      </c>
      <c r="X81" s="146">
        <f t="shared" si="44"/>
        <v>9.7193838994058434E-5</v>
      </c>
      <c r="Y81" s="146">
        <f t="shared" si="45"/>
        <v>9.8586935744072318E-3</v>
      </c>
      <c r="Z81" s="146">
        <f t="shared" si="46"/>
        <v>0.13497422290016525</v>
      </c>
      <c r="AA81" s="146">
        <f t="shared" si="47"/>
        <v>2.5381578476628029E-4</v>
      </c>
      <c r="AB81" s="146">
        <f t="shared" si="48"/>
        <v>1.5931597056361935E-2</v>
      </c>
      <c r="AC81" s="146">
        <f t="shared" si="49"/>
        <v>0.2378972225120895</v>
      </c>
      <c r="AD81" s="146">
        <f t="shared" si="50"/>
        <v>3.4283975599382353E-4</v>
      </c>
      <c r="AE81" s="146">
        <f t="shared" si="51"/>
        <v>1.8515932490528894E-2</v>
      </c>
      <c r="AF81" s="146">
        <f t="shared" si="52"/>
        <v>0.28758562804074378</v>
      </c>
      <c r="AG81" s="146">
        <f t="shared" si="53"/>
        <v>3.4136264690446077E-4</v>
      </c>
      <c r="AH81" s="146">
        <f t="shared" si="54"/>
        <v>1.8476001918825966E-2</v>
      </c>
      <c r="AI81" s="146">
        <f t="shared" si="55"/>
        <v>0.28678757092265927</v>
      </c>
      <c r="AJ81" s="146">
        <f t="shared" si="56"/>
        <v>9.1895593159228251E-5</v>
      </c>
      <c r="AK81" s="146">
        <f t="shared" si="57"/>
        <v>9.5862189188036101E-3</v>
      </c>
      <c r="AL81" s="146">
        <f t="shared" si="58"/>
        <v>0.13075602945900025</v>
      </c>
      <c r="AM81" s="146">
        <f t="shared" si="59"/>
        <v>5.6707653181415251E-5</v>
      </c>
      <c r="AN81" s="146">
        <f t="shared" si="60"/>
        <v>7.530448405069598E-3</v>
      </c>
      <c r="AO81" s="146">
        <f t="shared" si="61"/>
        <v>9.9913668659481855E-2</v>
      </c>
      <c r="AP81" s="146">
        <f t="shared" si="62"/>
        <v>2.1124110024817968E-5</v>
      </c>
      <c r="AQ81" s="146">
        <f t="shared" si="63"/>
        <v>4.596097260156487E-3</v>
      </c>
      <c r="AR81" s="146">
        <f t="shared" si="64"/>
        <v>5.8695634564046403E-2</v>
      </c>
      <c r="AS81" s="146">
        <f t="shared" si="65"/>
        <v>1.5110652708088982E-5</v>
      </c>
      <c r="AT81" s="146">
        <f t="shared" si="66"/>
        <v>3.8872423011807461E-3</v>
      </c>
      <c r="AU81" s="146">
        <f t="shared" si="67"/>
        <v>4.9197653826969716E-2</v>
      </c>
      <c r="AV81" s="146">
        <f t="shared" si="68"/>
        <v>1.5536162246997221E-5</v>
      </c>
      <c r="AW81" s="146">
        <f t="shared" si="69"/>
        <v>3.9415938713922849E-3</v>
      </c>
      <c r="AX81" s="147">
        <f t="shared" si="70"/>
        <v>4.9919876358347499E-2</v>
      </c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</row>
    <row r="82" spans="1:123" x14ac:dyDescent="0.25">
      <c r="A82" s="127" t="s">
        <v>157</v>
      </c>
      <c r="B82" s="156">
        <v>8.5400000000000004E-2</v>
      </c>
      <c r="C82" s="104"/>
      <c r="D82" s="144"/>
      <c r="E82" s="104"/>
      <c r="F82" s="103">
        <v>80</v>
      </c>
      <c r="G82" s="104">
        <f t="shared" si="43"/>
        <v>6400</v>
      </c>
      <c r="H82" s="104">
        <f t="shared" si="36"/>
        <v>512000</v>
      </c>
      <c r="I82" s="104">
        <f t="shared" si="37"/>
        <v>40960000</v>
      </c>
      <c r="J82" s="104">
        <f t="shared" si="38"/>
        <v>3276800000</v>
      </c>
      <c r="K82" s="104">
        <f t="shared" si="39"/>
        <v>262144000000</v>
      </c>
      <c r="L82" s="104">
        <f t="shared" si="40"/>
        <v>20971520000000</v>
      </c>
      <c r="M82" s="104">
        <f t="shared" si="41"/>
        <v>1677721600000000</v>
      </c>
      <c r="N82" s="105">
        <f t="shared" si="42"/>
        <v>1.34217728E+17</v>
      </c>
      <c r="O82" s="162">
        <f>'RG11'!$B$17+'RG11'!$B$18*'Regresiones polinomicas'!F82</f>
        <v>7.2801472292660291E-2</v>
      </c>
      <c r="P82" s="145">
        <f>'RG12'!$B$17+'RG12'!$B$18*F82+'RG12'!$B$19*G82</f>
        <v>6.6578750373799539E-2</v>
      </c>
      <c r="Q82" s="145">
        <f>'RG13'!$B$17+'RG13'!$B$18*'Regresiones polinomicas'!F82+'RG13'!$B$19*'Regresiones polinomicas'!G82+'RG13'!$B$20*'Regresiones polinomicas'!H82</f>
        <v>6.4033117770167444E-2</v>
      </c>
      <c r="R82" s="145">
        <f>'RG14'!$B$17+'RG14'!$B$18*F82+'RG14'!$B$19*G82+'RG14'!$B$20*H82+'RG14'!$B$21*I82</f>
        <v>6.4104057411736401E-2</v>
      </c>
      <c r="S82" s="145">
        <f>'RG15'!$B$17+'RG15'!$B$18*F82+'RG15'!$B$19*G82+'RG15'!$B$20*H82+'RG15'!$B$21*I82+'RG15'!$B$22*J82</f>
        <v>7.3097132871531995E-2</v>
      </c>
      <c r="T82" s="145">
        <f>'RG16'!$B$17+'RG16'!$B$18*F82+'RG16'!$B$19*G82+'RG16'!$B$20*H82+'RG16'!$B$21*I82+'RG16'!$B$22*J82+'RG16'!$B$23*K82</f>
        <v>7.4975217124695584E-2</v>
      </c>
      <c r="U82" s="145">
        <f>'RG17'!$B$17+'RG17'!$B$18*F82+'RG17'!$B$19*G82+'RG17'!$B$20*H82+'RG17'!$B$21*I82+'RG17'!$B$22*J82+'RG17'!$B$23*K82+'RG17'!$B$24*L82</f>
        <v>7.8176583808164599E-2</v>
      </c>
      <c r="V82" s="145">
        <f>'RG18'!$B$17+'RG18'!$B$18*F82+'RG18'!$B$19*G82+'RG18'!$B$20*H82+'RG18'!$B$21*I82+'RG18'!$B$22*J82+'RG18'!$B$23*K82+'RG18'!$B$24*L82+'RG18'!$B$25*M82</f>
        <v>7.8866254630367671E-2</v>
      </c>
      <c r="W82" s="163">
        <f>'RG19'!$B$17+'RG19'!$B$18*F82+'RG19'!$B$19*G82+'RG19'!$B$20*H82+'RG19'!$B$21*I82+'RG19'!$B$22*J82+'RG19'!$B$23*K82+'RG19'!$B$24*L82+'RG19'!$B$25*M82+'RG19'!$B$26*N82</f>
        <v>7.8906723577640489E-2</v>
      </c>
      <c r="X82" s="146">
        <f t="shared" si="44"/>
        <v>1.5872290039260645E-4</v>
      </c>
      <c r="Y82" s="146">
        <f t="shared" si="45"/>
        <v>1.2598527707339713E-2</v>
      </c>
      <c r="Z82" s="146">
        <f t="shared" si="46"/>
        <v>0.17305319948330047</v>
      </c>
      <c r="AA82" s="146">
        <f t="shared" si="47"/>
        <v>3.5423943749175111E-4</v>
      </c>
      <c r="AB82" s="146">
        <f t="shared" si="48"/>
        <v>1.8821249626200465E-2</v>
      </c>
      <c r="AC82" s="146">
        <f t="shared" si="49"/>
        <v>0.28269154227933835</v>
      </c>
      <c r="AD82" s="146">
        <f t="shared" si="50"/>
        <v>4.565436562235344E-4</v>
      </c>
      <c r="AE82" s="146">
        <f t="shared" si="51"/>
        <v>2.1366882229832559E-2</v>
      </c>
      <c r="AF82" s="146">
        <f t="shared" si="52"/>
        <v>0.33368486454968826</v>
      </c>
      <c r="AG82" s="146">
        <f t="shared" si="53"/>
        <v>4.5351717072261949E-4</v>
      </c>
      <c r="AH82" s="146">
        <f t="shared" si="54"/>
        <v>2.1295942588263603E-2</v>
      </c>
      <c r="AI82" s="146">
        <f t="shared" si="55"/>
        <v>0.33220896536206873</v>
      </c>
      <c r="AJ82" s="146">
        <f t="shared" si="56"/>
        <v>1.5136053958073867E-4</v>
      </c>
      <c r="AK82" s="146">
        <f t="shared" si="57"/>
        <v>1.2302867128468009E-2</v>
      </c>
      <c r="AL82" s="146">
        <f t="shared" si="58"/>
        <v>0.1683084772981488</v>
      </c>
      <c r="AM82" s="146">
        <f t="shared" si="59"/>
        <v>1.0867609799724029E-4</v>
      </c>
      <c r="AN82" s="146">
        <f t="shared" si="60"/>
        <v>1.042478287530442E-2</v>
      </c>
      <c r="AO82" s="146">
        <f t="shared" si="61"/>
        <v>0.1390430501583792</v>
      </c>
      <c r="AP82" s="146">
        <f t="shared" si="62"/>
        <v>5.2177741480469904E-5</v>
      </c>
      <c r="AQ82" s="146">
        <f t="shared" si="63"/>
        <v>7.2234161918354051E-3</v>
      </c>
      <c r="AR82" s="146">
        <f t="shared" si="64"/>
        <v>9.2398718899776314E-2</v>
      </c>
      <c r="AS82" s="146">
        <f t="shared" si="65"/>
        <v>4.2689828555191942E-5</v>
      </c>
      <c r="AT82" s="146">
        <f t="shared" si="66"/>
        <v>6.5337453696323322E-3</v>
      </c>
      <c r="AU82" s="146">
        <f t="shared" si="67"/>
        <v>8.2845893979051663E-2</v>
      </c>
      <c r="AV82" s="146">
        <f t="shared" si="68"/>
        <v>4.2162638697169975E-5</v>
      </c>
      <c r="AW82" s="146">
        <f t="shared" si="69"/>
        <v>6.4932764223595146E-3</v>
      </c>
      <c r="AX82" s="147">
        <f t="shared" si="70"/>
        <v>8.2290534037577134E-2</v>
      </c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</row>
    <row r="83" spans="1:123" x14ac:dyDescent="0.25">
      <c r="A83" s="126" t="s">
        <v>156</v>
      </c>
      <c r="B83" s="156">
        <v>8.8900000000000007E-2</v>
      </c>
      <c r="C83" s="104"/>
      <c r="D83" s="144"/>
      <c r="E83" s="104"/>
      <c r="F83" s="103">
        <v>81</v>
      </c>
      <c r="G83" s="104">
        <f t="shared" si="43"/>
        <v>6561</v>
      </c>
      <c r="H83" s="104">
        <f t="shared" si="36"/>
        <v>531441</v>
      </c>
      <c r="I83" s="104">
        <f t="shared" si="37"/>
        <v>43046721</v>
      </c>
      <c r="J83" s="104">
        <f t="shared" si="38"/>
        <v>3486784401</v>
      </c>
      <c r="K83" s="104">
        <f t="shared" si="39"/>
        <v>282429536481</v>
      </c>
      <c r="L83" s="104">
        <f t="shared" si="40"/>
        <v>22876792454961</v>
      </c>
      <c r="M83" s="104">
        <f t="shared" si="41"/>
        <v>1853020188851841</v>
      </c>
      <c r="N83" s="105">
        <f t="shared" si="42"/>
        <v>1.5009463529699914E+17</v>
      </c>
      <c r="O83" s="162">
        <f>'RG11'!$B$17+'RG11'!$B$18*'Regresiones polinomicas'!F83</f>
        <v>7.2561638159727812E-2</v>
      </c>
      <c r="P83" s="145">
        <f>'RG12'!$B$17+'RG12'!$B$18*F83+'RG12'!$B$19*G83</f>
        <v>6.6193040394405919E-2</v>
      </c>
      <c r="Q83" s="145">
        <f>'RG13'!$B$17+'RG13'!$B$18*'Regresiones polinomicas'!F83+'RG13'!$B$19*'Regresiones polinomicas'!G83+'RG13'!$B$20*'Regresiones polinomicas'!H83</f>
        <v>6.3688354523821128E-2</v>
      </c>
      <c r="R83" s="145">
        <f>'RG14'!$B$17+'RG14'!$B$18*F83+'RG14'!$B$19*G83+'RG14'!$B$20*H83+'RG14'!$B$21*I83</f>
        <v>6.3789999300753589E-2</v>
      </c>
      <c r="S83" s="145">
        <f>'RG15'!$B$17+'RG15'!$B$18*F83+'RG15'!$B$19*G83+'RG15'!$B$20*H83+'RG15'!$B$21*I83+'RG15'!$B$22*J83</f>
        <v>7.2863839687994675E-2</v>
      </c>
      <c r="T83" s="145">
        <f>'RG16'!$B$17+'RG16'!$B$18*F83+'RG16'!$B$19*G83+'RG16'!$B$20*H83+'RG16'!$B$21*I83+'RG16'!$B$22*J83+'RG16'!$B$23*K83</f>
        <v>7.4558916814590231E-2</v>
      </c>
      <c r="U83" s="145">
        <f>'RG17'!$B$17+'RG17'!$B$18*F83+'RG17'!$B$19*G83+'RG17'!$B$20*H83+'RG17'!$B$21*I83+'RG17'!$B$22*J83+'RG17'!$B$23*K83+'RG17'!$B$24*L83</f>
        <v>7.8011121869433653E-2</v>
      </c>
      <c r="V83" s="145">
        <f>'RG18'!$B$17+'RG18'!$B$18*F83+'RG18'!$B$19*G83+'RG18'!$B$20*H83+'RG18'!$B$21*I83+'RG18'!$B$22*J83+'RG18'!$B$23*K83+'RG18'!$B$24*L83+'RG18'!$B$25*M83</f>
        <v>7.8677694797646289E-2</v>
      </c>
      <c r="W83" s="163">
        <f>'RG19'!$B$17+'RG19'!$B$18*F83+'RG19'!$B$19*G83+'RG19'!$B$20*H83+'RG19'!$B$21*I83+'RG19'!$B$22*J83+'RG19'!$B$23*K83+'RG19'!$B$24*L83+'RG19'!$B$25*M83+'RG19'!$B$26*N83</f>
        <v>7.8812111393565823E-2</v>
      </c>
      <c r="X83" s="146">
        <f t="shared" si="44"/>
        <v>2.6694206762366263E-4</v>
      </c>
      <c r="Y83" s="146">
        <f t="shared" si="45"/>
        <v>1.6338361840272195E-2</v>
      </c>
      <c r="Z83" s="146">
        <f t="shared" si="46"/>
        <v>0.22516528367657626</v>
      </c>
      <c r="AA83" s="146">
        <f t="shared" si="47"/>
        <v>5.1560601453008162E-4</v>
      </c>
      <c r="AB83" s="146">
        <f t="shared" si="48"/>
        <v>2.2706959605594088E-2</v>
      </c>
      <c r="AC83" s="146">
        <f t="shared" si="49"/>
        <v>0.34304149605904927</v>
      </c>
      <c r="AD83" s="146">
        <f t="shared" si="50"/>
        <v>6.3562706761653091E-4</v>
      </c>
      <c r="AE83" s="146">
        <f t="shared" si="51"/>
        <v>2.5211645476178879E-2</v>
      </c>
      <c r="AF83" s="146">
        <f t="shared" si="52"/>
        <v>0.39585958319505737</v>
      </c>
      <c r="AG83" s="146">
        <f t="shared" si="53"/>
        <v>6.3051213511615563E-4</v>
      </c>
      <c r="AH83" s="146">
        <f t="shared" si="54"/>
        <v>2.5110000699246418E-2</v>
      </c>
      <c r="AI83" s="146">
        <f t="shared" si="55"/>
        <v>0.39363538132143827</v>
      </c>
      <c r="AJ83" s="146">
        <f t="shared" si="56"/>
        <v>2.5715843755233492E-4</v>
      </c>
      <c r="AK83" s="146">
        <f t="shared" si="57"/>
        <v>1.6036160312005332E-2</v>
      </c>
      <c r="AL83" s="146">
        <f t="shared" si="58"/>
        <v>0.2200839316274395</v>
      </c>
      <c r="AM83" s="146">
        <f t="shared" si="59"/>
        <v>2.0566666693084298E-4</v>
      </c>
      <c r="AN83" s="146">
        <f t="shared" si="60"/>
        <v>1.4341083185409775E-2</v>
      </c>
      <c r="AO83" s="146">
        <f t="shared" si="61"/>
        <v>0.19234564822169475</v>
      </c>
      <c r="AP83" s="146">
        <f t="shared" si="62"/>
        <v>1.1856766694232621E-4</v>
      </c>
      <c r="AQ83" s="146">
        <f t="shared" si="63"/>
        <v>1.0888878130566354E-2</v>
      </c>
      <c r="AR83" s="146">
        <f t="shared" si="64"/>
        <v>0.13958109907444927</v>
      </c>
      <c r="AS83" s="146">
        <f t="shared" si="65"/>
        <v>1.044955236500679E-4</v>
      </c>
      <c r="AT83" s="146">
        <f t="shared" si="66"/>
        <v>1.0222305202353718E-2</v>
      </c>
      <c r="AU83" s="146">
        <f t="shared" si="67"/>
        <v>0.1299263435290624</v>
      </c>
      <c r="AV83" s="146">
        <f t="shared" si="68"/>
        <v>1.0176549653582462E-4</v>
      </c>
      <c r="AW83" s="146">
        <f t="shared" si="69"/>
        <v>1.0087888606434184E-2</v>
      </c>
      <c r="AX83" s="147">
        <f t="shared" si="70"/>
        <v>0.12799921773517861</v>
      </c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</row>
    <row r="84" spans="1:123" x14ac:dyDescent="0.25">
      <c r="A84" s="127" t="s">
        <v>155</v>
      </c>
      <c r="B84" s="156">
        <v>8.5900000000000004E-2</v>
      </c>
      <c r="C84" s="104"/>
      <c r="D84" s="144"/>
      <c r="E84" s="104"/>
      <c r="F84" s="103">
        <v>82</v>
      </c>
      <c r="G84" s="104">
        <f t="shared" si="43"/>
        <v>6724</v>
      </c>
      <c r="H84" s="104">
        <f t="shared" si="36"/>
        <v>551368</v>
      </c>
      <c r="I84" s="104">
        <f t="shared" si="37"/>
        <v>45212176</v>
      </c>
      <c r="J84" s="104">
        <f t="shared" si="38"/>
        <v>3707398432</v>
      </c>
      <c r="K84" s="104">
        <f t="shared" si="39"/>
        <v>304006671424</v>
      </c>
      <c r="L84" s="104">
        <f t="shared" si="40"/>
        <v>24928547056768</v>
      </c>
      <c r="M84" s="104">
        <f t="shared" si="41"/>
        <v>2044140858654976</v>
      </c>
      <c r="N84" s="105">
        <f t="shared" si="42"/>
        <v>1.6761955040970803E+17</v>
      </c>
      <c r="O84" s="162">
        <f>'RG11'!$B$17+'RG11'!$B$18*'Regresiones polinomicas'!F84</f>
        <v>7.2321804026795333E-2</v>
      </c>
      <c r="P84" s="145">
        <f>'RG12'!$B$17+'RG12'!$B$18*F84+'RG12'!$B$19*G84</f>
        <v>6.581127300545718E-2</v>
      </c>
      <c r="Q84" s="145">
        <f>'RG13'!$B$17+'RG13'!$B$18*'Regresiones polinomicas'!F84+'RG13'!$B$19*'Regresiones polinomicas'!G84+'RG13'!$B$20*'Regresiones polinomicas'!H84</f>
        <v>6.3349717933031818E-2</v>
      </c>
      <c r="R84" s="145">
        <f>'RG14'!$B$17+'RG14'!$B$18*F84+'RG14'!$B$19*G84+'RG14'!$B$20*H84+'RG14'!$B$21*I84</f>
        <v>6.348172294333311E-2</v>
      </c>
      <c r="S84" s="145">
        <f>'RG15'!$B$17+'RG15'!$B$18*F84+'RG15'!$B$19*G84+'RG15'!$B$20*H84+'RG15'!$B$21*I84+'RG15'!$B$22*J84</f>
        <v>7.2613887279134731E-2</v>
      </c>
      <c r="T84" s="145">
        <f>'RG16'!$B$17+'RG16'!$B$18*F84+'RG16'!$B$19*G84+'RG16'!$B$20*H84+'RG16'!$B$21*I84+'RG16'!$B$22*J84+'RG16'!$B$23*K84</f>
        <v>7.4121290635163303E-2</v>
      </c>
      <c r="U84" s="145">
        <f>'RG17'!$B$17+'RG17'!$B$18*F84+'RG17'!$B$19*G84+'RG17'!$B$20*H84+'RG17'!$B$21*I84+'RG17'!$B$22*J84+'RG17'!$B$23*K84+'RG17'!$B$24*L84</f>
        <v>7.7807257107925687E-2</v>
      </c>
      <c r="V84" s="145">
        <f>'RG18'!$B$17+'RG18'!$B$18*F84+'RG18'!$B$19*G84+'RG18'!$B$20*H84+'RG18'!$B$21*I84+'RG18'!$B$22*J84+'RG18'!$B$23*K84+'RG18'!$B$24*L84+'RG18'!$B$25*M84</f>
        <v>7.8446995588885682E-2</v>
      </c>
      <c r="W84" s="163">
        <f>'RG19'!$B$17+'RG19'!$B$18*F84+'RG19'!$B$19*G84+'RG19'!$B$20*H84+'RG19'!$B$21*I84+'RG19'!$B$22*J84+'RG19'!$B$23*K84+'RG19'!$B$24*L84+'RG19'!$B$25*M84+'RG19'!$B$26*N84</f>
        <v>7.8673830286774188E-2</v>
      </c>
      <c r="X84" s="146">
        <f t="shared" si="44"/>
        <v>1.8436740588675154E-4</v>
      </c>
      <c r="Y84" s="146">
        <f t="shared" si="45"/>
        <v>1.3578195973204671E-2</v>
      </c>
      <c r="Z84" s="146">
        <f t="shared" si="46"/>
        <v>0.18774692025345399</v>
      </c>
      <c r="AA84" s="146">
        <f t="shared" si="47"/>
        <v>4.0355695226127359E-4</v>
      </c>
      <c r="AB84" s="146">
        <f t="shared" si="48"/>
        <v>2.0088726994542824E-2</v>
      </c>
      <c r="AC84" s="146">
        <f t="shared" si="49"/>
        <v>0.30524750665250061</v>
      </c>
      <c r="AD84" s="146">
        <f t="shared" si="50"/>
        <v>5.0851522129982695E-4</v>
      </c>
      <c r="AE84" s="146">
        <f t="shared" si="51"/>
        <v>2.2550282066968186E-2</v>
      </c>
      <c r="AF84" s="146">
        <f t="shared" si="52"/>
        <v>0.35596499562644485</v>
      </c>
      <c r="AG84" s="146">
        <f t="shared" si="53"/>
        <v>5.0257914618947726E-4</v>
      </c>
      <c r="AH84" s="146">
        <f t="shared" si="54"/>
        <v>2.2418277056666894E-2</v>
      </c>
      <c r="AI84" s="146">
        <f t="shared" si="55"/>
        <v>0.35314537818512809</v>
      </c>
      <c r="AJ84" s="146">
        <f t="shared" si="56"/>
        <v>1.7652079123153802E-4</v>
      </c>
      <c r="AK84" s="146">
        <f t="shared" si="57"/>
        <v>1.3286112720865273E-2</v>
      </c>
      <c r="AL84" s="146">
        <f t="shared" si="58"/>
        <v>0.18296930819571997</v>
      </c>
      <c r="AM84" s="146">
        <f t="shared" si="59"/>
        <v>1.387379943012918E-4</v>
      </c>
      <c r="AN84" s="146">
        <f t="shared" si="60"/>
        <v>1.1778709364836701E-2</v>
      </c>
      <c r="AO84" s="146">
        <f t="shared" si="61"/>
        <v>0.15891128262746218</v>
      </c>
      <c r="AP84" s="146">
        <f t="shared" si="62"/>
        <v>6.5492487517219386E-5</v>
      </c>
      <c r="AQ84" s="146">
        <f t="shared" si="63"/>
        <v>8.0927428920743172E-3</v>
      </c>
      <c r="AR84" s="146">
        <f t="shared" si="64"/>
        <v>0.10401012955448298</v>
      </c>
      <c r="AS84" s="146">
        <f t="shared" si="65"/>
        <v>5.5547274752089544E-5</v>
      </c>
      <c r="AT84" s="146">
        <f t="shared" si="66"/>
        <v>7.4530044111143223E-3</v>
      </c>
      <c r="AU84" s="146">
        <f t="shared" si="67"/>
        <v>9.5006881463925164E-2</v>
      </c>
      <c r="AV84" s="146">
        <f t="shared" si="68"/>
        <v>5.2217528724342077E-5</v>
      </c>
      <c r="AW84" s="146">
        <f t="shared" si="69"/>
        <v>7.2261697132258162E-3</v>
      </c>
      <c r="AX84" s="147">
        <f t="shared" si="70"/>
        <v>9.1849725466342319E-2</v>
      </c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</row>
    <row r="85" spans="1:123" x14ac:dyDescent="0.25">
      <c r="A85" s="126" t="s">
        <v>154</v>
      </c>
      <c r="B85" s="156">
        <v>8.6699999999999999E-2</v>
      </c>
      <c r="C85" s="104"/>
      <c r="D85" s="144"/>
      <c r="E85" s="104"/>
      <c r="F85" s="103">
        <v>83</v>
      </c>
      <c r="G85" s="104">
        <f t="shared" si="43"/>
        <v>6889</v>
      </c>
      <c r="H85" s="104">
        <f t="shared" si="36"/>
        <v>571787</v>
      </c>
      <c r="I85" s="104">
        <f t="shared" si="37"/>
        <v>47458321</v>
      </c>
      <c r="J85" s="104">
        <f t="shared" si="38"/>
        <v>3939040643</v>
      </c>
      <c r="K85" s="104">
        <f t="shared" si="39"/>
        <v>326940373369</v>
      </c>
      <c r="L85" s="104">
        <f t="shared" si="40"/>
        <v>27136050989627</v>
      </c>
      <c r="M85" s="104">
        <f t="shared" si="41"/>
        <v>2252292232139041</v>
      </c>
      <c r="N85" s="105">
        <f t="shared" si="42"/>
        <v>1.8694025526754042E+17</v>
      </c>
      <c r="O85" s="162">
        <f>'RG11'!$B$17+'RG11'!$B$18*'Regresiones polinomicas'!F85</f>
        <v>7.2081969893862854E-2</v>
      </c>
      <c r="P85" s="145">
        <f>'RG12'!$B$17+'RG12'!$B$18*F85+'RG12'!$B$19*G85</f>
        <v>6.5433448206953349E-2</v>
      </c>
      <c r="Q85" s="145">
        <f>'RG13'!$B$17+'RG13'!$B$18*'Regresiones polinomicas'!F85+'RG13'!$B$19*'Regresiones polinomicas'!G85+'RG13'!$B$20*'Regresiones polinomicas'!H85</f>
        <v>6.3017148160399217E-2</v>
      </c>
      <c r="R85" s="145">
        <f>'RG14'!$B$17+'RG14'!$B$18*F85+'RG14'!$B$19*G85+'RG14'!$B$20*H85+'RG14'!$B$21*I85</f>
        <v>6.3179128641811994E-2</v>
      </c>
      <c r="S85" s="145">
        <f>'RG15'!$B$17+'RG15'!$B$18*F85+'RG15'!$B$19*G85+'RG15'!$B$20*H85+'RG15'!$B$21*I85+'RG15'!$B$22*J85</f>
        <v>7.2347304191063416E-2</v>
      </c>
      <c r="T85" s="145">
        <f>'RG16'!$B$17+'RG16'!$B$18*F85+'RG16'!$B$19*G85+'RG16'!$B$20*H85+'RG16'!$B$21*I85+'RG16'!$B$22*J85+'RG16'!$B$23*K85</f>
        <v>7.3663023338203321E-2</v>
      </c>
      <c r="U85" s="145">
        <f>'RG17'!$B$17+'RG17'!$B$18*F85+'RG17'!$B$19*G85+'RG17'!$B$20*H85+'RG17'!$B$21*I85+'RG17'!$B$22*J85+'RG17'!$B$23*K85+'RG17'!$B$24*L85</f>
        <v>7.7564858804049064E-2</v>
      </c>
      <c r="V85" s="145">
        <f>'RG18'!$B$17+'RG18'!$B$18*F85+'RG18'!$B$19*G85+'RG18'!$B$20*H85+'RG18'!$B$21*I85+'RG18'!$B$22*J85+'RG18'!$B$23*K85+'RG18'!$B$24*L85+'RG18'!$B$25*M85</f>
        <v>7.8174220160857746E-2</v>
      </c>
      <c r="W85" s="163">
        <f>'RG19'!$B$17+'RG19'!$B$18*F85+'RG19'!$B$19*G85+'RG19'!$B$20*H85+'RG19'!$B$21*I85+'RG19'!$B$22*J85+'RG19'!$B$23*K85+'RG19'!$B$24*L85+'RG19'!$B$25*M85+'RG19'!$B$26*N85</f>
        <v>7.8491308582661332E-2</v>
      </c>
      <c r="X85" s="146">
        <f t="shared" si="44"/>
        <v>2.1368680418393194E-4</v>
      </c>
      <c r="Y85" s="146">
        <f t="shared" si="45"/>
        <v>1.4618030106137145E-2</v>
      </c>
      <c r="Z85" s="146">
        <f t="shared" si="46"/>
        <v>0.20279731710525495</v>
      </c>
      <c r="AA85" s="146">
        <f t="shared" si="47"/>
        <v>4.5226622516633571E-4</v>
      </c>
      <c r="AB85" s="146">
        <f t="shared" si="48"/>
        <v>2.1266551793046651E-2</v>
      </c>
      <c r="AC85" s="146">
        <f t="shared" si="49"/>
        <v>0.32501040944357168</v>
      </c>
      <c r="AD85" s="146">
        <f t="shared" si="50"/>
        <v>5.6087747125648218E-4</v>
      </c>
      <c r="AE85" s="146">
        <f t="shared" si="51"/>
        <v>2.3682851839600783E-2</v>
      </c>
      <c r="AF85" s="146">
        <f t="shared" si="52"/>
        <v>0.37581598867851324</v>
      </c>
      <c r="AG85" s="146">
        <f t="shared" si="53"/>
        <v>5.5323138944842886E-4</v>
      </c>
      <c r="AH85" s="146">
        <f t="shared" si="54"/>
        <v>2.3520871358188006E-2</v>
      </c>
      <c r="AI85" s="146">
        <f t="shared" si="55"/>
        <v>0.37228863176536242</v>
      </c>
      <c r="AJ85" s="146">
        <f t="shared" si="56"/>
        <v>2.0599987698386577E-4</v>
      </c>
      <c r="AK85" s="146">
        <f t="shared" si="57"/>
        <v>1.4352695808936583E-2</v>
      </c>
      <c r="AL85" s="146">
        <f t="shared" si="58"/>
        <v>0.19838604864988843</v>
      </c>
      <c r="AM85" s="146">
        <f t="shared" si="59"/>
        <v>1.6996276048023126E-4</v>
      </c>
      <c r="AN85" s="146">
        <f t="shared" si="60"/>
        <v>1.3036976661796679E-2</v>
      </c>
      <c r="AO85" s="146">
        <f t="shared" si="61"/>
        <v>0.17698128682474815</v>
      </c>
      <c r="AP85" s="146">
        <f t="shared" si="62"/>
        <v>8.3450804669959891E-5</v>
      </c>
      <c r="AQ85" s="146">
        <f t="shared" si="63"/>
        <v>9.1351411959509354E-3</v>
      </c>
      <c r="AR85" s="146">
        <f t="shared" si="64"/>
        <v>0.11777422581312119</v>
      </c>
      <c r="AS85" s="146">
        <f t="shared" si="65"/>
        <v>7.2688921865524502E-5</v>
      </c>
      <c r="AT85" s="146">
        <f t="shared" si="66"/>
        <v>8.5257798391422529E-3</v>
      </c>
      <c r="AU85" s="146">
        <f t="shared" si="67"/>
        <v>0.10906127137052218</v>
      </c>
      <c r="AV85" s="146">
        <f t="shared" si="68"/>
        <v>6.7382614785089508E-5</v>
      </c>
      <c r="AW85" s="146">
        <f t="shared" si="69"/>
        <v>8.2086914173386677E-3</v>
      </c>
      <c r="AX85" s="147">
        <f t="shared" si="70"/>
        <v>0.10458089647841547</v>
      </c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</row>
    <row r="86" spans="1:123" x14ac:dyDescent="0.25">
      <c r="A86" s="127" t="s">
        <v>153</v>
      </c>
      <c r="B86" s="156">
        <v>8.9800000000000005E-2</v>
      </c>
      <c r="C86" s="104"/>
      <c r="D86" s="144"/>
      <c r="E86" s="104"/>
      <c r="F86" s="103">
        <v>84</v>
      </c>
      <c r="G86" s="104">
        <f t="shared" si="43"/>
        <v>7056</v>
      </c>
      <c r="H86" s="104">
        <f t="shared" si="36"/>
        <v>592704</v>
      </c>
      <c r="I86" s="104">
        <f t="shared" si="37"/>
        <v>49787136</v>
      </c>
      <c r="J86" s="104">
        <f t="shared" si="38"/>
        <v>4182119424</v>
      </c>
      <c r="K86" s="104">
        <f t="shared" si="39"/>
        <v>351298031616</v>
      </c>
      <c r="L86" s="104">
        <f t="shared" si="40"/>
        <v>29509034655744</v>
      </c>
      <c r="M86" s="104">
        <f t="shared" si="41"/>
        <v>2478758911082496</v>
      </c>
      <c r="N86" s="105">
        <f t="shared" si="42"/>
        <v>2.0821574853092966E+17</v>
      </c>
      <c r="O86" s="162">
        <f>'RG11'!$B$17+'RG11'!$B$18*'Regresiones polinomicas'!F86</f>
        <v>7.1842135760930376E-2</v>
      </c>
      <c r="P86" s="145">
        <f>'RG12'!$B$17+'RG12'!$B$18*F86+'RG12'!$B$19*G86</f>
        <v>6.5059565998894398E-2</v>
      </c>
      <c r="Q86" s="145">
        <f>'RG13'!$B$17+'RG13'!$B$18*'Regresiones polinomicas'!F86+'RG13'!$B$19*'Regresiones polinomicas'!G86+'RG13'!$B$20*'Regresiones polinomicas'!H86</f>
        <v>6.2690585368522983E-2</v>
      </c>
      <c r="R86" s="145">
        <f>'RG14'!$B$17+'RG14'!$B$18*F86+'RG14'!$B$19*G86+'RG14'!$B$20*H86+'RG14'!$B$21*I86</f>
        <v>6.288211780575681E-2</v>
      </c>
      <c r="S86" s="145">
        <f>'RG15'!$B$17+'RG15'!$B$18*F86+'RG15'!$B$19*G86+'RG15'!$B$20*H86+'RG15'!$B$21*I86+'RG15'!$B$22*J86</f>
        <v>7.2064160625251616E-2</v>
      </c>
      <c r="T86" s="145">
        <f>'RG16'!$B$17+'RG16'!$B$18*F86+'RG16'!$B$19*G86+'RG16'!$B$20*H86+'RG16'!$B$21*I86+'RG16'!$B$22*J86+'RG16'!$B$23*K86</f>
        <v>7.3184841698205896E-2</v>
      </c>
      <c r="U86" s="145">
        <f>'RG17'!$B$17+'RG17'!$B$18*F86+'RG17'!$B$19*G86+'RG17'!$B$20*H86+'RG17'!$B$21*I86+'RG17'!$B$22*J86+'RG17'!$B$23*K86+'RG17'!$B$24*L86</f>
        <v>7.7283923501217405E-2</v>
      </c>
      <c r="V86" s="145">
        <f>'RG18'!$B$17+'RG18'!$B$18*F86+'RG18'!$B$19*G86+'RG18'!$B$20*H86+'RG18'!$B$21*I86+'RG18'!$B$22*J86+'RG18'!$B$23*K86+'RG18'!$B$24*L86+'RG18'!$B$25*M86</f>
        <v>7.7859574294465356E-2</v>
      </c>
      <c r="W86" s="163">
        <f>'RG19'!$B$17+'RG19'!$B$18*F86+'RG19'!$B$19*G86+'RG19'!$B$20*H86+'RG19'!$B$21*I86+'RG19'!$B$22*J86+'RG19'!$B$23*K86+'RG19'!$B$24*L86+'RG19'!$B$25*M86+'RG19'!$B$26*N86</f>
        <v>7.8264142526123959E-2</v>
      </c>
      <c r="X86" s="146">
        <f t="shared" si="44"/>
        <v>3.2248488802885585E-4</v>
      </c>
      <c r="Y86" s="146">
        <f t="shared" si="45"/>
        <v>1.7957864239069629E-2</v>
      </c>
      <c r="Z86" s="146">
        <f t="shared" si="46"/>
        <v>0.24996283934024666</v>
      </c>
      <c r="AA86" s="146">
        <f t="shared" si="47"/>
        <v>6.1208907456306244E-4</v>
      </c>
      <c r="AB86" s="146">
        <f t="shared" si="48"/>
        <v>2.4740434001105607E-2</v>
      </c>
      <c r="AC86" s="146">
        <f t="shared" si="49"/>
        <v>0.38027357885427698</v>
      </c>
      <c r="AD86" s="146">
        <f t="shared" si="50"/>
        <v>7.3492036166134043E-4</v>
      </c>
      <c r="AE86" s="146">
        <f t="shared" si="51"/>
        <v>2.7109414631477022E-2</v>
      </c>
      <c r="AF86" s="146">
        <f t="shared" si="52"/>
        <v>0.43243199073857574</v>
      </c>
      <c r="AG86" s="146">
        <f t="shared" si="53"/>
        <v>7.2457238182315484E-4</v>
      </c>
      <c r="AH86" s="146">
        <f t="shared" si="54"/>
        <v>2.6917882194243195E-2</v>
      </c>
      <c r="AI86" s="146">
        <f t="shared" si="55"/>
        <v>0.42806895081671187</v>
      </c>
      <c r="AJ86" s="146">
        <f t="shared" si="56"/>
        <v>3.1455999832687528E-4</v>
      </c>
      <c r="AK86" s="146">
        <f t="shared" si="57"/>
        <v>1.7735839374748388E-2</v>
      </c>
      <c r="AL86" s="146">
        <f t="shared" si="58"/>
        <v>0.24611178734153838</v>
      </c>
      <c r="AM86" s="146">
        <f t="shared" si="59"/>
        <v>2.7606348539367767E-4</v>
      </c>
      <c r="AN86" s="146">
        <f t="shared" si="60"/>
        <v>1.6615158301794108E-2</v>
      </c>
      <c r="AO86" s="146">
        <f t="shared" si="61"/>
        <v>0.22703005043463015</v>
      </c>
      <c r="AP86" s="146">
        <f t="shared" si="62"/>
        <v>1.5665217092337809E-4</v>
      </c>
      <c r="AQ86" s="146">
        <f t="shared" si="63"/>
        <v>1.25160764987826E-2</v>
      </c>
      <c r="AR86" s="146">
        <f t="shared" si="64"/>
        <v>0.16194928947396728</v>
      </c>
      <c r="AS86" s="146">
        <f t="shared" si="65"/>
        <v>1.4257376602939262E-4</v>
      </c>
      <c r="AT86" s="146">
        <f t="shared" si="66"/>
        <v>1.1940425705534649E-2</v>
      </c>
      <c r="AU86" s="146">
        <f t="shared" si="67"/>
        <v>0.15335847663867119</v>
      </c>
      <c r="AV86" s="146">
        <f t="shared" si="68"/>
        <v>1.3307600765758183E-4</v>
      </c>
      <c r="AW86" s="146">
        <f t="shared" si="69"/>
        <v>1.1535857473876046E-2</v>
      </c>
      <c r="AX86" s="147">
        <f t="shared" si="70"/>
        <v>0.14739645898535805</v>
      </c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</row>
    <row r="87" spans="1:123" x14ac:dyDescent="0.25">
      <c r="A87" s="126" t="s">
        <v>152</v>
      </c>
      <c r="B87" s="156">
        <v>9.1200000000000003E-2</v>
      </c>
      <c r="C87" s="104"/>
      <c r="D87" s="144"/>
      <c r="E87" s="104"/>
      <c r="F87" s="103">
        <v>85</v>
      </c>
      <c r="G87" s="104">
        <f t="shared" si="43"/>
        <v>7225</v>
      </c>
      <c r="H87" s="104">
        <f t="shared" si="36"/>
        <v>614125</v>
      </c>
      <c r="I87" s="104">
        <f t="shared" si="37"/>
        <v>52200625</v>
      </c>
      <c r="J87" s="104">
        <f t="shared" si="38"/>
        <v>4437053125</v>
      </c>
      <c r="K87" s="104">
        <f t="shared" si="39"/>
        <v>377149515625</v>
      </c>
      <c r="L87" s="104">
        <f t="shared" si="40"/>
        <v>32057708828125</v>
      </c>
      <c r="M87" s="104">
        <f t="shared" si="41"/>
        <v>2724905250390625</v>
      </c>
      <c r="N87" s="105">
        <f t="shared" si="42"/>
        <v>2.3161694628320314E+17</v>
      </c>
      <c r="O87" s="162">
        <f>'RG11'!$B$17+'RG11'!$B$18*'Regresiones polinomicas'!F87</f>
        <v>7.1602301627997897E-2</v>
      </c>
      <c r="P87" s="145">
        <f>'RG12'!$B$17+'RG12'!$B$18*F87+'RG12'!$B$19*G87</f>
        <v>6.4689626381280355E-2</v>
      </c>
      <c r="Q87" s="145">
        <f>'RG13'!$B$17+'RG13'!$B$18*'Regresiones polinomicas'!F87+'RG13'!$B$19*'Regresiones polinomicas'!G87+'RG13'!$B$20*'Regresiones polinomicas'!H87</f>
        <v>6.2369969720002742E-2</v>
      </c>
      <c r="R87" s="145">
        <f>'RG14'!$B$17+'RG14'!$B$18*F87+'RG14'!$B$19*G87+'RG14'!$B$20*H87+'RG14'!$B$21*I87</f>
        <v>6.2590592951963633E-2</v>
      </c>
      <c r="S87" s="145">
        <f>'RG15'!$B$17+'RG15'!$B$18*F87+'RG15'!$B$19*G87+'RG15'!$B$20*H87+'RG15'!$B$21*I87+'RG15'!$B$22*J87</f>
        <v>7.1764567296329351E-2</v>
      </c>
      <c r="T87" s="145">
        <f>'RG16'!$B$17+'RG16'!$B$18*F87+'RG16'!$B$19*G87+'RG16'!$B$20*H87+'RG16'!$B$21*I87+'RG16'!$B$22*J87+'RG16'!$B$23*K87</f>
        <v>7.2687511798741097E-2</v>
      </c>
      <c r="U87" s="145">
        <f>'RG17'!$B$17+'RG17'!$B$18*F87+'RG17'!$B$19*G87+'RG17'!$B$20*H87+'RG17'!$B$21*I87+'RG17'!$B$22*J87+'RG17'!$B$23*K87+'RG17'!$B$24*L87</f>
        <v>7.6964572948001936E-2</v>
      </c>
      <c r="V87" s="145">
        <f>'RG18'!$B$17+'RG18'!$B$18*F87+'RG18'!$B$19*G87+'RG18'!$B$20*H87+'RG18'!$B$21*I87+'RG18'!$B$22*J87+'RG18'!$B$23*K87+'RG18'!$B$24*L87+'RG18'!$B$25*M87</f>
        <v>7.7503402999168289E-2</v>
      </c>
      <c r="W87" s="163">
        <f>'RG19'!$B$17+'RG19'!$B$18*F87+'RG19'!$B$19*G87+'RG19'!$B$20*H87+'RG19'!$B$21*I87+'RG19'!$B$22*J87+'RG19'!$B$23*K87+'RG19'!$B$24*L87+'RG19'!$B$25*M87+'RG19'!$B$26*N87</f>
        <v>7.7992096097181496E-2</v>
      </c>
      <c r="X87" s="146">
        <f t="shared" si="44"/>
        <v>3.8406978147997401E-4</v>
      </c>
      <c r="Y87" s="146">
        <f t="shared" si="45"/>
        <v>1.9597698372002106E-2</v>
      </c>
      <c r="Z87" s="146">
        <f t="shared" si="46"/>
        <v>0.27370207278838399</v>
      </c>
      <c r="AA87" s="146">
        <f t="shared" si="47"/>
        <v>7.0279990940410675E-4</v>
      </c>
      <c r="AB87" s="146">
        <f t="shared" si="48"/>
        <v>2.6510373618719649E-2</v>
      </c>
      <c r="AC87" s="146">
        <f t="shared" si="49"/>
        <v>0.40980872980263683</v>
      </c>
      <c r="AD87" s="146">
        <f t="shared" si="50"/>
        <v>8.3117064594555898E-4</v>
      </c>
      <c r="AE87" s="146">
        <f t="shared" si="51"/>
        <v>2.8830030279997261E-2</v>
      </c>
      <c r="AF87" s="146">
        <f t="shared" si="52"/>
        <v>0.46224217214508523</v>
      </c>
      <c r="AG87" s="146">
        <f t="shared" si="53"/>
        <v>8.1849817164023314E-4</v>
      </c>
      <c r="AH87" s="146">
        <f t="shared" si="54"/>
        <v>2.860940704803637E-2</v>
      </c>
      <c r="AI87" s="146">
        <f t="shared" si="55"/>
        <v>0.457087969593022</v>
      </c>
      <c r="AJ87" s="146">
        <f t="shared" si="56"/>
        <v>3.7773604437891069E-4</v>
      </c>
      <c r="AK87" s="146">
        <f t="shared" si="57"/>
        <v>1.9435432703670652E-2</v>
      </c>
      <c r="AL87" s="146">
        <f t="shared" si="58"/>
        <v>0.27082212623700647</v>
      </c>
      <c r="AM87" s="146">
        <f t="shared" si="59"/>
        <v>3.4271221940175019E-4</v>
      </c>
      <c r="AN87" s="146">
        <f t="shared" si="60"/>
        <v>1.8512488201258906E-2</v>
      </c>
      <c r="AO87" s="146">
        <f t="shared" si="61"/>
        <v>0.25468595282937628</v>
      </c>
      <c r="AP87" s="146">
        <f t="shared" si="62"/>
        <v>2.0264738335275839E-4</v>
      </c>
      <c r="AQ87" s="146">
        <f t="shared" si="63"/>
        <v>1.4235427051998067E-2</v>
      </c>
      <c r="AR87" s="146">
        <f t="shared" si="64"/>
        <v>0.18496077489594687</v>
      </c>
      <c r="AS87" s="146">
        <f t="shared" si="65"/>
        <v>1.8759676940319231E-4</v>
      </c>
      <c r="AT87" s="146">
        <f t="shared" si="66"/>
        <v>1.3696597000831714E-2</v>
      </c>
      <c r="AU87" s="146">
        <f t="shared" si="67"/>
        <v>0.17672252405457212</v>
      </c>
      <c r="AV87" s="146">
        <f t="shared" si="68"/>
        <v>1.7444872550608837E-4</v>
      </c>
      <c r="AW87" s="146">
        <f t="shared" si="69"/>
        <v>1.3207903902818507E-2</v>
      </c>
      <c r="AX87" s="147">
        <f t="shared" si="70"/>
        <v>0.16934926183238996</v>
      </c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</row>
    <row r="88" spans="1:123" x14ac:dyDescent="0.25">
      <c r="A88" s="127" t="s">
        <v>151</v>
      </c>
      <c r="B88" s="156">
        <v>9.2999999999999999E-2</v>
      </c>
      <c r="C88" s="104"/>
      <c r="D88" s="144"/>
      <c r="E88" s="104"/>
      <c r="F88" s="103">
        <v>86</v>
      </c>
      <c r="G88" s="104">
        <f t="shared" si="43"/>
        <v>7396</v>
      </c>
      <c r="H88" s="104">
        <f t="shared" si="36"/>
        <v>636056</v>
      </c>
      <c r="I88" s="104">
        <f t="shared" si="37"/>
        <v>54700816</v>
      </c>
      <c r="J88" s="104">
        <f t="shared" si="38"/>
        <v>4704270176</v>
      </c>
      <c r="K88" s="104">
        <f t="shared" si="39"/>
        <v>404567235136</v>
      </c>
      <c r="L88" s="104">
        <f t="shared" si="40"/>
        <v>34792782221696</v>
      </c>
      <c r="M88" s="104">
        <f t="shared" si="41"/>
        <v>2992179271065856</v>
      </c>
      <c r="N88" s="105">
        <f t="shared" si="42"/>
        <v>2.5732741731166362E+17</v>
      </c>
      <c r="O88" s="162">
        <f>'RG11'!$B$17+'RG11'!$B$18*'Regresiones polinomicas'!F88</f>
        <v>7.1362467495065418E-2</v>
      </c>
      <c r="P88" s="145">
        <f>'RG12'!$B$17+'RG12'!$B$18*F88+'RG12'!$B$19*G88</f>
        <v>6.4323629354111206E-2</v>
      </c>
      <c r="Q88" s="145">
        <f>'RG13'!$B$17+'RG13'!$B$18*'Regresiones polinomicas'!F88+'RG13'!$B$19*'Regresiones polinomicas'!G88+'RG13'!$B$20*'Regresiones polinomicas'!H88</f>
        <v>6.2055241377438231E-2</v>
      </c>
      <c r="R88" s="145">
        <f>'RG14'!$B$17+'RG14'!$B$18*F88+'RG14'!$B$19*G88+'RG14'!$B$20*H88+'RG14'!$B$21*I88</f>
        <v>6.2304457704458027E-2</v>
      </c>
      <c r="S88" s="145">
        <f>'RG15'!$B$17+'RG15'!$B$18*F88+'RG15'!$B$19*G88+'RG15'!$B$20*H88+'RG15'!$B$21*I88+'RG15'!$B$22*J88</f>
        <v>7.14486742898853E-2</v>
      </c>
      <c r="T88" s="145">
        <f>'RG16'!$B$17+'RG16'!$B$18*F88+'RG16'!$B$19*G88+'RG16'!$B$20*H88+'RG16'!$B$21*I88+'RG16'!$B$22*J88+'RG16'!$B$23*K88</f>
        <v>7.2171836363719696E-2</v>
      </c>
      <c r="U88" s="145">
        <f>'RG17'!$B$17+'RG17'!$B$18*F88+'RG17'!$B$19*G88+'RG17'!$B$20*H88+'RG17'!$B$21*I88+'RG17'!$B$22*J88+'RG17'!$B$23*K88+'RG17'!$B$24*L88</f>
        <v>7.6607051823156108E-2</v>
      </c>
      <c r="V88" s="145">
        <f>'RG18'!$B$17+'RG18'!$B$18*F88+'RG18'!$B$19*G88+'RG18'!$B$20*H88+'RG18'!$B$21*I88+'RG18'!$B$22*J88+'RG18'!$B$23*K88+'RG18'!$B$24*L88+'RG18'!$B$25*M88</f>
        <v>7.7106186879146249E-2</v>
      </c>
      <c r="W88" s="163">
        <f>'RG19'!$B$17+'RG19'!$B$18*F88+'RG19'!$B$19*G88+'RG19'!$B$20*H88+'RG19'!$B$21*I88+'RG19'!$B$22*J88+'RG19'!$B$23*K88+'RG19'!$B$24*L88+'RG19'!$B$25*M88+'RG19'!$B$26*N88</f>
        <v>7.7675100343304687E-2</v>
      </c>
      <c r="X88" s="146">
        <f t="shared" si="44"/>
        <v>4.681828129021006E-4</v>
      </c>
      <c r="Y88" s="146">
        <f t="shared" si="45"/>
        <v>2.1637532504934581E-2</v>
      </c>
      <c r="Z88" s="146">
        <f t="shared" si="46"/>
        <v>0.30320605865304162</v>
      </c>
      <c r="AA88" s="146">
        <f t="shared" si="47"/>
        <v>8.2233423342039248E-4</v>
      </c>
      <c r="AB88" s="146">
        <f t="shared" si="48"/>
        <v>2.8676370645888793E-2</v>
      </c>
      <c r="AC88" s="146">
        <f t="shared" si="49"/>
        <v>0.44581394013109993</v>
      </c>
      <c r="AD88" s="146">
        <f t="shared" si="50"/>
        <v>9.5757808620861094E-4</v>
      </c>
      <c r="AE88" s="146">
        <f t="shared" si="51"/>
        <v>3.0944758622561769E-2</v>
      </c>
      <c r="AF88" s="146">
        <f t="shared" si="52"/>
        <v>0.49866470479659641</v>
      </c>
      <c r="AG88" s="146">
        <f t="shared" si="53"/>
        <v>9.4221631681740614E-4</v>
      </c>
      <c r="AH88" s="146">
        <f t="shared" si="54"/>
        <v>3.0695542295541972E-2</v>
      </c>
      <c r="AI88" s="146">
        <f t="shared" si="55"/>
        <v>0.49267008214960573</v>
      </c>
      <c r="AJ88" s="146">
        <f t="shared" si="56"/>
        <v>4.6445963986345087E-4</v>
      </c>
      <c r="AK88" s="146">
        <f t="shared" si="57"/>
        <v>2.1551325710114699E-2</v>
      </c>
      <c r="AL88" s="146">
        <f t="shared" si="58"/>
        <v>0.30163366814442955</v>
      </c>
      <c r="AM88" s="146">
        <f t="shared" si="59"/>
        <v>4.3381240045966911E-4</v>
      </c>
      <c r="AN88" s="146">
        <f t="shared" si="60"/>
        <v>2.0828163636280303E-2</v>
      </c>
      <c r="AO88" s="146">
        <f t="shared" si="61"/>
        <v>0.28859129385753696</v>
      </c>
      <c r="AP88" s="146">
        <f t="shared" si="62"/>
        <v>2.6872874992868944E-4</v>
      </c>
      <c r="AQ88" s="146">
        <f t="shared" si="63"/>
        <v>1.6392948176843891E-2</v>
      </c>
      <c r="AR88" s="146">
        <f t="shared" si="64"/>
        <v>0.21398745659454779</v>
      </c>
      <c r="AS88" s="146">
        <f t="shared" si="65"/>
        <v>2.5261329552062284E-4</v>
      </c>
      <c r="AT88" s="146">
        <f t="shared" si="66"/>
        <v>1.589381312085375E-2</v>
      </c>
      <c r="AU88" s="146">
        <f t="shared" si="67"/>
        <v>0.2061288952826211</v>
      </c>
      <c r="AV88" s="146">
        <f t="shared" si="68"/>
        <v>2.3485254948778009E-4</v>
      </c>
      <c r="AW88" s="146">
        <f t="shared" si="69"/>
        <v>1.5324899656695312E-2</v>
      </c>
      <c r="AX88" s="147">
        <f t="shared" si="70"/>
        <v>0.19729488071419354</v>
      </c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</row>
    <row r="89" spans="1:123" x14ac:dyDescent="0.25">
      <c r="A89" s="126" t="s">
        <v>150</v>
      </c>
      <c r="B89" s="156">
        <v>9.5899999999999999E-2</v>
      </c>
      <c r="C89" s="104"/>
      <c r="D89" s="144"/>
      <c r="E89" s="104"/>
      <c r="F89" s="103">
        <v>87</v>
      </c>
      <c r="G89" s="104">
        <f t="shared" si="43"/>
        <v>7569</v>
      </c>
      <c r="H89" s="104">
        <f t="shared" si="36"/>
        <v>658503</v>
      </c>
      <c r="I89" s="104">
        <f t="shared" si="37"/>
        <v>57289761</v>
      </c>
      <c r="J89" s="104">
        <f t="shared" si="38"/>
        <v>4984209207</v>
      </c>
      <c r="K89" s="104">
        <f t="shared" si="39"/>
        <v>433626201009</v>
      </c>
      <c r="L89" s="104">
        <f t="shared" si="40"/>
        <v>37725479487783</v>
      </c>
      <c r="M89" s="104">
        <f t="shared" si="41"/>
        <v>3282116715437121</v>
      </c>
      <c r="N89" s="105">
        <f t="shared" si="42"/>
        <v>2.8554415424302954E+17</v>
      </c>
      <c r="O89" s="162">
        <f>'RG11'!$B$17+'RG11'!$B$18*'Regresiones polinomicas'!F89</f>
        <v>7.1122633362132925E-2</v>
      </c>
      <c r="P89" s="145">
        <f>'RG12'!$B$17+'RG12'!$B$18*F89+'RG12'!$B$19*G89</f>
        <v>6.3961574917386951E-2</v>
      </c>
      <c r="Q89" s="145">
        <f>'RG13'!$B$17+'RG13'!$B$18*'Regresiones polinomicas'!F89+'RG13'!$B$19*'Regresiones polinomicas'!G89+'RG13'!$B$20*'Regresiones polinomicas'!H89</f>
        <v>6.1746340503429052E-2</v>
      </c>
      <c r="R89" s="145">
        <f>'RG14'!$B$17+'RG14'!$B$18*F89+'RG14'!$B$19*G89+'RG14'!$B$20*H89+'RG14'!$B$21*I89</f>
        <v>6.2023616794495126E-2</v>
      </c>
      <c r="S89" s="145">
        <f>'RG15'!$B$17+'RG15'!$B$18*F89+'RG15'!$B$19*G89+'RG15'!$B$20*H89+'RG15'!$B$21*I89+'RG15'!$B$22*J89</f>
        <v>7.1116669920264955E-2</v>
      </c>
      <c r="T89" s="145">
        <f>'RG16'!$B$17+'RG16'!$B$18*F89+'RG16'!$B$19*G89+'RG16'!$B$20*H89+'RG16'!$B$21*I89+'RG16'!$B$22*J89+'RG16'!$B$23*K89</f>
        <v>7.1638652133552652E-2</v>
      </c>
      <c r="U89" s="145">
        <f>'RG17'!$B$17+'RG17'!$B$18*F89+'RG17'!$B$19*G89+'RG17'!$B$20*H89+'RG17'!$B$21*I89+'RG17'!$B$22*J89+'RG17'!$B$23*K89+'RG17'!$B$24*L89</f>
        <v>7.6211725251116552E-2</v>
      </c>
      <c r="V89" s="145">
        <f>'RG18'!$B$17+'RG18'!$B$18*F89+'RG18'!$B$19*G89+'RG18'!$B$20*H89+'RG18'!$B$21*I89+'RG18'!$B$22*J89+'RG18'!$B$23*K89+'RG18'!$B$24*L89+'RG18'!$B$25*M89</f>
        <v>7.6668538273955908E-2</v>
      </c>
      <c r="W89" s="163">
        <f>'RG19'!$B$17+'RG19'!$B$18*F89+'RG19'!$B$19*G89+'RG19'!$B$20*H89+'RG19'!$B$21*I89+'RG19'!$B$22*J89+'RG19'!$B$23*K89+'RG19'!$B$24*L89+'RG19'!$B$25*M89+'RG19'!$B$26*N89</f>
        <v>7.7313252235087074E-2</v>
      </c>
      <c r="X89" s="146">
        <f t="shared" si="44"/>
        <v>6.1391789750728828E-4</v>
      </c>
      <c r="Y89" s="146">
        <f t="shared" si="45"/>
        <v>2.4777366637867074E-2</v>
      </c>
      <c r="Z89" s="146">
        <f t="shared" si="46"/>
        <v>0.34837527052336376</v>
      </c>
      <c r="AA89" s="146">
        <f t="shared" si="47"/>
        <v>1.0200629967576863E-3</v>
      </c>
      <c r="AB89" s="146">
        <f t="shared" si="48"/>
        <v>3.1938425082613048E-2</v>
      </c>
      <c r="AC89" s="146">
        <f t="shared" si="49"/>
        <v>0.49933769022831059</v>
      </c>
      <c r="AD89" s="146">
        <f t="shared" si="50"/>
        <v>1.1664724570077107E-3</v>
      </c>
      <c r="AE89" s="146">
        <f t="shared" si="51"/>
        <v>3.4153659496570947E-2</v>
      </c>
      <c r="AF89" s="146">
        <f t="shared" si="52"/>
        <v>0.55312848045908469</v>
      </c>
      <c r="AG89" s="146">
        <f t="shared" si="53"/>
        <v>1.1476093390862126E-3</v>
      </c>
      <c r="AH89" s="146">
        <f t="shared" si="54"/>
        <v>3.3876383205504873E-2</v>
      </c>
      <c r="AI89" s="146">
        <f t="shared" si="55"/>
        <v>0.54618522679431292</v>
      </c>
      <c r="AJ89" s="146">
        <f t="shared" si="56"/>
        <v>6.1421344984109987E-4</v>
      </c>
      <c r="AK89" s="146">
        <f t="shared" si="57"/>
        <v>2.4783330079735044E-2</v>
      </c>
      <c r="AL89" s="146">
        <f t="shared" si="58"/>
        <v>0.34848833765025522</v>
      </c>
      <c r="AM89" s="146">
        <f t="shared" si="59"/>
        <v>5.8861300029676921E-4</v>
      </c>
      <c r="AN89" s="146">
        <f t="shared" si="60"/>
        <v>2.4261347866447347E-2</v>
      </c>
      <c r="AO89" s="146">
        <f t="shared" si="61"/>
        <v>0.33866281879812632</v>
      </c>
      <c r="AP89" s="146">
        <f t="shared" si="62"/>
        <v>3.8762816258752157E-4</v>
      </c>
      <c r="AQ89" s="146">
        <f t="shared" si="63"/>
        <v>1.9688274748883447E-2</v>
      </c>
      <c r="AR89" s="146">
        <f t="shared" si="64"/>
        <v>0.25833655758363772</v>
      </c>
      <c r="AS89" s="146">
        <f t="shared" si="65"/>
        <v>3.698491201202988E-4</v>
      </c>
      <c r="AT89" s="146">
        <f t="shared" si="66"/>
        <v>1.9231461726044091E-2</v>
      </c>
      <c r="AU89" s="146">
        <f t="shared" si="67"/>
        <v>0.2508390293985423</v>
      </c>
      <c r="AV89" s="146">
        <f t="shared" si="68"/>
        <v>3.4546719247649564E-4</v>
      </c>
      <c r="AW89" s="146">
        <f t="shared" si="69"/>
        <v>1.8586747764912925E-2</v>
      </c>
      <c r="AX89" s="147">
        <f t="shared" si="70"/>
        <v>0.24040830294392532</v>
      </c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</row>
    <row r="90" spans="1:123" x14ac:dyDescent="0.25">
      <c r="A90" s="127" t="s">
        <v>149</v>
      </c>
      <c r="B90" s="156">
        <v>9.7900000000000001E-2</v>
      </c>
      <c r="C90" s="104"/>
      <c r="D90" s="144"/>
      <c r="E90" s="104"/>
      <c r="F90" s="103">
        <v>88</v>
      </c>
      <c r="G90" s="104">
        <f t="shared" si="43"/>
        <v>7744</v>
      </c>
      <c r="H90" s="104">
        <f t="shared" si="36"/>
        <v>681472</v>
      </c>
      <c r="I90" s="104">
        <f t="shared" si="37"/>
        <v>59969536</v>
      </c>
      <c r="J90" s="104">
        <f t="shared" si="38"/>
        <v>5277319168</v>
      </c>
      <c r="K90" s="104">
        <f t="shared" si="39"/>
        <v>464404086784</v>
      </c>
      <c r="L90" s="104">
        <f t="shared" si="40"/>
        <v>40867559636992</v>
      </c>
      <c r="M90" s="104">
        <f t="shared" si="41"/>
        <v>3596345248055296</v>
      </c>
      <c r="N90" s="105">
        <f t="shared" si="42"/>
        <v>3.1647838182886605E+17</v>
      </c>
      <c r="O90" s="162">
        <f>'RG11'!$B$17+'RG11'!$B$18*'Regresiones polinomicas'!F90</f>
        <v>7.0882799229200461E-2</v>
      </c>
      <c r="P90" s="145">
        <f>'RG12'!$B$17+'RG12'!$B$18*F90+'RG12'!$B$19*G90</f>
        <v>6.3603463071107591E-2</v>
      </c>
      <c r="Q90" s="145">
        <f>'RG13'!$B$17+'RG13'!$B$18*'Regresiones polinomicas'!F90+'RG13'!$B$19*'Regresiones polinomicas'!G90+'RG13'!$B$20*'Regresiones polinomicas'!H90</f>
        <v>6.1443207260574895E-2</v>
      </c>
      <c r="R90" s="145">
        <f>'RG14'!$B$17+'RG14'!$B$18*F90+'RG14'!$B$19*G90+'RG14'!$B$20*H90+'RG14'!$B$21*I90</f>
        <v>6.1747976060559567E-2</v>
      </c>
      <c r="S90" s="145">
        <f>'RG15'!$B$17+'RG15'!$B$18*F90+'RG15'!$B$19*G90+'RG15'!$B$20*H90+'RG15'!$B$21*I90+'RG15'!$B$22*J90</f>
        <v>7.0768779588370884E-2</v>
      </c>
      <c r="T90" s="145">
        <f>'RG16'!$B$17+'RG16'!$B$18*F90+'RG16'!$B$19*G90+'RG16'!$B$20*H90+'RG16'!$B$21*I90+'RG16'!$B$22*J90+'RG16'!$B$23*K90</f>
        <v>7.1088827286216516E-2</v>
      </c>
      <c r="U90" s="145">
        <f>'RG17'!$B$17+'RG17'!$B$18*F90+'RG17'!$B$19*G90+'RG17'!$B$20*H90+'RG17'!$B$21*I90+'RG17'!$B$22*J90+'RG17'!$B$23*K90+'RG17'!$B$24*L90</f>
        <v>7.57790761155685E-2</v>
      </c>
      <c r="V90" s="145">
        <f>'RG18'!$B$17+'RG18'!$B$18*F90+'RG18'!$B$19*G90+'RG18'!$B$20*H90+'RG18'!$B$21*I90+'RG18'!$B$22*J90+'RG18'!$B$23*K90+'RG18'!$B$24*L90+'RG18'!$B$25*M90</f>
        <v>7.6191197186294787E-2</v>
      </c>
      <c r="W90" s="163">
        <f>'RG19'!$B$17+'RG19'!$B$18*F90+'RG19'!$B$19*G90+'RG19'!$B$20*H90+'RG19'!$B$21*I90+'RG19'!$B$22*J90+'RG19'!$B$23*K90+'RG19'!$B$24*L90+'RG19'!$B$25*M90+'RG19'!$B$26*N90</f>
        <v>7.6906813052888018E-2</v>
      </c>
      <c r="X90" s="146">
        <f t="shared" si="44"/>
        <v>7.2992913748969133E-4</v>
      </c>
      <c r="Y90" s="146">
        <f t="shared" si="45"/>
        <v>2.701720077079954E-2</v>
      </c>
      <c r="Z90" s="146">
        <f t="shared" si="46"/>
        <v>0.38115312973799281</v>
      </c>
      <c r="AA90" s="146">
        <f t="shared" si="47"/>
        <v>1.1762524453148809E-3</v>
      </c>
      <c r="AB90" s="146">
        <f t="shared" si="48"/>
        <v>3.429653692889241E-2</v>
      </c>
      <c r="AC90" s="146">
        <f t="shared" si="49"/>
        <v>0.53922436409711627</v>
      </c>
      <c r="AD90" s="146">
        <f t="shared" si="50"/>
        <v>1.3290977368453992E-3</v>
      </c>
      <c r="AE90" s="146">
        <f t="shared" si="51"/>
        <v>3.6456792739425106E-2</v>
      </c>
      <c r="AF90" s="146">
        <f t="shared" si="52"/>
        <v>0.59334130434980803</v>
      </c>
      <c r="AG90" s="146">
        <f t="shared" si="53"/>
        <v>1.3069688349178741E-3</v>
      </c>
      <c r="AH90" s="146">
        <f t="shared" si="54"/>
        <v>3.6152023939440434E-2</v>
      </c>
      <c r="AI90" s="146">
        <f t="shared" si="55"/>
        <v>0.58547706736143379</v>
      </c>
      <c r="AJ90" s="146">
        <f t="shared" si="56"/>
        <v>7.3610312102440046E-4</v>
      </c>
      <c r="AK90" s="146">
        <f t="shared" si="57"/>
        <v>2.7131220411629117E-2</v>
      </c>
      <c r="AL90" s="146">
        <f t="shared" si="58"/>
        <v>0.38337838478265168</v>
      </c>
      <c r="AM90" s="146">
        <f t="shared" si="59"/>
        <v>7.1883898228832812E-4</v>
      </c>
      <c r="AN90" s="146">
        <f t="shared" si="60"/>
        <v>2.6811172713783485E-2</v>
      </c>
      <c r="AO90" s="146">
        <f t="shared" si="61"/>
        <v>0.37715030247772746</v>
      </c>
      <c r="AP90" s="146">
        <f t="shared" si="62"/>
        <v>4.8933527350081209E-4</v>
      </c>
      <c r="AQ90" s="146">
        <f t="shared" si="63"/>
        <v>2.2120923884431501E-2</v>
      </c>
      <c r="AR90" s="146">
        <f t="shared" si="64"/>
        <v>0.29191334888664405</v>
      </c>
      <c r="AS90" s="146">
        <f t="shared" si="65"/>
        <v>4.712721196043354E-4</v>
      </c>
      <c r="AT90" s="146">
        <f t="shared" si="66"/>
        <v>2.1708802813705214E-2</v>
      </c>
      <c r="AU90" s="146">
        <f t="shared" si="67"/>
        <v>0.28492534066140357</v>
      </c>
      <c r="AV90" s="146">
        <f t="shared" si="68"/>
        <v>4.4071389819639293E-4</v>
      </c>
      <c r="AW90" s="146">
        <f t="shared" si="69"/>
        <v>2.0993186947111983E-2</v>
      </c>
      <c r="AX90" s="147">
        <f t="shared" si="70"/>
        <v>0.27296914426391827</v>
      </c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</row>
    <row r="91" spans="1:123" x14ac:dyDescent="0.25">
      <c r="A91" s="126" t="s">
        <v>148</v>
      </c>
      <c r="B91" s="156">
        <v>9.5899999999999999E-2</v>
      </c>
      <c r="C91" s="104"/>
      <c r="D91" s="144"/>
      <c r="E91" s="104"/>
      <c r="F91" s="103">
        <v>89</v>
      </c>
      <c r="G91" s="104">
        <f t="shared" si="43"/>
        <v>7921</v>
      </c>
      <c r="H91" s="104">
        <f t="shared" si="36"/>
        <v>704969</v>
      </c>
      <c r="I91" s="104">
        <f t="shared" si="37"/>
        <v>62742241</v>
      </c>
      <c r="J91" s="104">
        <f t="shared" si="38"/>
        <v>5584059449</v>
      </c>
      <c r="K91" s="104">
        <f t="shared" si="39"/>
        <v>496981290961</v>
      </c>
      <c r="L91" s="104">
        <f t="shared" si="40"/>
        <v>44231334895529</v>
      </c>
      <c r="M91" s="104">
        <f t="shared" si="41"/>
        <v>3936588805702081</v>
      </c>
      <c r="N91" s="105">
        <f t="shared" si="42"/>
        <v>3.5035640370748518E+17</v>
      </c>
      <c r="O91" s="162">
        <f>'RG11'!$B$17+'RG11'!$B$18*'Regresiones polinomicas'!F91</f>
        <v>7.0642965096267968E-2</v>
      </c>
      <c r="P91" s="145">
        <f>'RG12'!$B$17+'RG12'!$B$18*F91+'RG12'!$B$19*G91</f>
        <v>6.3249293815273139E-2</v>
      </c>
      <c r="Q91" s="145">
        <f>'RG13'!$B$17+'RG13'!$B$18*'Regresiones polinomicas'!F91+'RG13'!$B$19*'Regresiones polinomicas'!G91+'RG13'!$B$20*'Regresiones polinomicas'!H91</f>
        <v>6.1145781811475439E-2</v>
      </c>
      <c r="R91" s="145">
        <f>'RG14'!$B$17+'RG14'!$B$18*F91+'RG14'!$B$19*G91+'RG14'!$B$20*H91+'RG14'!$B$21*I91</f>
        <v>6.1477442448365477E-2</v>
      </c>
      <c r="S91" s="145">
        <f>'RG15'!$B$17+'RG15'!$B$18*F91+'RG15'!$B$19*G91+'RG15'!$B$20*H91+'RG15'!$B$21*I91+'RG15'!$B$22*J91</f>
        <v>7.040526463946073E-2</v>
      </c>
      <c r="T91" s="145">
        <f>'RG16'!$B$17+'RG16'!$B$18*F91+'RG16'!$B$19*G91+'RG16'!$B$20*H91+'RG16'!$B$21*I91+'RG16'!$B$22*J91+'RG16'!$B$23*K91</f>
        <v>7.0523258903207195E-2</v>
      </c>
      <c r="U91" s="145">
        <f>'RG17'!$B$17+'RG17'!$B$18*F91+'RG17'!$B$19*G91+'RG17'!$B$20*H91+'RG17'!$B$21*I91+'RG17'!$B$22*J91+'RG17'!$B$23*K91+'RG17'!$B$24*L91</f>
        <v>7.5309702178669183E-2</v>
      </c>
      <c r="V91" s="145">
        <f>'RG18'!$B$17+'RG18'!$B$18*F91+'RG18'!$B$19*G91+'RG18'!$B$20*H91+'RG18'!$B$21*I91+'RG18'!$B$22*J91+'RG18'!$B$23*K91+'RG18'!$B$24*L91+'RG18'!$B$25*M91</f>
        <v>7.567502700930627E-2</v>
      </c>
      <c r="W91" s="163">
        <f>'RG19'!$B$17+'RG19'!$B$18*F91+'RG19'!$B$19*G91+'RG19'!$B$20*H91+'RG19'!$B$21*I91+'RG19'!$B$22*J91+'RG19'!$B$23*K91+'RG19'!$B$24*L91+'RG19'!$B$25*M91+'RG19'!$B$26*N91</f>
        <v>7.6456206313084682E-2</v>
      </c>
      <c r="X91" s="146">
        <f t="shared" si="44"/>
        <v>6.379178121283381E-4</v>
      </c>
      <c r="Y91" s="146">
        <f t="shared" si="45"/>
        <v>2.5257034903732031E-2</v>
      </c>
      <c r="Z91" s="146">
        <f t="shared" si="46"/>
        <v>0.35753078695540697</v>
      </c>
      <c r="AA91" s="146">
        <f t="shared" si="47"/>
        <v>1.0660686143613609E-3</v>
      </c>
      <c r="AB91" s="146">
        <f t="shared" si="48"/>
        <v>3.265070618472686E-2</v>
      </c>
      <c r="AC91" s="146">
        <f t="shared" si="49"/>
        <v>0.51622246218411572</v>
      </c>
      <c r="AD91" s="146">
        <f t="shared" si="50"/>
        <v>1.2078556818955713E-3</v>
      </c>
      <c r="AE91" s="146">
        <f t="shared" si="51"/>
        <v>3.475421818852456E-2</v>
      </c>
      <c r="AF91" s="146">
        <f t="shared" si="52"/>
        <v>0.56838292289202719</v>
      </c>
      <c r="AG91" s="146">
        <f t="shared" si="53"/>
        <v>1.184912468395591E-3</v>
      </c>
      <c r="AH91" s="146">
        <f t="shared" si="54"/>
        <v>3.4422557551634522E-2</v>
      </c>
      <c r="AI91" s="146">
        <f t="shared" si="55"/>
        <v>0.55992175635064545</v>
      </c>
      <c r="AJ91" s="146">
        <f t="shared" si="56"/>
        <v>6.4998153110393145E-4</v>
      </c>
      <c r="AK91" s="146">
        <f t="shared" si="57"/>
        <v>2.549473536053927E-2</v>
      </c>
      <c r="AL91" s="146">
        <f t="shared" si="58"/>
        <v>0.36211404773628231</v>
      </c>
      <c r="AM91" s="146">
        <f t="shared" si="59"/>
        <v>6.439789886936529E-4</v>
      </c>
      <c r="AN91" s="146">
        <f t="shared" si="60"/>
        <v>2.5376741096792804E-2</v>
      </c>
      <c r="AO91" s="146">
        <f t="shared" si="61"/>
        <v>0.3598350599710976</v>
      </c>
      <c r="AP91" s="146">
        <f t="shared" si="62"/>
        <v>4.2396036437110054E-4</v>
      </c>
      <c r="AQ91" s="146">
        <f t="shared" si="63"/>
        <v>2.0590297821330816E-2</v>
      </c>
      <c r="AR91" s="146">
        <f t="shared" si="64"/>
        <v>0.27340830232579033</v>
      </c>
      <c r="AS91" s="146">
        <f t="shared" si="65"/>
        <v>4.0904953247429088E-4</v>
      </c>
      <c r="AT91" s="146">
        <f t="shared" si="66"/>
        <v>2.0224972990693729E-2</v>
      </c>
      <c r="AU91" s="146">
        <f t="shared" si="67"/>
        <v>0.26726086253271542</v>
      </c>
      <c r="AV91" s="146">
        <f t="shared" si="68"/>
        <v>3.7806111293932793E-4</v>
      </c>
      <c r="AW91" s="146">
        <f t="shared" si="69"/>
        <v>1.9443793686915317E-2</v>
      </c>
      <c r="AX91" s="147">
        <f t="shared" si="70"/>
        <v>0.25431282330820687</v>
      </c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</row>
    <row r="92" spans="1:123" x14ac:dyDescent="0.25">
      <c r="A92" s="127" t="s">
        <v>147</v>
      </c>
      <c r="B92" s="156">
        <v>9.7500000000000003E-2</v>
      </c>
      <c r="C92" s="104"/>
      <c r="D92" s="144"/>
      <c r="E92" s="104"/>
      <c r="F92" s="103">
        <v>90</v>
      </c>
      <c r="G92" s="104">
        <f t="shared" si="43"/>
        <v>8100</v>
      </c>
      <c r="H92" s="104">
        <f t="shared" si="36"/>
        <v>729000</v>
      </c>
      <c r="I92" s="104">
        <f t="shared" si="37"/>
        <v>65610000</v>
      </c>
      <c r="J92" s="104">
        <f t="shared" si="38"/>
        <v>5904900000</v>
      </c>
      <c r="K92" s="104">
        <f t="shared" si="39"/>
        <v>531441000000</v>
      </c>
      <c r="L92" s="104">
        <f t="shared" si="40"/>
        <v>47829690000000</v>
      </c>
      <c r="M92" s="104">
        <f t="shared" si="41"/>
        <v>4304672100000000</v>
      </c>
      <c r="N92" s="105">
        <f t="shared" si="42"/>
        <v>3.87420489E+17</v>
      </c>
      <c r="O92" s="162">
        <f>'RG11'!$B$17+'RG11'!$B$18*'Regresiones polinomicas'!F92</f>
        <v>7.0403130963335489E-2</v>
      </c>
      <c r="P92" s="145">
        <f>'RG12'!$B$17+'RG12'!$B$18*F92+'RG12'!$B$19*G92</f>
        <v>6.2899067149883567E-2</v>
      </c>
      <c r="Q92" s="145">
        <f>'RG13'!$B$17+'RG13'!$B$18*'Regresiones polinomicas'!F92+'RG13'!$B$19*'Regresiones polinomicas'!G92+'RG13'!$B$20*'Regresiones polinomicas'!H92</f>
        <v>6.0854004318730372E-2</v>
      </c>
      <c r="R92" s="145">
        <f>'RG14'!$B$17+'RG14'!$B$18*F92+'RG14'!$B$19*G92+'RG14'!$B$20*H92+'RG14'!$B$21*I92</f>
        <v>6.1211924010856511E-2</v>
      </c>
      <c r="S92" s="145">
        <f>'RG15'!$B$17+'RG15'!$B$18*F92+'RG15'!$B$19*G92+'RG15'!$B$20*H92+'RG15'!$B$21*I92+'RG15'!$B$22*J92</f>
        <v>7.002642122094771E-2</v>
      </c>
      <c r="T92" s="145">
        <f>'RG16'!$B$17+'RG16'!$B$18*F92+'RG16'!$B$19*G92+'RG16'!$B$20*H92+'RG16'!$B$21*I92+'RG16'!$B$22*J92+'RG16'!$B$23*K92</f>
        <v>6.994287048040275E-2</v>
      </c>
      <c r="U92" s="145">
        <f>'RG17'!$B$17+'RG17'!$B$18*F92+'RG17'!$B$19*G92+'RG17'!$B$20*H92+'RG17'!$B$21*I92+'RG17'!$B$22*J92+'RG17'!$B$23*K92+'RG17'!$B$24*L92</f>
        <v>7.4804313013531465E-2</v>
      </c>
      <c r="V92" s="145">
        <f>'RG18'!$B$17+'RG18'!$B$18*F92+'RG18'!$B$19*G92+'RG18'!$B$20*H92+'RG18'!$B$21*I92+'RG18'!$B$22*J92+'RG18'!$B$23*K92+'RG18'!$B$24*L92+'RG18'!$B$25*M92</f>
        <v>7.512101006575142E-2</v>
      </c>
      <c r="W92" s="163">
        <f>'RG19'!$B$17+'RG19'!$B$18*F92+'RG19'!$B$19*G92+'RG19'!$B$20*H92+'RG19'!$B$21*I92+'RG19'!$B$22*J92+'RG19'!$B$23*K92+'RG19'!$B$24*L92+'RG19'!$B$25*M92+'RG19'!$B$26*N92</f>
        <v>7.5962015243502767E-2</v>
      </c>
      <c r="X92" s="146">
        <f t="shared" si="44"/>
        <v>7.3424031159014804E-4</v>
      </c>
      <c r="Y92" s="146">
        <f t="shared" si="45"/>
        <v>2.7096869036664514E-2</v>
      </c>
      <c r="Z92" s="146">
        <f t="shared" si="46"/>
        <v>0.38488159071754935</v>
      </c>
      <c r="AA92" s="146">
        <f t="shared" si="47"/>
        <v>1.1972245540982668E-3</v>
      </c>
      <c r="AB92" s="146">
        <f t="shared" si="48"/>
        <v>3.4600932850116436E-2</v>
      </c>
      <c r="AC92" s="146">
        <f t="shared" si="49"/>
        <v>0.55010248033830322</v>
      </c>
      <c r="AD92" s="146">
        <f t="shared" si="50"/>
        <v>1.3429289994716326E-3</v>
      </c>
      <c r="AE92" s="146">
        <f t="shared" si="51"/>
        <v>3.6645995681269632E-2</v>
      </c>
      <c r="AF92" s="146">
        <f t="shared" si="52"/>
        <v>0.60219530483699479</v>
      </c>
      <c r="AG92" s="146">
        <f t="shared" si="53"/>
        <v>1.3168244589938526E-3</v>
      </c>
      <c r="AH92" s="146">
        <f t="shared" si="54"/>
        <v>3.6288075989143492E-2</v>
      </c>
      <c r="AI92" s="146">
        <f t="shared" si="55"/>
        <v>0.59282691363707929</v>
      </c>
      <c r="AJ92" s="146">
        <f t="shared" si="56"/>
        <v>7.5479753092879255E-4</v>
      </c>
      <c r="AK92" s="146">
        <f t="shared" si="57"/>
        <v>2.7473578779052293E-2</v>
      </c>
      <c r="AL92" s="146">
        <f t="shared" si="58"/>
        <v>0.3923316128403524</v>
      </c>
      <c r="AM92" s="146">
        <f t="shared" si="59"/>
        <v>7.5939538735985833E-4</v>
      </c>
      <c r="AN92" s="146">
        <f t="shared" si="60"/>
        <v>2.7557129519597254E-2</v>
      </c>
      <c r="AO92" s="146">
        <f t="shared" si="61"/>
        <v>0.39399483221550752</v>
      </c>
      <c r="AP92" s="146">
        <f t="shared" si="62"/>
        <v>5.1509420778775739E-4</v>
      </c>
      <c r="AQ92" s="146">
        <f t="shared" si="63"/>
        <v>2.2695686986468538E-2</v>
      </c>
      <c r="AR92" s="146">
        <f t="shared" si="64"/>
        <v>0.30340078094645534</v>
      </c>
      <c r="AS92" s="146">
        <f t="shared" si="65"/>
        <v>5.0081919047719945E-4</v>
      </c>
      <c r="AT92" s="146">
        <f t="shared" si="66"/>
        <v>2.2378989934248583E-2</v>
      </c>
      <c r="AU92" s="146">
        <f t="shared" si="67"/>
        <v>0.29790587100281063</v>
      </c>
      <c r="AV92" s="146">
        <f t="shared" si="68"/>
        <v>4.638847873711073E-4</v>
      </c>
      <c r="AW92" s="146">
        <f t="shared" si="69"/>
        <v>2.1537984756497236E-2</v>
      </c>
      <c r="AX92" s="147">
        <f t="shared" si="70"/>
        <v>0.28353624752391543</v>
      </c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</row>
    <row r="93" spans="1:123" x14ac:dyDescent="0.25">
      <c r="A93" s="126" t="s">
        <v>146</v>
      </c>
      <c r="B93" s="156">
        <v>9.6100000000000005E-2</v>
      </c>
      <c r="C93" s="104"/>
      <c r="D93" s="144"/>
      <c r="E93" s="104"/>
      <c r="F93" s="103">
        <v>91</v>
      </c>
      <c r="G93" s="104">
        <f t="shared" si="43"/>
        <v>8281</v>
      </c>
      <c r="H93" s="104">
        <f t="shared" si="36"/>
        <v>753571</v>
      </c>
      <c r="I93" s="104">
        <f t="shared" si="37"/>
        <v>68574961</v>
      </c>
      <c r="J93" s="104">
        <f t="shared" si="38"/>
        <v>6240321451</v>
      </c>
      <c r="K93" s="104">
        <f t="shared" si="39"/>
        <v>567869252041</v>
      </c>
      <c r="L93" s="104">
        <f t="shared" si="40"/>
        <v>51676101935731</v>
      </c>
      <c r="M93" s="104">
        <f t="shared" si="41"/>
        <v>4702525276151521</v>
      </c>
      <c r="N93" s="105">
        <f t="shared" si="42"/>
        <v>4.2792980012978842E+17</v>
      </c>
      <c r="O93" s="162">
        <f>'RG11'!$B$17+'RG11'!$B$18*'Regresiones polinomicas'!F93</f>
        <v>7.016329683040301E-2</v>
      </c>
      <c r="P93" s="145">
        <f>'RG12'!$B$17+'RG12'!$B$18*F93+'RG12'!$B$19*G93</f>
        <v>6.2552783074938889E-2</v>
      </c>
      <c r="Q93" s="145">
        <f>'RG13'!$B$17+'RG13'!$B$18*'Regresiones polinomicas'!F93+'RG13'!$B$19*'Regresiones polinomicas'!G93+'RG13'!$B$20*'Regresiones polinomicas'!H93</f>
        <v>6.0567814944939319E-2</v>
      </c>
      <c r="R93" s="145">
        <f>'RG14'!$B$17+'RG14'!$B$18*F93+'RG14'!$B$19*G93+'RG14'!$B$20*H93+'RG14'!$B$21*I93</f>
        <v>6.0951329908205863E-2</v>
      </c>
      <c r="S93" s="145">
        <f>'RG15'!$B$17+'RG15'!$B$18*F93+'RG15'!$B$19*G93+'RG15'!$B$20*H93+'RG15'!$B$21*I93+'RG15'!$B$22*J93</f>
        <v>6.9632579140197964E-2</v>
      </c>
      <c r="T93" s="145">
        <f>'RG16'!$B$17+'RG16'!$B$18*F93+'RG16'!$B$19*G93+'RG16'!$B$20*H93+'RG16'!$B$21*I93+'RG16'!$B$22*J93+'RG16'!$B$23*K93</f>
        <v>6.9348609483813495E-2</v>
      </c>
      <c r="U93" s="145">
        <f>'RG17'!$B$17+'RG17'!$B$18*F93+'RG17'!$B$19*G93+'RG17'!$B$20*H93+'RG17'!$B$21*I93+'RG17'!$B$22*J93+'RG17'!$B$23*K93+'RG17'!$B$24*L93</f>
        <v>7.4263726757554993E-2</v>
      </c>
      <c r="V93" s="145">
        <f>'RG18'!$B$17+'RG18'!$B$18*F93+'RG18'!$B$19*G93+'RG18'!$B$20*H93+'RG18'!$B$21*I93+'RG18'!$B$22*J93+'RG18'!$B$23*K93+'RG18'!$B$24*L93+'RG18'!$B$25*M93</f>
        <v>7.4530242971176108E-2</v>
      </c>
      <c r="W93" s="163">
        <f>'RG19'!$B$17+'RG19'!$B$18*F93+'RG19'!$B$19*G93+'RG19'!$B$20*H93+'RG19'!$B$21*I93+'RG19'!$B$22*J93+'RG19'!$B$23*K93+'RG19'!$B$24*L93+'RG19'!$B$25*M93+'RG19'!$B$26*N93</f>
        <v>7.5424979818496288E-2</v>
      </c>
      <c r="X93" s="146">
        <f t="shared" si="44"/>
        <v>6.7271257130778277E-4</v>
      </c>
      <c r="Y93" s="146">
        <f t="shared" si="45"/>
        <v>2.5936703169596995E-2</v>
      </c>
      <c r="Z93" s="146">
        <f t="shared" si="46"/>
        <v>0.36966197914403243</v>
      </c>
      <c r="AA93" s="146">
        <f t="shared" si="47"/>
        <v>1.1254157634171069E-3</v>
      </c>
      <c r="AB93" s="146">
        <f t="shared" si="48"/>
        <v>3.3547216925061116E-2</v>
      </c>
      <c r="AC93" s="146">
        <f t="shared" si="49"/>
        <v>0.53630254763998586</v>
      </c>
      <c r="AD93" s="146">
        <f t="shared" si="50"/>
        <v>1.2625361747870779E-3</v>
      </c>
      <c r="AE93" s="146">
        <f t="shared" si="51"/>
        <v>3.5532185055060686E-2</v>
      </c>
      <c r="AF93" s="146">
        <f t="shared" si="52"/>
        <v>0.58665126168679027</v>
      </c>
      <c r="AG93" s="146">
        <f t="shared" si="53"/>
        <v>1.2354290092217841E-3</v>
      </c>
      <c r="AH93" s="146">
        <f t="shared" si="54"/>
        <v>3.5148670091794142E-2</v>
      </c>
      <c r="AI93" s="146">
        <f t="shared" si="55"/>
        <v>0.57666781257650757</v>
      </c>
      <c r="AJ93" s="146">
        <f t="shared" si="56"/>
        <v>7.0052436696988417E-4</v>
      </c>
      <c r="AK93" s="146">
        <f t="shared" si="57"/>
        <v>2.6467420859802041E-2</v>
      </c>
      <c r="AL93" s="146">
        <f t="shared" si="58"/>
        <v>0.38010111339567987</v>
      </c>
      <c r="AM93" s="146">
        <f t="shared" si="59"/>
        <v>7.1563689454951353E-4</v>
      </c>
      <c r="AN93" s="146">
        <f t="shared" si="60"/>
        <v>2.675139051618651E-2</v>
      </c>
      <c r="AO93" s="146">
        <f t="shared" si="61"/>
        <v>0.38575237074408092</v>
      </c>
      <c r="AP93" s="146">
        <f t="shared" si="62"/>
        <v>4.7682282911871998E-4</v>
      </c>
      <c r="AQ93" s="146">
        <f t="shared" si="63"/>
        <v>2.1836273242445012E-2</v>
      </c>
      <c r="AR93" s="146">
        <f t="shared" si="64"/>
        <v>0.29403686289179615</v>
      </c>
      <c r="AS93" s="146">
        <f t="shared" si="65"/>
        <v>4.652544182824979E-4</v>
      </c>
      <c r="AT93" s="146">
        <f t="shared" si="66"/>
        <v>2.1569757028823897E-2</v>
      </c>
      <c r="AU93" s="146">
        <f t="shared" si="67"/>
        <v>0.28940945539605717</v>
      </c>
      <c r="AV93" s="146">
        <f t="shared" si="68"/>
        <v>4.2745645950558597E-4</v>
      </c>
      <c r="AW93" s="146">
        <f t="shared" si="69"/>
        <v>2.0675020181503717E-2</v>
      </c>
      <c r="AX93" s="147">
        <f t="shared" si="70"/>
        <v>0.27411369855525808</v>
      </c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</row>
    <row r="94" spans="1:123" x14ac:dyDescent="0.25">
      <c r="A94" s="127" t="s">
        <v>145</v>
      </c>
      <c r="B94" s="156">
        <v>9.9599999999999994E-2</v>
      </c>
      <c r="C94" s="104"/>
      <c r="D94" s="144"/>
      <c r="E94" s="104"/>
      <c r="F94" s="103">
        <v>92</v>
      </c>
      <c r="G94" s="104">
        <f t="shared" si="43"/>
        <v>8464</v>
      </c>
      <c r="H94" s="104">
        <f t="shared" si="36"/>
        <v>778688</v>
      </c>
      <c r="I94" s="104">
        <f t="shared" si="37"/>
        <v>71639296</v>
      </c>
      <c r="J94" s="104">
        <f t="shared" si="38"/>
        <v>6590815232</v>
      </c>
      <c r="K94" s="104">
        <f t="shared" si="39"/>
        <v>606355001344</v>
      </c>
      <c r="L94" s="104">
        <f t="shared" si="40"/>
        <v>55784660123648</v>
      </c>
      <c r="M94" s="104">
        <f t="shared" si="41"/>
        <v>5132188731375616</v>
      </c>
      <c r="N94" s="105">
        <f t="shared" si="42"/>
        <v>4.7216136328655667E+17</v>
      </c>
      <c r="O94" s="162">
        <f>'RG11'!$B$17+'RG11'!$B$18*'Regresiones polinomicas'!F94</f>
        <v>6.9923462697470531E-2</v>
      </c>
      <c r="P94" s="145">
        <f>'RG12'!$B$17+'RG12'!$B$18*F94+'RG12'!$B$19*G94</f>
        <v>6.2210441590439113E-2</v>
      </c>
      <c r="Q94" s="145">
        <f>'RG13'!$B$17+'RG13'!$B$18*'Regresiones polinomicas'!F94+'RG13'!$B$19*'Regresiones polinomicas'!G94+'RG13'!$B$20*'Regresiones polinomicas'!H94</f>
        <v>6.0287153852701947E-2</v>
      </c>
      <c r="R94" s="145">
        <f>'RG14'!$B$17+'RG14'!$B$18*F94+'RG14'!$B$19*G94+'RG14'!$B$20*H94+'RG14'!$B$21*I94</f>
        <v>6.0695570407816236E-2</v>
      </c>
      <c r="S94" s="145">
        <f>'RG15'!$B$17+'RG15'!$B$18*F94+'RG15'!$B$19*G94+'RG15'!$B$20*H94+'RG15'!$B$21*I94+'RG15'!$B$22*J94</f>
        <v>6.9224100722331885E-2</v>
      </c>
      <c r="T94" s="145">
        <f>'RG16'!$B$17+'RG16'!$B$18*F94+'RG16'!$B$19*G94+'RG16'!$B$20*H94+'RG16'!$B$21*I94+'RG16'!$B$22*J94+'RG16'!$B$23*K94</f>
        <v>6.874144495023965E-2</v>
      </c>
      <c r="U94" s="145">
        <f>'RG17'!$B$17+'RG17'!$B$18*F94+'RG17'!$B$19*G94+'RG17'!$B$20*H94+'RG17'!$B$21*I94+'RG17'!$B$22*J94+'RG17'!$B$23*K94+'RG17'!$B$24*L94</f>
        <v>7.3688866694202673E-2</v>
      </c>
      <c r="V94" s="145">
        <f>'RG18'!$B$17+'RG18'!$B$18*F94+'RG18'!$B$19*G94+'RG18'!$B$20*H94+'RG18'!$B$21*I94+'RG18'!$B$22*J94+'RG18'!$B$23*K94+'RG18'!$B$24*L94+'RG18'!$B$25*M94</f>
        <v>7.3903931833083386E-2</v>
      </c>
      <c r="W94" s="163">
        <f>'RG19'!$B$17+'RG19'!$B$18*F94+'RG19'!$B$19*G94+'RG19'!$B$20*H94+'RG19'!$B$21*I94+'RG19'!$B$22*J94+'RG19'!$B$23*K94+'RG19'!$B$24*L94+'RG19'!$B$25*M94+'RG19'!$B$26*N94</f>
        <v>7.4845993365053265E-2</v>
      </c>
      <c r="X94" s="146">
        <f t="shared" si="44"/>
        <v>8.806968662684227E-4</v>
      </c>
      <c r="Y94" s="146">
        <f t="shared" si="45"/>
        <v>2.9676537302529463E-2</v>
      </c>
      <c r="Z94" s="146">
        <f t="shared" si="46"/>
        <v>0.42441458357014411</v>
      </c>
      <c r="AA94" s="146">
        <f t="shared" si="47"/>
        <v>1.3979790780619648E-3</v>
      </c>
      <c r="AB94" s="146">
        <f t="shared" si="48"/>
        <v>3.7389558409560882E-2</v>
      </c>
      <c r="AC94" s="146">
        <f t="shared" si="49"/>
        <v>0.60101740887348309</v>
      </c>
      <c r="AD94" s="146">
        <f t="shared" si="50"/>
        <v>1.545499872201127E-3</v>
      </c>
      <c r="AE94" s="146">
        <f t="shared" si="51"/>
        <v>3.9312846147298047E-2</v>
      </c>
      <c r="AF94" s="146">
        <f t="shared" si="52"/>
        <v>0.65209325096603687</v>
      </c>
      <c r="AG94" s="146">
        <f t="shared" si="53"/>
        <v>1.5135546418931832E-3</v>
      </c>
      <c r="AH94" s="146">
        <f t="shared" si="54"/>
        <v>3.8904429592183758E-2</v>
      </c>
      <c r="AI94" s="146">
        <f t="shared" si="55"/>
        <v>0.64097642267439225</v>
      </c>
      <c r="AJ94" s="146">
        <f t="shared" si="56"/>
        <v>9.2269525692703787E-4</v>
      </c>
      <c r="AK94" s="146">
        <f t="shared" si="57"/>
        <v>3.0375899277668109E-2</v>
      </c>
      <c r="AL94" s="146">
        <f t="shared" si="58"/>
        <v>0.43880525656101099</v>
      </c>
      <c r="AM94" s="146">
        <f t="shared" si="59"/>
        <v>9.5225041975908965E-4</v>
      </c>
      <c r="AN94" s="146">
        <f t="shared" si="60"/>
        <v>3.0858555049760344E-2</v>
      </c>
      <c r="AO94" s="146">
        <f t="shared" si="61"/>
        <v>0.44890757056529934</v>
      </c>
      <c r="AP94" s="146">
        <f t="shared" si="62"/>
        <v>6.7138682919079919E-4</v>
      </c>
      <c r="AQ94" s="146">
        <f t="shared" si="63"/>
        <v>2.5911133305797321E-2</v>
      </c>
      <c r="AR94" s="146">
        <f t="shared" si="64"/>
        <v>0.35162887513692526</v>
      </c>
      <c r="AS94" s="146">
        <f t="shared" si="65"/>
        <v>6.6028791923882499E-4</v>
      </c>
      <c r="AT94" s="146">
        <f t="shared" si="66"/>
        <v>2.5696068166916608E-2</v>
      </c>
      <c r="AU94" s="146">
        <f t="shared" si="67"/>
        <v>0.34769554920234519</v>
      </c>
      <c r="AV94" s="146">
        <f t="shared" si="68"/>
        <v>6.1276084448298664E-4</v>
      </c>
      <c r="AW94" s="146">
        <f t="shared" si="69"/>
        <v>2.4754006634946729E-2</v>
      </c>
      <c r="AX94" s="147">
        <f t="shared" si="70"/>
        <v>0.33073255523795014</v>
      </c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</row>
    <row r="95" spans="1:123" x14ac:dyDescent="0.25">
      <c r="A95" s="126" t="s">
        <v>144</v>
      </c>
      <c r="B95" s="156">
        <v>9.9199999999999997E-2</v>
      </c>
      <c r="C95" s="104"/>
      <c r="D95" s="144"/>
      <c r="E95" s="104"/>
      <c r="F95" s="103">
        <v>93</v>
      </c>
      <c r="G95" s="104">
        <f t="shared" si="43"/>
        <v>8649</v>
      </c>
      <c r="H95" s="104">
        <f t="shared" si="36"/>
        <v>804357</v>
      </c>
      <c r="I95" s="104">
        <f t="shared" si="37"/>
        <v>74805201</v>
      </c>
      <c r="J95" s="104">
        <f t="shared" si="38"/>
        <v>6956883693</v>
      </c>
      <c r="K95" s="104">
        <f t="shared" si="39"/>
        <v>646990183449</v>
      </c>
      <c r="L95" s="104">
        <f t="shared" si="40"/>
        <v>60170087060757</v>
      </c>
      <c r="M95" s="104">
        <f t="shared" si="41"/>
        <v>5595818096650401</v>
      </c>
      <c r="N95" s="105">
        <f t="shared" si="42"/>
        <v>5.204110829884873E+17</v>
      </c>
      <c r="O95" s="162">
        <f>'RG11'!$B$17+'RG11'!$B$18*'Regresiones polinomicas'!F95</f>
        <v>6.9683628564538053E-2</v>
      </c>
      <c r="P95" s="145">
        <f>'RG12'!$B$17+'RG12'!$B$18*F95+'RG12'!$B$19*G95</f>
        <v>6.187204269638423E-2</v>
      </c>
      <c r="Q95" s="145">
        <f>'RG13'!$B$17+'RG13'!$B$18*'Regresiones polinomicas'!F95+'RG13'!$B$19*'Regresiones polinomicas'!G95+'RG13'!$B$20*'Regresiones polinomicas'!H95</f>
        <v>6.0011961204617971E-2</v>
      </c>
      <c r="R95" s="145">
        <f>'RG14'!$B$17+'RG14'!$B$18*F95+'RG14'!$B$19*G95+'RG14'!$B$20*H95+'RG14'!$B$21*I95</f>
        <v>6.0444556884319822E-2</v>
      </c>
      <c r="S95" s="145">
        <f>'RG15'!$B$17+'RG15'!$B$18*F95+'RG15'!$B$19*G95+'RG15'!$B$20*H95+'RG15'!$B$21*I95+'RG15'!$B$22*J95</f>
        <v>6.8801379668021287E-2</v>
      </c>
      <c r="T95" s="145">
        <f>'RG16'!$B$17+'RG16'!$B$18*F95+'RG16'!$B$19*G95+'RG16'!$B$20*H95+'RG16'!$B$21*I95+'RG16'!$B$22*J95+'RG16'!$B$23*K95</f>
        <v>6.8122365132817747E-2</v>
      </c>
      <c r="U95" s="145">
        <f>'RG17'!$B$17+'RG17'!$B$18*F95+'RG17'!$B$19*G95+'RG17'!$B$20*H95+'RG17'!$B$21*I95+'RG17'!$B$22*J95+'RG17'!$B$23*K95+'RG17'!$B$24*L95</f>
        <v>7.308075767082195E-2</v>
      </c>
      <c r="V95" s="145">
        <f>'RG18'!$B$17+'RG18'!$B$18*F95+'RG18'!$B$19*G95+'RG18'!$B$20*H95+'RG18'!$B$21*I95+'RG18'!$B$22*J95+'RG18'!$B$23*K95+'RG18'!$B$24*L95+'RG18'!$B$25*M95</f>
        <v>7.3243387297943621E-2</v>
      </c>
      <c r="W95" s="163">
        <f>'RG19'!$B$17+'RG19'!$B$18*F95+'RG19'!$B$19*G95+'RG19'!$B$20*H95+'RG19'!$B$21*I95+'RG19'!$B$22*J95+'RG19'!$B$23*K95+'RG19'!$B$24*L95+'RG19'!$B$25*M95+'RG19'!$B$26*N95</f>
        <v>7.4226098752102593E-2</v>
      </c>
      <c r="X95" s="146">
        <f t="shared" si="44"/>
        <v>8.712161827161538E-4</v>
      </c>
      <c r="Y95" s="146">
        <f t="shared" si="45"/>
        <v>2.9516371435461944E-2</v>
      </c>
      <c r="Z95" s="146">
        <f t="shared" si="46"/>
        <v>0.42357684356412523</v>
      </c>
      <c r="AA95" s="146">
        <f t="shared" si="47"/>
        <v>1.3933763964605616E-3</v>
      </c>
      <c r="AB95" s="146">
        <f t="shared" si="48"/>
        <v>3.7327957303615766E-2</v>
      </c>
      <c r="AC95" s="146">
        <f t="shared" si="49"/>
        <v>0.60330895307255139</v>
      </c>
      <c r="AD95" s="146">
        <f t="shared" si="50"/>
        <v>1.5357023846283668E-3</v>
      </c>
      <c r="AE95" s="146">
        <f t="shared" si="51"/>
        <v>3.9188038795382026E-2</v>
      </c>
      <c r="AF95" s="146">
        <f t="shared" si="52"/>
        <v>0.65300380138828851</v>
      </c>
      <c r="AG95" s="146">
        <f t="shared" si="53"/>
        <v>1.5019843710927219E-3</v>
      </c>
      <c r="AH95" s="146">
        <f t="shared" si="54"/>
        <v>3.8755443115680174E-2</v>
      </c>
      <c r="AI95" s="146">
        <f t="shared" si="55"/>
        <v>0.64117341764703861</v>
      </c>
      <c r="AJ95" s="146">
        <f t="shared" si="56"/>
        <v>9.2407611808778935E-4</v>
      </c>
      <c r="AK95" s="146">
        <f t="shared" si="57"/>
        <v>3.039862033197871E-2</v>
      </c>
      <c r="AL95" s="146">
        <f t="shared" si="58"/>
        <v>0.44183155161506033</v>
      </c>
      <c r="AM95" s="146">
        <f t="shared" si="59"/>
        <v>9.6581938893790188E-4</v>
      </c>
      <c r="AN95" s="146">
        <f t="shared" si="60"/>
        <v>3.1077634867182249E-2</v>
      </c>
      <c r="AO95" s="146">
        <f t="shared" si="61"/>
        <v>0.45620311048493956</v>
      </c>
      <c r="AP95" s="146">
        <f t="shared" si="62"/>
        <v>6.8221481985032619E-4</v>
      </c>
      <c r="AQ95" s="146">
        <f t="shared" si="63"/>
        <v>2.6119242329178047E-2</v>
      </c>
      <c r="AR95" s="146">
        <f t="shared" si="64"/>
        <v>0.35740245670176396</v>
      </c>
      <c r="AS95" s="146">
        <f t="shared" si="65"/>
        <v>6.7374574296455436E-4</v>
      </c>
      <c r="AT95" s="146">
        <f t="shared" si="66"/>
        <v>2.5956612702056375E-2</v>
      </c>
      <c r="AU95" s="146">
        <f t="shared" si="67"/>
        <v>0.35438848010221846</v>
      </c>
      <c r="AV95" s="146">
        <f t="shared" si="68"/>
        <v>6.2369574353973148E-4</v>
      </c>
      <c r="AW95" s="146">
        <f t="shared" si="69"/>
        <v>2.4973901247897404E-2</v>
      </c>
      <c r="AX95" s="147">
        <f t="shared" si="70"/>
        <v>0.33645714469386645</v>
      </c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</row>
    <row r="96" spans="1:123" x14ac:dyDescent="0.25">
      <c r="A96" s="127" t="s">
        <v>143</v>
      </c>
      <c r="B96" s="156">
        <v>0.1002</v>
      </c>
      <c r="C96" s="104"/>
      <c r="D96" s="144"/>
      <c r="E96" s="104"/>
      <c r="F96" s="103">
        <v>94</v>
      </c>
      <c r="G96" s="104">
        <f t="shared" si="43"/>
        <v>8836</v>
      </c>
      <c r="H96" s="104">
        <f t="shared" si="36"/>
        <v>830584</v>
      </c>
      <c r="I96" s="104">
        <f t="shared" si="37"/>
        <v>78074896</v>
      </c>
      <c r="J96" s="104">
        <f t="shared" si="38"/>
        <v>7339040224</v>
      </c>
      <c r="K96" s="104">
        <f t="shared" si="39"/>
        <v>689869781056</v>
      </c>
      <c r="L96" s="104">
        <f t="shared" si="40"/>
        <v>64847759419264</v>
      </c>
      <c r="M96" s="104">
        <f t="shared" si="41"/>
        <v>6095689385410816</v>
      </c>
      <c r="N96" s="105">
        <f t="shared" si="42"/>
        <v>5.729948022286167E+17</v>
      </c>
      <c r="O96" s="162">
        <f>'RG11'!$B$17+'RG11'!$B$18*'Regresiones polinomicas'!F96</f>
        <v>6.9443794431605574E-2</v>
      </c>
      <c r="P96" s="145">
        <f>'RG12'!$B$17+'RG12'!$B$18*F96+'RG12'!$B$19*G96</f>
        <v>6.1537586392774249E-2</v>
      </c>
      <c r="Q96" s="145">
        <f>'RG13'!$B$17+'RG13'!$B$18*'Regresiones polinomicas'!F96+'RG13'!$B$19*'Regresiones polinomicas'!G96+'RG13'!$B$20*'Regresiones polinomicas'!H96</f>
        <v>5.9742177163287009E-2</v>
      </c>
      <c r="R96" s="145">
        <f>'RG14'!$B$17+'RG14'!$B$18*F96+'RG14'!$B$19*G96+'RG14'!$B$20*H96+'RG14'!$B$21*I96</f>
        <v>6.0198201819578356E-2</v>
      </c>
      <c r="S96" s="145">
        <f>'RG15'!$B$17+'RG15'!$B$18*F96+'RG15'!$B$19*G96+'RG15'!$B$20*H96+'RG15'!$B$21*I96+'RG15'!$B$22*J96</f>
        <v>6.8364839911289318E-2</v>
      </c>
      <c r="T96" s="145">
        <f>'RG16'!$B$17+'RG16'!$B$18*F96+'RG16'!$B$19*G96+'RG16'!$B$20*H96+'RG16'!$B$21*I96+'RG16'!$B$22*J96+'RG16'!$B$23*K96</f>
        <v>6.7492375191475218E-2</v>
      </c>
      <c r="U96" s="145">
        <f>'RG17'!$B$17+'RG17'!$B$18*F96+'RG17'!$B$19*G96+'RG17'!$B$20*H96+'RG17'!$B$21*I96+'RG17'!$B$22*J96+'RG17'!$B$23*K96+'RG17'!$B$24*L96</f>
        <v>7.2440522360090867E-2</v>
      </c>
      <c r="V96" s="145">
        <f>'RG18'!$B$17+'RG18'!$B$18*F96+'RG18'!$B$19*G96+'RG18'!$B$20*H96+'RG18'!$B$21*I96+'RG18'!$B$22*J96+'RG18'!$B$23*K96+'RG18'!$B$24*L96+'RG18'!$B$25*M96</f>
        <v>7.255001945775727E-2</v>
      </c>
      <c r="W96" s="163">
        <f>'RG19'!$B$17+'RG19'!$B$18*F96+'RG19'!$B$19*G96+'RG19'!$B$20*H96+'RG19'!$B$21*I96+'RG19'!$B$22*J96+'RG19'!$B$23*K96+'RG19'!$B$24*L96+'RG19'!$B$25*M96+'RG19'!$B$26*N96</f>
        <v>7.3566484176050495E-2</v>
      </c>
      <c r="X96" s="146">
        <f t="shared" si="44"/>
        <v>9.4594418096533614E-4</v>
      </c>
      <c r="Y96" s="146">
        <f t="shared" si="45"/>
        <v>3.0756205568394424E-2</v>
      </c>
      <c r="Z96" s="146">
        <f t="shared" si="46"/>
        <v>0.44289350574997555</v>
      </c>
      <c r="AA96" s="146">
        <f t="shared" si="47"/>
        <v>1.4947822259361947E-3</v>
      </c>
      <c r="AB96" s="146">
        <f t="shared" si="48"/>
        <v>3.8662413607225748E-2</v>
      </c>
      <c r="AC96" s="146">
        <f t="shared" si="49"/>
        <v>0.62827315586373877</v>
      </c>
      <c r="AD96" s="146">
        <f t="shared" si="50"/>
        <v>1.636835428686855E-3</v>
      </c>
      <c r="AE96" s="146">
        <f t="shared" si="51"/>
        <v>4.0457822836712988E-2</v>
      </c>
      <c r="AF96" s="146">
        <f t="shared" si="52"/>
        <v>0.6772070379379358</v>
      </c>
      <c r="AG96" s="146">
        <f t="shared" si="53"/>
        <v>1.6001438576671841E-3</v>
      </c>
      <c r="AH96" s="146">
        <f t="shared" si="54"/>
        <v>4.0001798180421641E-2</v>
      </c>
      <c r="AI96" s="146">
        <f t="shared" si="55"/>
        <v>0.66450154608126177</v>
      </c>
      <c r="AJ96" s="146">
        <f t="shared" si="56"/>
        <v>1.0134774178738374E-3</v>
      </c>
      <c r="AK96" s="146">
        <f t="shared" si="57"/>
        <v>3.1835160088710679E-2</v>
      </c>
      <c r="AL96" s="146">
        <f t="shared" si="58"/>
        <v>0.46566568619220344</v>
      </c>
      <c r="AM96" s="146">
        <f t="shared" si="59"/>
        <v>1.0697887206152256E-3</v>
      </c>
      <c r="AN96" s="146">
        <f t="shared" si="60"/>
        <v>3.2707624808524779E-2</v>
      </c>
      <c r="AO96" s="146">
        <f t="shared" si="61"/>
        <v>0.48461214642000022</v>
      </c>
      <c r="AP96" s="146">
        <f t="shared" si="62"/>
        <v>7.7058859884061501E-4</v>
      </c>
      <c r="AQ96" s="146">
        <f t="shared" si="63"/>
        <v>2.775947763990913E-2</v>
      </c>
      <c r="AR96" s="146">
        <f t="shared" si="64"/>
        <v>0.38320371990032004</v>
      </c>
      <c r="AS96" s="146">
        <f t="shared" si="65"/>
        <v>7.6452142398640143E-4</v>
      </c>
      <c r="AT96" s="146">
        <f t="shared" si="66"/>
        <v>2.7649980542242727E-2</v>
      </c>
      <c r="AU96" s="146">
        <f t="shared" si="67"/>
        <v>0.38111610098660431</v>
      </c>
      <c r="AV96" s="146">
        <f t="shared" si="68"/>
        <v>7.0934416514456858E-4</v>
      </c>
      <c r="AW96" s="146">
        <f t="shared" si="69"/>
        <v>2.6633515823949502E-2</v>
      </c>
      <c r="AX96" s="147">
        <f t="shared" si="70"/>
        <v>0.36203328352913217</v>
      </c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</row>
    <row r="97" spans="1:123" x14ac:dyDescent="0.25">
      <c r="A97" s="126" t="s">
        <v>142</v>
      </c>
      <c r="B97" s="156">
        <v>0.1013</v>
      </c>
      <c r="C97" s="104"/>
      <c r="D97" s="144"/>
      <c r="E97" s="104"/>
      <c r="F97" s="103">
        <v>95</v>
      </c>
      <c r="G97" s="104">
        <f t="shared" si="43"/>
        <v>9025</v>
      </c>
      <c r="H97" s="104">
        <f t="shared" si="36"/>
        <v>857375</v>
      </c>
      <c r="I97" s="104">
        <f t="shared" si="37"/>
        <v>81450625</v>
      </c>
      <c r="J97" s="104">
        <f t="shared" si="38"/>
        <v>7737809375</v>
      </c>
      <c r="K97" s="104">
        <f t="shared" si="39"/>
        <v>735091890625</v>
      </c>
      <c r="L97" s="104">
        <f t="shared" si="40"/>
        <v>69833729609375</v>
      </c>
      <c r="M97" s="104">
        <f t="shared" si="41"/>
        <v>6634204312890625</v>
      </c>
      <c r="N97" s="105">
        <f t="shared" si="42"/>
        <v>6.3024940972460941E+17</v>
      </c>
      <c r="O97" s="162">
        <f>'RG11'!$B$17+'RG11'!$B$18*'Regresiones polinomicas'!F97</f>
        <v>6.9203960298673095E-2</v>
      </c>
      <c r="P97" s="145">
        <f>'RG12'!$B$17+'RG12'!$B$18*F97+'RG12'!$B$19*G97</f>
        <v>6.1207072679609176E-2</v>
      </c>
      <c r="Q97" s="145">
        <f>'RG13'!$B$17+'RG13'!$B$18*'Regresiones polinomicas'!F97+'RG13'!$B$19*'Regresiones polinomicas'!G97+'RG13'!$B$20*'Regresiones polinomicas'!H97</f>
        <v>5.947774189130875E-2</v>
      </c>
      <c r="R97" s="145">
        <f>'RG14'!$B$17+'RG14'!$B$18*F97+'RG14'!$B$19*G97+'RG14'!$B$20*H97+'RG14'!$B$21*I97</f>
        <v>5.9956418802683098E-2</v>
      </c>
      <c r="S97" s="145">
        <f>'RG15'!$B$17+'RG15'!$B$18*F97+'RG15'!$B$19*G97+'RG15'!$B$20*H97+'RG15'!$B$21*I97+'RG15'!$B$22*J97</f>
        <v>6.7914934477310507E-2</v>
      </c>
      <c r="T97" s="145">
        <f>'RG16'!$B$17+'RG16'!$B$18*F97+'RG16'!$B$19*G97+'RG16'!$B$20*H97+'RG16'!$B$21*I97+'RG16'!$B$22*J97+'RG16'!$B$23*K97</f>
        <v>6.6852494928273429E-2</v>
      </c>
      <c r="U97" s="145">
        <f>'RG17'!$B$17+'RG17'!$B$18*F97+'RG17'!$B$19*G97+'RG17'!$B$20*H97+'RG17'!$B$21*I97+'RG17'!$B$22*J97+'RG17'!$B$23*K97+'RG17'!$B$24*L97</f>
        <v>7.1769377372707957E-2</v>
      </c>
      <c r="V97" s="145">
        <f>'RG18'!$B$17+'RG18'!$B$18*F97+'RG18'!$B$19*G97+'RG18'!$B$20*H97+'RG18'!$B$21*I97+'RG18'!$B$22*J97+'RG18'!$B$23*K97+'RG18'!$B$24*L97+'RG18'!$B$25*M97</f>
        <v>7.1825332627685243E-2</v>
      </c>
      <c r="W97" s="163">
        <f>'RG19'!$B$17+'RG19'!$B$18*F97+'RG19'!$B$19*G97+'RG19'!$B$20*H97+'RG19'!$B$21*I97+'RG19'!$B$22*J97+'RG19'!$B$23*K97+'RG19'!$B$24*L97+'RG19'!$B$25*M97+'RG19'!$B$26*N97</f>
        <v>7.2868478556309138E-2</v>
      </c>
      <c r="X97" s="146">
        <f t="shared" si="44"/>
        <v>1.0301557645091529E-3</v>
      </c>
      <c r="Y97" s="146">
        <f t="shared" si="45"/>
        <v>3.2096039701326906E-2</v>
      </c>
      <c r="Z97" s="146">
        <f t="shared" si="46"/>
        <v>0.46378906008854975</v>
      </c>
      <c r="AA97" s="146">
        <f t="shared" si="47"/>
        <v>1.6074428211181411E-3</v>
      </c>
      <c r="AB97" s="146">
        <f t="shared" si="48"/>
        <v>4.0092927320390825E-2</v>
      </c>
      <c r="AC97" s="146">
        <f t="shared" si="49"/>
        <v>0.65503749101445885</v>
      </c>
      <c r="AD97" s="146">
        <f t="shared" si="50"/>
        <v>1.749101273309991E-3</v>
      </c>
      <c r="AE97" s="146">
        <f t="shared" si="51"/>
        <v>4.1822258108691251E-2</v>
      </c>
      <c r="AF97" s="146">
        <f t="shared" si="52"/>
        <v>0.70315813577990882</v>
      </c>
      <c r="AG97" s="146">
        <f t="shared" si="53"/>
        <v>1.7092917062191358E-3</v>
      </c>
      <c r="AH97" s="146">
        <f t="shared" si="54"/>
        <v>4.1343581197316903E-2</v>
      </c>
      <c r="AI97" s="146">
        <f t="shared" si="55"/>
        <v>0.68956055119600879</v>
      </c>
      <c r="AJ97" s="146">
        <f t="shared" si="56"/>
        <v>1.1145625999542707E-3</v>
      </c>
      <c r="AK97" s="146">
        <f t="shared" si="57"/>
        <v>3.3385065522689494E-2</v>
      </c>
      <c r="AL97" s="146">
        <f t="shared" si="58"/>
        <v>0.49157178431561338</v>
      </c>
      <c r="AM97" s="146">
        <f t="shared" si="59"/>
        <v>1.1866306056666279E-3</v>
      </c>
      <c r="AN97" s="146">
        <f t="shared" si="60"/>
        <v>3.4447505071726572E-2</v>
      </c>
      <c r="AO97" s="146">
        <f t="shared" si="61"/>
        <v>0.51527628263815095</v>
      </c>
      <c r="AP97" s="146">
        <f t="shared" si="62"/>
        <v>8.720576727555329E-4</v>
      </c>
      <c r="AQ97" s="146">
        <f t="shared" si="63"/>
        <v>2.9530622627292044E-2</v>
      </c>
      <c r="AR97" s="146">
        <f t="shared" si="64"/>
        <v>0.41146549835503765</v>
      </c>
      <c r="AS97" s="146">
        <f t="shared" si="65"/>
        <v>8.6875601670859614E-4</v>
      </c>
      <c r="AT97" s="146">
        <f t="shared" si="66"/>
        <v>2.9474667372314758E-2</v>
      </c>
      <c r="AU97" s="146">
        <f t="shared" si="67"/>
        <v>0.4103659014723961</v>
      </c>
      <c r="AV97" s="146">
        <f t="shared" si="68"/>
        <v>8.0835141160305341E-4</v>
      </c>
      <c r="AW97" s="146">
        <f t="shared" si="69"/>
        <v>2.8431521443690863E-2</v>
      </c>
      <c r="AX97" s="147">
        <f t="shared" si="70"/>
        <v>0.39017586214209754</v>
      </c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</row>
    <row r="98" spans="1:123" x14ac:dyDescent="0.25">
      <c r="A98" s="127" t="s">
        <v>141</v>
      </c>
      <c r="B98" s="156">
        <v>0.1012</v>
      </c>
      <c r="C98" s="104"/>
      <c r="D98" s="144"/>
      <c r="E98" s="104"/>
      <c r="F98" s="103">
        <v>96</v>
      </c>
      <c r="G98" s="104">
        <f t="shared" si="43"/>
        <v>9216</v>
      </c>
      <c r="H98" s="104">
        <f t="shared" si="36"/>
        <v>884736</v>
      </c>
      <c r="I98" s="104">
        <f t="shared" si="37"/>
        <v>84934656</v>
      </c>
      <c r="J98" s="104">
        <f t="shared" si="38"/>
        <v>8153726976</v>
      </c>
      <c r="K98" s="104">
        <f t="shared" si="39"/>
        <v>782757789696</v>
      </c>
      <c r="L98" s="104">
        <f t="shared" si="40"/>
        <v>75144747810816</v>
      </c>
      <c r="M98" s="104">
        <f t="shared" si="41"/>
        <v>7213895789838336</v>
      </c>
      <c r="N98" s="105">
        <f t="shared" si="42"/>
        <v>6.9253399582448026E+17</v>
      </c>
      <c r="O98" s="162">
        <f>'RG11'!$B$17+'RG11'!$B$18*'Regresiones polinomicas'!F98</f>
        <v>6.8964126165740602E-2</v>
      </c>
      <c r="P98" s="145">
        <f>'RG12'!$B$17+'RG12'!$B$18*F98+'RG12'!$B$19*G98</f>
        <v>6.0880501556888983E-2</v>
      </c>
      <c r="Q98" s="145">
        <f>'RG13'!$B$17+'RG13'!$B$18*'Regresiones polinomicas'!F98+'RG13'!$B$19*'Regresiones polinomicas'!G98+'RG13'!$B$20*'Regresiones polinomicas'!H98</f>
        <v>5.9218595551282859E-2</v>
      </c>
      <c r="R98" s="145">
        <f>'RG14'!$B$17+'RG14'!$B$18*F98+'RG14'!$B$19*G98+'RG14'!$B$20*H98+'RG14'!$B$21*I98</f>
        <v>5.9719122529954823E-2</v>
      </c>
      <c r="S98" s="145">
        <f>'RG15'!$B$17+'RG15'!$B$18*F98+'RG15'!$B$19*G98+'RG15'!$B$20*H98+'RG15'!$B$21*I98+'RG15'!$B$22*J98</f>
        <v>6.7452144340208339E-2</v>
      </c>
      <c r="T98" s="145">
        <f>'RG16'!$B$17+'RG16'!$B$18*F98+'RG16'!$B$19*G98+'RG16'!$B$20*H98+'RG16'!$B$21*I98+'RG16'!$B$22*J98+'RG16'!$B$23*K98</f>
        <v>6.6203756567656605E-2</v>
      </c>
      <c r="U98" s="145">
        <f>'RG17'!$B$17+'RG17'!$B$18*F98+'RG17'!$B$19*G98+'RG17'!$B$20*H98+'RG17'!$B$21*I98+'RG17'!$B$22*J98+'RG17'!$B$23*K98+'RG17'!$B$24*L98</f>
        <v>7.1068629228893787E-2</v>
      </c>
      <c r="V98" s="145">
        <f>'RG18'!$B$17+'RG18'!$B$18*F98+'RG18'!$B$19*G98+'RG18'!$B$20*H98+'RG18'!$B$21*I98+'RG18'!$B$22*J98+'RG18'!$B$23*K98+'RG18'!$B$24*L98+'RG18'!$B$25*M98</f>
        <v>7.1070920006161886E-2</v>
      </c>
      <c r="W98" s="163">
        <f>'RG19'!$B$17+'RG19'!$B$18*F98+'RG19'!$B$19*G98+'RG19'!$B$20*H98+'RG19'!$B$21*I98+'RG19'!$B$22*J98+'RG19'!$B$23*K98+'RG19'!$B$24*L98+'RG19'!$B$25*M98+'RG19'!$B$26*N98</f>
        <v>7.213354655533509E-2</v>
      </c>
      <c r="X98" s="146">
        <f t="shared" si="44"/>
        <v>1.0391515618582896E-3</v>
      </c>
      <c r="Y98" s="146">
        <f t="shared" si="45"/>
        <v>3.2235873834259396E-2</v>
      </c>
      <c r="Z98" s="146">
        <f t="shared" si="46"/>
        <v>0.46742959893071556</v>
      </c>
      <c r="AA98" s="146">
        <f t="shared" si="47"/>
        <v>1.6256619547040316E-3</v>
      </c>
      <c r="AB98" s="146">
        <f t="shared" si="48"/>
        <v>4.0319498443111015E-2</v>
      </c>
      <c r="AC98" s="146">
        <f t="shared" si="49"/>
        <v>0.66227277062484435</v>
      </c>
      <c r="AD98" s="146">
        <f t="shared" si="50"/>
        <v>1.7624383194867672E-3</v>
      </c>
      <c r="AE98" s="146">
        <f t="shared" si="51"/>
        <v>4.198140444871714E-2</v>
      </c>
      <c r="AF98" s="146">
        <f t="shared" si="52"/>
        <v>0.70892266285446703</v>
      </c>
      <c r="AG98" s="146">
        <f t="shared" si="53"/>
        <v>1.7206631956849015E-3</v>
      </c>
      <c r="AH98" s="146">
        <f t="shared" si="54"/>
        <v>4.1480877470045176E-2</v>
      </c>
      <c r="AI98" s="146">
        <f t="shared" si="55"/>
        <v>0.69459958071618633</v>
      </c>
      <c r="AJ98" s="146">
        <f t="shared" si="56"/>
        <v>1.138917761634132E-3</v>
      </c>
      <c r="AK98" s="146">
        <f t="shared" si="57"/>
        <v>3.3747855659791659E-2</v>
      </c>
      <c r="AL98" s="146">
        <f t="shared" si="58"/>
        <v>0.50032294732659088</v>
      </c>
      <c r="AM98" s="146">
        <f t="shared" si="59"/>
        <v>1.2247370543758381E-3</v>
      </c>
      <c r="AN98" s="146">
        <f t="shared" si="60"/>
        <v>3.4996243432343394E-2</v>
      </c>
      <c r="AO98" s="146">
        <f t="shared" si="61"/>
        <v>0.52861416401015182</v>
      </c>
      <c r="AP98" s="146">
        <f t="shared" si="62"/>
        <v>9.0789950454587371E-4</v>
      </c>
      <c r="AQ98" s="146">
        <f t="shared" si="63"/>
        <v>3.0131370771106211E-2</v>
      </c>
      <c r="AR98" s="146">
        <f t="shared" si="64"/>
        <v>0.42397568516568418</v>
      </c>
      <c r="AS98" s="146">
        <f t="shared" si="65"/>
        <v>9.0776146127509601E-4</v>
      </c>
      <c r="AT98" s="146">
        <f t="shared" si="66"/>
        <v>3.0129079993838112E-2</v>
      </c>
      <c r="AU98" s="146">
        <f t="shared" si="67"/>
        <v>0.42392978719321356</v>
      </c>
      <c r="AV98" s="146">
        <f t="shared" si="68"/>
        <v>8.4485871585087248E-4</v>
      </c>
      <c r="AW98" s="146">
        <f t="shared" si="69"/>
        <v>2.9066453444664908E-2</v>
      </c>
      <c r="AX98" s="147">
        <f t="shared" si="70"/>
        <v>0.40295333908707026</v>
      </c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</row>
    <row r="99" spans="1:123" x14ac:dyDescent="0.25">
      <c r="A99" s="126" t="s">
        <v>140</v>
      </c>
      <c r="B99" s="156">
        <v>9.69E-2</v>
      </c>
      <c r="C99" s="104"/>
      <c r="D99" s="144"/>
      <c r="E99" s="104"/>
      <c r="F99" s="103">
        <v>97</v>
      </c>
      <c r="G99" s="104">
        <f t="shared" si="43"/>
        <v>9409</v>
      </c>
      <c r="H99" s="104">
        <f t="shared" si="36"/>
        <v>912673</v>
      </c>
      <c r="I99" s="104">
        <f t="shared" si="37"/>
        <v>88529281</v>
      </c>
      <c r="J99" s="104">
        <f t="shared" si="38"/>
        <v>8587340257</v>
      </c>
      <c r="K99" s="104">
        <f t="shared" si="39"/>
        <v>832972004929</v>
      </c>
      <c r="L99" s="104">
        <f t="shared" si="40"/>
        <v>80798284478113</v>
      </c>
      <c r="M99" s="104">
        <f t="shared" si="41"/>
        <v>7837433594376961</v>
      </c>
      <c r="N99" s="105">
        <f t="shared" si="42"/>
        <v>7.6023105865456525E+17</v>
      </c>
      <c r="O99" s="162">
        <f>'RG11'!$B$17+'RG11'!$B$18*'Regresiones polinomicas'!F99</f>
        <v>6.8724292032808137E-2</v>
      </c>
      <c r="P99" s="145">
        <f>'RG12'!$B$17+'RG12'!$B$18*F99+'RG12'!$B$19*G99</f>
        <v>6.0557873024613684E-2</v>
      </c>
      <c r="Q99" s="145">
        <f>'RG13'!$B$17+'RG13'!$B$18*'Regresiones polinomicas'!F99+'RG13'!$B$19*'Regresiones polinomicas'!G99+'RG13'!$B$20*'Regresiones polinomicas'!H99</f>
        <v>5.896467830580903E-2</v>
      </c>
      <c r="R99" s="145">
        <f>'RG14'!$B$17+'RG14'!$B$18*F99+'RG14'!$B$19*G99+'RG14'!$B$20*H99+'RG14'!$B$21*I99</f>
        <v>5.948622880494378E-2</v>
      </c>
      <c r="S99" s="145">
        <f>'RG15'!$B$17+'RG15'!$B$18*F99+'RG15'!$B$19*G99+'RG15'!$B$20*H99+'RG15'!$B$21*I99+'RG15'!$B$22*J99</f>
        <v>6.6976977280854957E-2</v>
      </c>
      <c r="T99" s="145">
        <f>'RG16'!$B$17+'RG16'!$B$18*F99+'RG16'!$B$19*G99+'RG16'!$B$20*H99+'RG16'!$B$21*I99+'RG16'!$B$22*J99+'RG16'!$B$23*K99</f>
        <v>6.5547202581592218E-2</v>
      </c>
      <c r="U99" s="145">
        <f>'RG17'!$B$17+'RG17'!$B$18*F99+'RG17'!$B$19*G99+'RG17'!$B$20*H99+'RG17'!$B$21*I99+'RG17'!$B$22*J99+'RG17'!$B$23*K99+'RG17'!$B$24*L99</f>
        <v>7.0339670196320661E-2</v>
      </c>
      <c r="V99" s="145">
        <f>'RG18'!$B$17+'RG18'!$B$18*F99+'RG18'!$B$19*G99+'RG18'!$B$20*H99+'RG18'!$B$21*I99+'RG18'!$B$22*J99+'RG18'!$B$23*K99+'RG18'!$B$24*L99+'RG18'!$B$25*M99</f>
        <v>7.0288458228713629E-2</v>
      </c>
      <c r="W99" s="163">
        <f>'RG19'!$B$17+'RG19'!$B$18*F99+'RG19'!$B$19*G99+'RG19'!$B$20*H99+'RG19'!$B$21*I99+'RG19'!$B$22*J99+'RG19'!$B$23*K99+'RG19'!$B$24*L99+'RG19'!$B$25*M99+'RG19'!$B$26*N99</f>
        <v>7.1363283238405156E-2</v>
      </c>
      <c r="X99" s="146">
        <f t="shared" si="44"/>
        <v>7.9387051945247898E-4</v>
      </c>
      <c r="Y99" s="146">
        <f t="shared" si="45"/>
        <v>2.8175707967191863E-2</v>
      </c>
      <c r="Z99" s="146">
        <f t="shared" si="46"/>
        <v>0.40998178567981647</v>
      </c>
      <c r="AA99" s="146">
        <f t="shared" si="47"/>
        <v>1.3207501930951016E-3</v>
      </c>
      <c r="AB99" s="146">
        <f t="shared" si="48"/>
        <v>3.6342126975386316E-2</v>
      </c>
      <c r="AC99" s="146">
        <f t="shared" si="49"/>
        <v>0.6001222493500572</v>
      </c>
      <c r="AD99" s="146">
        <f t="shared" si="50"/>
        <v>1.439088632041756E-3</v>
      </c>
      <c r="AE99" s="146">
        <f t="shared" si="51"/>
        <v>3.793532169419097E-2</v>
      </c>
      <c r="AF99" s="146">
        <f t="shared" si="52"/>
        <v>0.64335671429337193</v>
      </c>
      <c r="AG99" s="146">
        <f t="shared" si="53"/>
        <v>1.3997902750360184E-3</v>
      </c>
      <c r="AH99" s="146">
        <f t="shared" si="54"/>
        <v>3.741377119505622E-2</v>
      </c>
      <c r="AI99" s="146">
        <f t="shared" si="55"/>
        <v>0.62894844650072756</v>
      </c>
      <c r="AJ99" s="146">
        <f t="shared" si="56"/>
        <v>8.9538728865047037E-4</v>
      </c>
      <c r="AK99" s="146">
        <f t="shared" si="57"/>
        <v>2.9923022719145043E-2</v>
      </c>
      <c r="AL99" s="146">
        <f t="shared" si="58"/>
        <v>0.44676579824838397</v>
      </c>
      <c r="AM99" s="146">
        <f t="shared" si="59"/>
        <v>9.8299790595971761E-4</v>
      </c>
      <c r="AN99" s="146">
        <f t="shared" si="60"/>
        <v>3.1352797418407782E-2</v>
      </c>
      <c r="AO99" s="146">
        <f t="shared" si="61"/>
        <v>0.47832395866750027</v>
      </c>
      <c r="AP99" s="146">
        <f t="shared" si="62"/>
        <v>7.0545111928021695E-4</v>
      </c>
      <c r="AQ99" s="146">
        <f t="shared" si="63"/>
        <v>2.6560329803679339E-2</v>
      </c>
      <c r="AR99" s="146">
        <f t="shared" si="64"/>
        <v>0.37760099996983865</v>
      </c>
      <c r="AS99" s="146">
        <f t="shared" si="65"/>
        <v>7.0817415544491931E-4</v>
      </c>
      <c r="AT99" s="146">
        <f t="shared" si="66"/>
        <v>2.6611541771286371E-2</v>
      </c>
      <c r="AU99" s="146">
        <f t="shared" si="67"/>
        <v>0.37860471607862434</v>
      </c>
      <c r="AV99" s="146">
        <f t="shared" si="68"/>
        <v>6.52123902961919E-4</v>
      </c>
      <c r="AW99" s="146">
        <f t="shared" si="69"/>
        <v>2.5536716761594844E-2</v>
      </c>
      <c r="AX99" s="147">
        <f t="shared" si="70"/>
        <v>0.3578411138439872</v>
      </c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</row>
    <row r="100" spans="1:123" x14ac:dyDescent="0.25">
      <c r="A100" s="127" t="s">
        <v>139</v>
      </c>
      <c r="B100" s="156">
        <v>8.9800000000000005E-2</v>
      </c>
      <c r="C100" s="104"/>
      <c r="D100" s="144"/>
      <c r="E100" s="104"/>
      <c r="F100" s="103">
        <v>98</v>
      </c>
      <c r="G100" s="104">
        <f t="shared" si="43"/>
        <v>9604</v>
      </c>
      <c r="H100" s="104">
        <f t="shared" si="36"/>
        <v>941192</v>
      </c>
      <c r="I100" s="104">
        <f t="shared" si="37"/>
        <v>92236816</v>
      </c>
      <c r="J100" s="104">
        <f t="shared" si="38"/>
        <v>9039207968</v>
      </c>
      <c r="K100" s="104">
        <f t="shared" si="39"/>
        <v>885842380864</v>
      </c>
      <c r="L100" s="104">
        <f t="shared" si="40"/>
        <v>86812553324672</v>
      </c>
      <c r="M100" s="104">
        <f t="shared" si="41"/>
        <v>8507630225817856</v>
      </c>
      <c r="N100" s="105">
        <f t="shared" si="42"/>
        <v>8.3374776213014989E+17</v>
      </c>
      <c r="O100" s="162">
        <f>'RG11'!$B$17+'RG11'!$B$18*'Regresiones polinomicas'!F100</f>
        <v>6.8484457899875645E-2</v>
      </c>
      <c r="P100" s="145">
        <f>'RG12'!$B$17+'RG12'!$B$18*F100+'RG12'!$B$19*G100</f>
        <v>6.023918708278328E-2</v>
      </c>
      <c r="Q100" s="145">
        <f>'RG13'!$B$17+'RG13'!$B$18*'Regresiones polinomicas'!F100+'RG13'!$B$19*'Regresiones polinomicas'!G100+'RG13'!$B$20*'Regresiones polinomicas'!H100</f>
        <v>5.8715930317486897E-2</v>
      </c>
      <c r="R100" s="145">
        <f>'RG14'!$B$17+'RG14'!$B$18*F100+'RG14'!$B$19*G100+'RG14'!$B$20*H100+'RG14'!$B$21*I100</f>
        <v>5.9257654538429808E-2</v>
      </c>
      <c r="S100" s="145">
        <f>'RG15'!$B$17+'RG15'!$B$18*F100+'RG15'!$B$19*G100+'RG15'!$B$20*H100+'RG15'!$B$21*I100+'RG15'!$B$22*J100</f>
        <v>6.6489966744670712E-2</v>
      </c>
      <c r="T100" s="145">
        <f>'RG16'!$B$17+'RG16'!$B$18*F100+'RG16'!$B$19*G100+'RG16'!$B$20*H100+'RG16'!$B$21*I100+'RG16'!$B$22*J100+'RG16'!$B$23*K100</f>
        <v>6.4883883559616023E-2</v>
      </c>
      <c r="U100" s="145">
        <f>'RG17'!$B$17+'RG17'!$B$18*F100+'RG17'!$B$19*G100+'RG17'!$B$20*H100+'RG17'!$B$21*I100+'RG17'!$B$22*J100+'RG17'!$B$23*K100+'RG17'!$B$24*L100</f>
        <v>6.9583974002054266E-2</v>
      </c>
      <c r="V100" s="145">
        <f>'RG18'!$B$17+'RG18'!$B$18*F100+'RG18'!$B$19*G100+'RG18'!$B$20*H100+'RG18'!$B$21*I100+'RG18'!$B$22*J100+'RG18'!$B$23*K100+'RG18'!$B$24*L100+'RG18'!$B$25*M100</f>
        <v>6.9479701826571982E-2</v>
      </c>
      <c r="W100" s="163">
        <f>'RG19'!$B$17+'RG19'!$B$18*F100+'RG19'!$B$19*G100+'RG19'!$B$20*H100+'RG19'!$B$21*I100+'RG19'!$B$22*J100+'RG19'!$B$23*K100+'RG19'!$B$24*L100+'RG19'!$B$25*M100+'RG19'!$B$26*N100</f>
        <v>7.0559408388981393E-2</v>
      </c>
      <c r="X100" s="146">
        <f t="shared" si="44"/>
        <v>4.54352335022174E-4</v>
      </c>
      <c r="Y100" s="146">
        <f t="shared" si="45"/>
        <v>2.131554210012436E-2</v>
      </c>
      <c r="Z100" s="146">
        <f t="shared" si="46"/>
        <v>0.31124641639549383</v>
      </c>
      <c r="AA100" s="146">
        <f t="shared" si="47"/>
        <v>8.7384166032668719E-4</v>
      </c>
      <c r="AB100" s="146">
        <f t="shared" si="48"/>
        <v>2.9560812917216725E-2</v>
      </c>
      <c r="AC100" s="146">
        <f t="shared" si="49"/>
        <v>0.49072396804746027</v>
      </c>
      <c r="AD100" s="146">
        <f t="shared" si="50"/>
        <v>9.6621938802733047E-4</v>
      </c>
      <c r="AE100" s="146">
        <f t="shared" si="51"/>
        <v>3.1084069682513107E-2</v>
      </c>
      <c r="AF100" s="146">
        <f t="shared" si="52"/>
        <v>0.52939755045072645</v>
      </c>
      <c r="AG100" s="146">
        <f t="shared" si="53"/>
        <v>9.3283486629389763E-4</v>
      </c>
      <c r="AH100" s="146">
        <f t="shared" si="54"/>
        <v>3.0542345461570197E-2</v>
      </c>
      <c r="AI100" s="146">
        <f t="shared" si="55"/>
        <v>0.51541603695709659</v>
      </c>
      <c r="AJ100" s="146">
        <f t="shared" si="56"/>
        <v>5.4335765036455752E-4</v>
      </c>
      <c r="AK100" s="146">
        <f t="shared" si="57"/>
        <v>2.3310033255329293E-2</v>
      </c>
      <c r="AL100" s="146">
        <f t="shared" si="58"/>
        <v>0.35057970994093834</v>
      </c>
      <c r="AM100" s="146">
        <f t="shared" si="59"/>
        <v>6.2081285847077287E-4</v>
      </c>
      <c r="AN100" s="146">
        <f t="shared" si="60"/>
        <v>2.4916116440383981E-2</v>
      </c>
      <c r="AO100" s="146">
        <f t="shared" si="61"/>
        <v>0.38401086792979616</v>
      </c>
      <c r="AP100" s="146">
        <f t="shared" si="62"/>
        <v>4.0868770714961797E-4</v>
      </c>
      <c r="AQ100" s="146">
        <f t="shared" si="63"/>
        <v>2.0216025997945739E-2</v>
      </c>
      <c r="AR100" s="146">
        <f t="shared" si="64"/>
        <v>0.29052703999557311</v>
      </c>
      <c r="AS100" s="146">
        <f t="shared" si="65"/>
        <v>4.1291451785702225E-4</v>
      </c>
      <c r="AT100" s="146">
        <f t="shared" si="66"/>
        <v>2.0320298173428022E-2</v>
      </c>
      <c r="AU100" s="146">
        <f t="shared" si="67"/>
        <v>0.29246380797875965</v>
      </c>
      <c r="AV100" s="146">
        <f t="shared" si="68"/>
        <v>3.7020036554199977E-4</v>
      </c>
      <c r="AW100" s="146">
        <f t="shared" si="69"/>
        <v>1.9240591611018612E-2</v>
      </c>
      <c r="AX100" s="147">
        <f t="shared" si="70"/>
        <v>0.27268640781323839</v>
      </c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</row>
    <row r="101" spans="1:123" x14ac:dyDescent="0.25">
      <c r="A101" s="126" t="s">
        <v>138</v>
      </c>
      <c r="B101" s="156">
        <v>8.1699999999999995E-2</v>
      </c>
      <c r="C101" s="104"/>
      <c r="D101" s="144"/>
      <c r="E101" s="104"/>
      <c r="F101" s="103">
        <v>99</v>
      </c>
      <c r="G101" s="104">
        <f t="shared" si="43"/>
        <v>9801</v>
      </c>
      <c r="H101" s="104">
        <f t="shared" si="36"/>
        <v>970299</v>
      </c>
      <c r="I101" s="104">
        <f t="shared" si="37"/>
        <v>96059601</v>
      </c>
      <c r="J101" s="104">
        <f t="shared" si="38"/>
        <v>9509900499</v>
      </c>
      <c r="K101" s="104">
        <f t="shared" si="39"/>
        <v>941480149401</v>
      </c>
      <c r="L101" s="104">
        <f t="shared" si="40"/>
        <v>93206534790699</v>
      </c>
      <c r="M101" s="104">
        <f t="shared" si="41"/>
        <v>9227446944279200</v>
      </c>
      <c r="N101" s="105">
        <f t="shared" si="42"/>
        <v>9.1351724748364083E+17</v>
      </c>
      <c r="O101" s="162">
        <f>'RG11'!$B$17+'RG11'!$B$18*'Regresiones polinomicas'!F101</f>
        <v>6.8244623766943166E-2</v>
      </c>
      <c r="P101" s="145">
        <f>'RG12'!$B$17+'RG12'!$B$18*F101+'RG12'!$B$19*G101</f>
        <v>5.9924443731397777E-2</v>
      </c>
      <c r="Q101" s="145">
        <f>'RG13'!$B$17+'RG13'!$B$18*'Regresiones polinomicas'!F101+'RG13'!$B$19*'Regresiones polinomicas'!G101+'RG13'!$B$20*'Regresiones polinomicas'!H101</f>
        <v>5.8472291748916126E-2</v>
      </c>
      <c r="R101" s="145">
        <f>'RG14'!$B$17+'RG14'!$B$18*F101+'RG14'!$B$19*G101+'RG14'!$B$20*H101+'RG14'!$B$21*I101</f>
        <v>5.9033317748422187E-2</v>
      </c>
      <c r="S101" s="145">
        <f>'RG15'!$B$17+'RG15'!$B$18*F101+'RG15'!$B$19*G101+'RG15'!$B$20*H101+'RG15'!$B$21*I101+'RG15'!$B$22*J101</f>
        <v>6.5991670699423868E-2</v>
      </c>
      <c r="T101" s="145">
        <f>'RG16'!$B$17+'RG16'!$B$18*F101+'RG16'!$B$19*G101+'RG16'!$B$20*H101+'RG16'!$B$21*I101+'RG16'!$B$22*J101+'RG16'!$B$23*K101</f>
        <v>6.4214856123768538E-2</v>
      </c>
      <c r="U101" s="145">
        <f>'RG17'!$B$17+'RG17'!$B$18*F101+'RG17'!$B$19*G101+'RG17'!$B$20*H101+'RG17'!$B$21*I101+'RG17'!$B$22*J101+'RG17'!$B$23*K101+'RG17'!$B$24*L101</f>
        <v>6.8803091426099555E-2</v>
      </c>
      <c r="V101" s="145">
        <f>'RG18'!$B$17+'RG18'!$B$18*F101+'RG18'!$B$19*G101+'RG18'!$B$20*H101+'RG18'!$B$21*I101+'RG18'!$B$22*J101+'RG18'!$B$23*K101+'RG18'!$B$24*L101+'RG18'!$B$25*M101</f>
        <v>6.8646477601023465E-2</v>
      </c>
      <c r="W101" s="163">
        <f>'RG19'!$B$17+'RG19'!$B$18*F101+'RG19'!$B$19*G101+'RG19'!$B$20*H101+'RG19'!$B$21*I101+'RG19'!$B$22*J101+'RG19'!$B$23*K101+'RG19'!$B$24*L101+'RG19'!$B$25*M101+'RG19'!$B$26*N101</f>
        <v>6.9723760496222031E-2</v>
      </c>
      <c r="X101" s="146">
        <f t="shared" si="44"/>
        <v>1.8104714957311059E-4</v>
      </c>
      <c r="Y101" s="146">
        <f t="shared" si="45"/>
        <v>1.3455376233056829E-2</v>
      </c>
      <c r="Z101" s="146">
        <f t="shared" si="46"/>
        <v>0.19716390083718863</v>
      </c>
      <c r="AA101" s="146">
        <f t="shared" si="47"/>
        <v>4.7417485080706136E-4</v>
      </c>
      <c r="AB101" s="146">
        <f t="shared" si="48"/>
        <v>2.1775556268602218E-2</v>
      </c>
      <c r="AC101" s="146">
        <f t="shared" si="49"/>
        <v>0.36338353621116359</v>
      </c>
      <c r="AD101" s="146">
        <f t="shared" si="50"/>
        <v>5.395264305974696E-4</v>
      </c>
      <c r="AE101" s="146">
        <f t="shared" si="51"/>
        <v>2.3227708251083869E-2</v>
      </c>
      <c r="AF101" s="146">
        <f t="shared" si="52"/>
        <v>0.39724299418304276</v>
      </c>
      <c r="AG101" s="146">
        <f t="shared" si="53"/>
        <v>5.1377848429399239E-4</v>
      </c>
      <c r="AH101" s="146">
        <f t="shared" si="54"/>
        <v>2.2666682251577808E-2</v>
      </c>
      <c r="AI101" s="146">
        <f t="shared" si="55"/>
        <v>0.38396422759389348</v>
      </c>
      <c r="AJ101" s="146">
        <f t="shared" si="56"/>
        <v>2.4675160941533847E-4</v>
      </c>
      <c r="AK101" s="146">
        <f t="shared" si="57"/>
        <v>1.5708329300576127E-2</v>
      </c>
      <c r="AL101" s="146">
        <f t="shared" si="58"/>
        <v>0.23803502978616461</v>
      </c>
      <c r="AM101" s="146">
        <f t="shared" si="59"/>
        <v>3.0573025637251441E-4</v>
      </c>
      <c r="AN101" s="146">
        <f t="shared" si="60"/>
        <v>1.7485143876231457E-2</v>
      </c>
      <c r="AO101" s="146">
        <f t="shared" si="61"/>
        <v>0.27229125675420601</v>
      </c>
      <c r="AP101" s="146">
        <f t="shared" si="62"/>
        <v>1.6633025076354666E-4</v>
      </c>
      <c r="AQ101" s="146">
        <f t="shared" si="63"/>
        <v>1.289690857390044E-2</v>
      </c>
      <c r="AR101" s="146">
        <f t="shared" si="64"/>
        <v>0.18744664384379922</v>
      </c>
      <c r="AS101" s="146">
        <f t="shared" si="65"/>
        <v>1.7039444702058199E-4</v>
      </c>
      <c r="AT101" s="146">
        <f t="shared" si="66"/>
        <v>1.305352239897653E-2</v>
      </c>
      <c r="AU101" s="146">
        <f t="shared" si="67"/>
        <v>0.19015574950318956</v>
      </c>
      <c r="AV101" s="146">
        <f t="shared" si="68"/>
        <v>1.4343031265185184E-4</v>
      </c>
      <c r="AW101" s="146">
        <f t="shared" si="69"/>
        <v>1.1976239503777963E-2</v>
      </c>
      <c r="AX101" s="147">
        <f t="shared" si="70"/>
        <v>0.17176697611464736</v>
      </c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</row>
    <row r="102" spans="1:123" x14ac:dyDescent="0.25">
      <c r="A102" s="127" t="s">
        <v>137</v>
      </c>
      <c r="B102" s="156">
        <v>7.1199999999999999E-2</v>
      </c>
      <c r="C102" s="104"/>
      <c r="D102" s="144"/>
      <c r="E102" s="104"/>
      <c r="F102" s="103">
        <v>100</v>
      </c>
      <c r="G102" s="104">
        <f t="shared" si="43"/>
        <v>10000</v>
      </c>
      <c r="H102" s="104">
        <f t="shared" si="36"/>
        <v>1000000</v>
      </c>
      <c r="I102" s="104">
        <f t="shared" si="37"/>
        <v>100000000</v>
      </c>
      <c r="J102" s="104">
        <f t="shared" si="38"/>
        <v>10000000000</v>
      </c>
      <c r="K102" s="104">
        <f t="shared" si="39"/>
        <v>1000000000000</v>
      </c>
      <c r="L102" s="104">
        <f t="shared" si="40"/>
        <v>100000000000000</v>
      </c>
      <c r="M102" s="104">
        <f t="shared" si="41"/>
        <v>1E+16</v>
      </c>
      <c r="N102" s="105">
        <f t="shared" si="42"/>
        <v>1E+18</v>
      </c>
      <c r="O102" s="162">
        <f>'RG11'!$B$17+'RG11'!$B$18*'Regresiones polinomicas'!F102</f>
        <v>6.8004789634010687E-2</v>
      </c>
      <c r="P102" s="145">
        <f>'RG12'!$B$17+'RG12'!$B$18*F102+'RG12'!$B$19*G102</f>
        <v>5.9613642970457167E-2</v>
      </c>
      <c r="Q102" s="145">
        <f>'RG13'!$B$17+'RG13'!$B$18*'Regresiones polinomicas'!F102+'RG13'!$B$19*'Regresiones polinomicas'!G102+'RG13'!$B$20*'Regresiones polinomicas'!H102</f>
        <v>5.8233702762696411E-2</v>
      </c>
      <c r="R102" s="145">
        <f>'RG14'!$B$17+'RG14'!$B$18*F102+'RG14'!$B$19*G102+'RG14'!$B$20*H102+'RG14'!$B$21*I102</f>
        <v>5.8813137560159788E-2</v>
      </c>
      <c r="S102" s="145">
        <f>'RG15'!$B$17+'RG15'!$B$18*F102+'RG15'!$B$19*G102+'RG15'!$B$20*H102+'RG15'!$B$21*I102+'RG15'!$B$22*J102</f>
        <v>6.5482670493027403E-2</v>
      </c>
      <c r="T102" s="145">
        <f>'RG16'!$B$17+'RG16'!$B$18*F102+'RG16'!$B$19*G102+'RG16'!$B$20*H102+'RG16'!$B$21*I102+'RG16'!$B$22*J102+'RG16'!$B$23*K102</f>
        <v>6.3541180888435134E-2</v>
      </c>
      <c r="U102" s="145">
        <f>'RG17'!$B$17+'RG17'!$B$18*F102+'RG17'!$B$19*G102+'RG17'!$B$20*H102+'RG17'!$B$21*I102+'RG17'!$B$22*J102+'RG17'!$B$23*K102+'RG17'!$B$24*L102</f>
        <v>6.7998645784160483E-2</v>
      </c>
      <c r="V102" s="145">
        <f>'RG18'!$B$17+'RG18'!$B$18*F102+'RG18'!$B$19*G102+'RG18'!$B$20*H102+'RG18'!$B$21*I102+'RG18'!$B$22*J102+'RG18'!$B$23*K102+'RG18'!$B$24*L102+'RG18'!$B$25*M102</f>
        <v>6.7790678924261827E-2</v>
      </c>
      <c r="W102" s="163">
        <f>'RG19'!$B$17+'RG19'!$B$18*F102+'RG19'!$B$19*G102+'RG19'!$B$20*H102+'RG19'!$B$21*I102+'RG19'!$B$22*J102+'RG19'!$B$23*K102+'RG19'!$B$24*L102+'RG19'!$B$25*M102+'RG19'!$B$26*N102</f>
        <v>6.8858290431723382E-2</v>
      </c>
      <c r="X102" s="146">
        <f t="shared" si="44"/>
        <v>1.0209369282925555E-5</v>
      </c>
      <c r="Y102" s="146">
        <f t="shared" si="45"/>
        <v>3.1952103659893122E-3</v>
      </c>
      <c r="Z102" s="146">
        <f t="shared" si="46"/>
        <v>4.6985078303827553E-2</v>
      </c>
      <c r="AA102" s="146">
        <f t="shared" si="47"/>
        <v>1.342436692160366E-4</v>
      </c>
      <c r="AB102" s="146">
        <f t="shared" si="48"/>
        <v>1.1586357029542832E-2</v>
      </c>
      <c r="AC102" s="146">
        <f t="shared" si="49"/>
        <v>0.19435747342742837</v>
      </c>
      <c r="AD102" s="146">
        <f t="shared" si="50"/>
        <v>1.6812486404610665E-4</v>
      </c>
      <c r="AE102" s="146">
        <f t="shared" si="51"/>
        <v>1.2966297237303588E-2</v>
      </c>
      <c r="AF102" s="146">
        <f t="shared" si="52"/>
        <v>0.22265967338778933</v>
      </c>
      <c r="AG102" s="146">
        <f t="shared" si="53"/>
        <v>1.5343436110352421E-4</v>
      </c>
      <c r="AH102" s="146">
        <f t="shared" si="54"/>
        <v>1.2386862439840211E-2</v>
      </c>
      <c r="AI102" s="146">
        <f t="shared" si="55"/>
        <v>0.21061386883448832</v>
      </c>
      <c r="AJ102" s="146">
        <f t="shared" si="56"/>
        <v>3.2687856691299505E-5</v>
      </c>
      <c r="AK102" s="146">
        <f t="shared" si="57"/>
        <v>5.717329506972596E-3</v>
      </c>
      <c r="AL102" s="146">
        <f t="shared" si="58"/>
        <v>8.7310573376529865E-2</v>
      </c>
      <c r="AM102" s="146">
        <f t="shared" si="59"/>
        <v>5.865751018367124E-5</v>
      </c>
      <c r="AN102" s="146">
        <f t="shared" si="60"/>
        <v>7.6588191115648657E-3</v>
      </c>
      <c r="AO102" s="146">
        <f t="shared" si="61"/>
        <v>0.12053315667853469</v>
      </c>
      <c r="AP102" s="146">
        <f t="shared" si="62"/>
        <v>1.0248668815273445E-5</v>
      </c>
      <c r="AQ102" s="146">
        <f t="shared" si="63"/>
        <v>3.2013542158395164E-3</v>
      </c>
      <c r="AR102" s="146">
        <f t="shared" si="64"/>
        <v>4.7079676057096356E-2</v>
      </c>
      <c r="AS102" s="146">
        <f t="shared" si="65"/>
        <v>1.162347019747249E-5</v>
      </c>
      <c r="AT102" s="146">
        <f t="shared" si="66"/>
        <v>3.4093210757381726E-3</v>
      </c>
      <c r="AU102" s="146">
        <f t="shared" si="67"/>
        <v>5.0291885696368201E-2</v>
      </c>
      <c r="AV102" s="146">
        <f t="shared" si="68"/>
        <v>5.4836037021582626E-6</v>
      </c>
      <c r="AW102" s="146">
        <f t="shared" si="69"/>
        <v>2.3417095682766176E-3</v>
      </c>
      <c r="AX102" s="147">
        <f t="shared" si="70"/>
        <v>3.4007663472251697E-2</v>
      </c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</row>
    <row r="103" spans="1:123" x14ac:dyDescent="0.25">
      <c r="A103" s="126" t="s">
        <v>136</v>
      </c>
      <c r="B103" s="156">
        <v>6.2E-2</v>
      </c>
      <c r="C103" s="104"/>
      <c r="D103" s="144"/>
      <c r="E103" s="104"/>
      <c r="F103" s="103">
        <v>101</v>
      </c>
      <c r="G103" s="104">
        <f t="shared" si="43"/>
        <v>10201</v>
      </c>
      <c r="H103" s="104">
        <f t="shared" si="36"/>
        <v>1030301</v>
      </c>
      <c r="I103" s="104">
        <f t="shared" si="37"/>
        <v>104060401</v>
      </c>
      <c r="J103" s="104">
        <f t="shared" si="38"/>
        <v>10510100501</v>
      </c>
      <c r="K103" s="104">
        <f t="shared" si="39"/>
        <v>1061520150601</v>
      </c>
      <c r="L103" s="104">
        <f t="shared" si="40"/>
        <v>107213535210701</v>
      </c>
      <c r="M103" s="104">
        <f t="shared" si="41"/>
        <v>1.08285670562808E+16</v>
      </c>
      <c r="N103" s="105">
        <f t="shared" si="42"/>
        <v>1.0936852726843608E+18</v>
      </c>
      <c r="O103" s="162">
        <f>'RG11'!$B$17+'RG11'!$B$18*'Regresiones polinomicas'!F103</f>
        <v>6.7764955501078208E-2</v>
      </c>
      <c r="P103" s="145">
        <f>'RG12'!$B$17+'RG12'!$B$18*F103+'RG12'!$B$19*G103</f>
        <v>5.9306784799961459E-2</v>
      </c>
      <c r="Q103" s="145">
        <f>'RG13'!$B$17+'RG13'!$B$18*'Regresiones polinomicas'!F103+'RG13'!$B$19*'Regresiones polinomicas'!G103+'RG13'!$B$20*'Regresiones polinomicas'!H103</f>
        <v>5.8000103521427385E-2</v>
      </c>
      <c r="R103" s="145">
        <f>'RG14'!$B$17+'RG14'!$B$18*F103+'RG14'!$B$19*G103+'RG14'!$B$20*H103+'RG14'!$B$21*I103</f>
        <v>5.8597034206110961E-2</v>
      </c>
      <c r="S103" s="145">
        <f>'RG15'!$B$17+'RG15'!$B$18*F103+'RG15'!$B$19*G103+'RG15'!$B$20*H103+'RG15'!$B$21*I103+'RG15'!$B$22*J103</f>
        <v>6.4963569711340721E-2</v>
      </c>
      <c r="T103" s="145">
        <f>'RG16'!$B$17+'RG16'!$B$18*F103+'RG16'!$B$19*G103+'RG16'!$B$20*H103+'RG16'!$B$21*I103+'RG16'!$B$22*J103+'RG16'!$B$23*K103</f>
        <v>6.2863920465079701E-2</v>
      </c>
      <c r="U103" s="145">
        <f>'RG17'!$B$17+'RG17'!$B$18*F103+'RG17'!$B$19*G103+'RG17'!$B$20*H103+'RG17'!$B$21*I103+'RG17'!$B$22*J103+'RG17'!$B$23*K103+'RG17'!$B$24*L103</f>
        <v>6.7172328307189832E-2</v>
      </c>
      <c r="V103" s="145">
        <f>'RG18'!$B$17+'RG18'!$B$18*F103+'RG18'!$B$19*G103+'RG18'!$B$20*H103+'RG18'!$B$21*I103+'RG18'!$B$22*J103+'RG18'!$B$23*K103+'RG18'!$B$24*L103+'RG18'!$B$25*M103</f>
        <v>6.6914259977406076E-2</v>
      </c>
      <c r="W103" s="163">
        <f>'RG19'!$B$17+'RG19'!$B$18*F103+'RG19'!$B$19*G103+'RG19'!$B$20*H103+'RG19'!$B$21*I103+'RG19'!$B$22*J103+'RG19'!$B$23*K103+'RG19'!$B$24*L103+'RG19'!$B$25*M103+'RG19'!$B$26*N103</f>
        <v>6.796505483316681E-2</v>
      </c>
      <c r="X103" s="146">
        <f t="shared" si="44"/>
        <v>3.3234711929411901E-5</v>
      </c>
      <c r="Y103" s="146">
        <f t="shared" si="45"/>
        <v>5.7649555010782089E-3</v>
      </c>
      <c r="Z103" s="146">
        <f t="shared" si="46"/>
        <v>8.5072814679063469E-2</v>
      </c>
      <c r="AA103" s="146">
        <f t="shared" si="47"/>
        <v>7.2534081137186337E-6</v>
      </c>
      <c r="AB103" s="146">
        <f t="shared" si="48"/>
        <v>2.6932152000385401E-3</v>
      </c>
      <c r="AC103" s="146">
        <f t="shared" si="49"/>
        <v>4.541158670331915E-2</v>
      </c>
      <c r="AD103" s="146">
        <f t="shared" si="50"/>
        <v>1.5999171839297603E-5</v>
      </c>
      <c r="AE103" s="146">
        <f t="shared" si="51"/>
        <v>3.9998964785726149E-3</v>
      </c>
      <c r="AF103" s="146">
        <f t="shared" si="52"/>
        <v>6.8963609299333498E-2</v>
      </c>
      <c r="AG103" s="146">
        <f t="shared" si="53"/>
        <v>1.1580176194378856E-5</v>
      </c>
      <c r="AH103" s="146">
        <f t="shared" si="54"/>
        <v>3.4029657938890387E-3</v>
      </c>
      <c r="AI103" s="146">
        <f t="shared" si="55"/>
        <v>5.8074027806925263E-2</v>
      </c>
      <c r="AJ103" s="146">
        <f t="shared" si="56"/>
        <v>8.782745433976129E-6</v>
      </c>
      <c r="AK103" s="146">
        <f t="shared" si="57"/>
        <v>2.9635697113407217E-3</v>
      </c>
      <c r="AL103" s="146">
        <f t="shared" si="58"/>
        <v>4.5618948042865475E-2</v>
      </c>
      <c r="AM103" s="146">
        <f t="shared" si="59"/>
        <v>7.4635856998352703E-7</v>
      </c>
      <c r="AN103" s="146">
        <f t="shared" si="60"/>
        <v>8.6392046507970111E-4</v>
      </c>
      <c r="AO103" s="146">
        <f t="shared" si="61"/>
        <v>1.3742707401769519E-2</v>
      </c>
      <c r="AP103" s="146">
        <f t="shared" si="62"/>
        <v>2.6752980117357243E-5</v>
      </c>
      <c r="AQ103" s="146">
        <f t="shared" si="63"/>
        <v>5.1723283071898329E-3</v>
      </c>
      <c r="AR103" s="146">
        <f t="shared" si="64"/>
        <v>7.7000878747807366E-2</v>
      </c>
      <c r="AS103" s="146">
        <f t="shared" si="65"/>
        <v>2.4149951125535175E-5</v>
      </c>
      <c r="AT103" s="146">
        <f t="shared" si="66"/>
        <v>4.9142599774060769E-3</v>
      </c>
      <c r="AU103" s="146">
        <f t="shared" si="67"/>
        <v>7.3441146611580257E-2</v>
      </c>
      <c r="AV103" s="146">
        <f t="shared" si="68"/>
        <v>3.5581879162686726E-5</v>
      </c>
      <c r="AW103" s="146">
        <f t="shared" si="69"/>
        <v>5.9650548331668107E-3</v>
      </c>
      <c r="AX103" s="147">
        <f t="shared" si="70"/>
        <v>8.7766497765788251E-2</v>
      </c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</row>
    <row r="104" spans="1:123" x14ac:dyDescent="0.25">
      <c r="A104" s="127" t="s">
        <v>135</v>
      </c>
      <c r="B104" s="156">
        <v>5.5199999999999999E-2</v>
      </c>
      <c r="C104" s="104"/>
      <c r="D104" s="144"/>
      <c r="E104" s="104"/>
      <c r="F104" s="103">
        <v>102</v>
      </c>
      <c r="G104" s="104">
        <f t="shared" si="43"/>
        <v>10404</v>
      </c>
      <c r="H104" s="104">
        <f t="shared" si="36"/>
        <v>1061208</v>
      </c>
      <c r="I104" s="104">
        <f t="shared" si="37"/>
        <v>108243216</v>
      </c>
      <c r="J104" s="104">
        <f t="shared" si="38"/>
        <v>11040808032</v>
      </c>
      <c r="K104" s="104">
        <f t="shared" si="39"/>
        <v>1126162419264</v>
      </c>
      <c r="L104" s="104">
        <f t="shared" si="40"/>
        <v>114868566764928</v>
      </c>
      <c r="M104" s="104">
        <f t="shared" si="41"/>
        <v>1.1716593810022656E+16</v>
      </c>
      <c r="N104" s="105">
        <f t="shared" si="42"/>
        <v>1.1950925686223109E+18</v>
      </c>
      <c r="O104" s="162">
        <f>'RG11'!$B$17+'RG11'!$B$18*'Regresiones polinomicas'!F104</f>
        <v>6.752512136814573E-2</v>
      </c>
      <c r="P104" s="145">
        <f>'RG12'!$B$17+'RG12'!$B$18*F104+'RG12'!$B$19*G104</f>
        <v>5.9003869219910653E-2</v>
      </c>
      <c r="Q104" s="145">
        <f>'RG13'!$B$17+'RG13'!$B$18*'Regresiones polinomicas'!F104+'RG13'!$B$19*'Regresiones polinomicas'!G104+'RG13'!$B$20*'Regresiones polinomicas'!H104</f>
        <v>5.7771434187708741E-2</v>
      </c>
      <c r="R104" s="145">
        <f>'RG14'!$B$17+'RG14'!$B$18*F104+'RG14'!$B$19*G104+'RG14'!$B$20*H104+'RG14'!$B$21*I104</f>
        <v>5.8384929025973545E-2</v>
      </c>
      <c r="S104" s="145">
        <f>'RG15'!$B$17+'RG15'!$B$18*F104+'RG15'!$B$19*G104+'RG15'!$B$20*H104+'RG15'!$B$21*I104+'RG15'!$B$22*J104</f>
        <v>6.4434993035967211E-2</v>
      </c>
      <c r="T104" s="145">
        <f>'RG16'!$B$17+'RG16'!$B$18*F104+'RG16'!$B$19*G104+'RG16'!$B$20*H104+'RG16'!$B$21*I104+'RG16'!$B$22*J104+'RG16'!$B$23*K104</f>
        <v>6.2184137511882634E-2</v>
      </c>
      <c r="U104" s="145">
        <f>'RG17'!$B$17+'RG17'!$B$18*F104+'RG17'!$B$19*G104+'RG17'!$B$20*H104+'RG17'!$B$21*I104+'RG17'!$B$22*J104+'RG17'!$B$23*K104+'RG17'!$B$24*L104</f>
        <v>6.6325893425340149E-2</v>
      </c>
      <c r="V104" s="145">
        <f>'RG18'!$B$17+'RG18'!$B$18*F104+'RG18'!$B$19*G104+'RG18'!$B$20*H104+'RG18'!$B$21*I104+'RG18'!$B$22*J104+'RG18'!$B$23*K104+'RG18'!$B$24*L104+'RG18'!$B$25*M104</f>
        <v>6.6019229936116142E-2</v>
      </c>
      <c r="W104" s="163">
        <f>'RG19'!$B$17+'RG19'!$B$18*F104+'RG19'!$B$19*G104+'RG19'!$B$20*H104+'RG19'!$B$21*I104+'RG19'!$B$22*J104+'RG19'!$B$23*K104+'RG19'!$B$24*L104+'RG19'!$B$25*M104+'RG19'!$B$26*N104</f>
        <v>6.7046209213092539E-2</v>
      </c>
      <c r="X104" s="146">
        <f t="shared" si="44"/>
        <v>1.5190861673952249E-4</v>
      </c>
      <c r="Y104" s="146">
        <f t="shared" si="45"/>
        <v>1.2325121368145731E-2</v>
      </c>
      <c r="Z104" s="146">
        <f t="shared" si="46"/>
        <v>0.18252646005550133</v>
      </c>
      <c r="AA104" s="146">
        <f t="shared" si="47"/>
        <v>1.4469421042183684E-5</v>
      </c>
      <c r="AB104" s="146">
        <f t="shared" si="48"/>
        <v>3.8038692199106536E-3</v>
      </c>
      <c r="AC104" s="146">
        <f t="shared" si="49"/>
        <v>6.4468131839514192E-2</v>
      </c>
      <c r="AD104" s="146">
        <f t="shared" si="50"/>
        <v>6.6122737817173165E-6</v>
      </c>
      <c r="AE104" s="146">
        <f t="shared" si="51"/>
        <v>2.5714341877087418E-3</v>
      </c>
      <c r="AF104" s="146">
        <f t="shared" si="52"/>
        <v>4.4510478645098821E-2</v>
      </c>
      <c r="AG104" s="146">
        <f t="shared" si="53"/>
        <v>1.01437729004888E-5</v>
      </c>
      <c r="AH104" s="146">
        <f t="shared" si="54"/>
        <v>3.1849290259735458E-3</v>
      </c>
      <c r="AI104" s="146">
        <f t="shared" si="55"/>
        <v>5.4550533487103751E-2</v>
      </c>
      <c r="AJ104" s="146">
        <f t="shared" si="56"/>
        <v>8.5285096374362911E-5</v>
      </c>
      <c r="AK104" s="146">
        <f t="shared" si="57"/>
        <v>9.2349930359672122E-3</v>
      </c>
      <c r="AL104" s="146">
        <f t="shared" si="58"/>
        <v>0.14332263574254284</v>
      </c>
      <c r="AM104" s="146">
        <f t="shared" si="59"/>
        <v>4.8778176784886161E-5</v>
      </c>
      <c r="AN104" s="146">
        <f t="shared" si="60"/>
        <v>6.9841375118826349E-3</v>
      </c>
      <c r="AO104" s="146">
        <f t="shared" si="61"/>
        <v>0.11231381171039079</v>
      </c>
      <c r="AP104" s="146">
        <f t="shared" si="62"/>
        <v>1.2378550451202716E-4</v>
      </c>
      <c r="AQ104" s="146">
        <f t="shared" si="63"/>
        <v>1.112589342534015E-2</v>
      </c>
      <c r="AR104" s="146">
        <f t="shared" si="64"/>
        <v>0.16774585083974827</v>
      </c>
      <c r="AS104" s="146">
        <f t="shared" si="65"/>
        <v>1.1705573641055172E-4</v>
      </c>
      <c r="AT104" s="146">
        <f t="shared" si="66"/>
        <v>1.0819229936116143E-2</v>
      </c>
      <c r="AU104" s="146">
        <f t="shared" si="67"/>
        <v>0.16387997779715741</v>
      </c>
      <c r="AV104" s="146">
        <f t="shared" si="68"/>
        <v>1.4033267272035857E-4</v>
      </c>
      <c r="AW104" s="146">
        <f t="shared" si="69"/>
        <v>1.184620921309254E-2</v>
      </c>
      <c r="AX104" s="147">
        <f t="shared" si="70"/>
        <v>0.17668723335933592</v>
      </c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</row>
    <row r="105" spans="1:123" x14ac:dyDescent="0.25">
      <c r="A105" s="126" t="s">
        <v>134</v>
      </c>
      <c r="B105" s="156">
        <v>5.1499999999999997E-2</v>
      </c>
      <c r="C105" s="104"/>
      <c r="D105" s="144"/>
      <c r="E105" s="104"/>
      <c r="F105" s="103">
        <v>103</v>
      </c>
      <c r="G105" s="104">
        <f t="shared" si="43"/>
        <v>10609</v>
      </c>
      <c r="H105" s="104">
        <f t="shared" si="36"/>
        <v>1092727</v>
      </c>
      <c r="I105" s="104">
        <f t="shared" si="37"/>
        <v>112550881</v>
      </c>
      <c r="J105" s="104">
        <f t="shared" si="38"/>
        <v>11592740743</v>
      </c>
      <c r="K105" s="104">
        <f t="shared" si="39"/>
        <v>1194052296529</v>
      </c>
      <c r="L105" s="104">
        <f t="shared" si="40"/>
        <v>122987386542487</v>
      </c>
      <c r="M105" s="104">
        <f t="shared" si="41"/>
        <v>1.266770081387616E+16</v>
      </c>
      <c r="N105" s="105">
        <f t="shared" si="42"/>
        <v>1.3047731838292444E+18</v>
      </c>
      <c r="O105" s="162">
        <f>'RG11'!$B$17+'RG11'!$B$18*'Regresiones polinomicas'!F105</f>
        <v>6.7285287235213251E-2</v>
      </c>
      <c r="P105" s="145">
        <f>'RG12'!$B$17+'RG12'!$B$18*F105+'RG12'!$B$19*G105</f>
        <v>5.8704896230304726E-2</v>
      </c>
      <c r="Q105" s="145">
        <f>'RG13'!$B$17+'RG13'!$B$18*'Regresiones polinomicas'!F105+'RG13'!$B$19*'Regresiones polinomicas'!G105+'RG13'!$B$20*'Regresiones polinomicas'!H105</f>
        <v>5.7547634924140154E-2</v>
      </c>
      <c r="R105" s="145">
        <f>'RG14'!$B$17+'RG14'!$B$18*F105+'RG14'!$B$19*G105+'RG14'!$B$20*H105+'RG14'!$B$21*I105</f>
        <v>5.8176744466674958E-2</v>
      </c>
      <c r="S105" s="145">
        <f>'RG15'!$B$17+'RG15'!$B$18*F105+'RG15'!$B$19*G105+'RG15'!$B$20*H105+'RG15'!$B$21*I105+'RG15'!$B$22*J105</f>
        <v>6.3897585102054677E-2</v>
      </c>
      <c r="T105" s="145">
        <f>'RG16'!$B$17+'RG16'!$B$18*F105+'RG16'!$B$19*G105+'RG16'!$B$20*H105+'RG16'!$B$21*I105+'RG16'!$B$22*J105+'RG16'!$B$23*K105</f>
        <v>6.1502892828267278E-2</v>
      </c>
      <c r="U105" s="145">
        <f>'RG17'!$B$17+'RG17'!$B$18*F105+'RG17'!$B$19*G105+'RG17'!$B$20*H105+'RG17'!$B$21*I105+'RG17'!$B$22*J105+'RG17'!$B$23*K105+'RG17'!$B$24*L105</f>
        <v>6.5461153963890933E-2</v>
      </c>
      <c r="V105" s="145">
        <f>'RG18'!$B$17+'RG18'!$B$18*F105+'RG18'!$B$19*G105+'RG18'!$B$20*H105+'RG18'!$B$21*I105+'RG18'!$B$22*J105+'RG18'!$B$23*K105+'RG18'!$B$24*L105+'RG18'!$B$25*M105</f>
        <v>6.5107647114186762E-2</v>
      </c>
      <c r="W105" s="163">
        <f>'RG19'!$B$17+'RG19'!$B$18*F105+'RG19'!$B$19*G105+'RG19'!$B$20*H105+'RG19'!$B$21*I105+'RG19'!$B$22*J105+'RG19'!$B$23*K105+'RG19'!$B$24*L105+'RG19'!$B$25*M105+'RG19'!$B$26*N105</f>
        <v>6.6104000811484931E-2</v>
      </c>
      <c r="X105" s="146">
        <f t="shared" si="44"/>
        <v>2.4917529309818648E-4</v>
      </c>
      <c r="Y105" s="146">
        <f t="shared" si="45"/>
        <v>1.5785287235213254E-2</v>
      </c>
      <c r="Z105" s="146">
        <f t="shared" si="46"/>
        <v>0.23460236084051583</v>
      </c>
      <c r="AA105" s="146">
        <f t="shared" si="47"/>
        <v>5.1910529689459296E-5</v>
      </c>
      <c r="AB105" s="146">
        <f t="shared" si="48"/>
        <v>7.204896230304729E-3</v>
      </c>
      <c r="AC105" s="146">
        <f t="shared" si="49"/>
        <v>0.12273075489375292</v>
      </c>
      <c r="AD105" s="146">
        <f t="shared" si="50"/>
        <v>3.6573888175679715E-5</v>
      </c>
      <c r="AE105" s="146">
        <f t="shared" si="51"/>
        <v>6.0476349241401564E-3</v>
      </c>
      <c r="AF105" s="146">
        <f t="shared" si="52"/>
        <v>0.10508920014023525</v>
      </c>
      <c r="AG105" s="146">
        <f t="shared" si="53"/>
        <v>4.4578916673274707E-5</v>
      </c>
      <c r="AH105" s="146">
        <f t="shared" si="54"/>
        <v>6.6767444666749609E-3</v>
      </c>
      <c r="AI105" s="146">
        <f t="shared" si="55"/>
        <v>0.11476655367849882</v>
      </c>
      <c r="AJ105" s="146">
        <f t="shared" si="56"/>
        <v>1.5370011636268814E-4</v>
      </c>
      <c r="AK105" s="146">
        <f t="shared" si="57"/>
        <v>1.239758510205468E-2</v>
      </c>
      <c r="AL105" s="146">
        <f t="shared" si="58"/>
        <v>0.19402274878234835</v>
      </c>
      <c r="AM105" s="146">
        <f t="shared" si="59"/>
        <v>1.0005786493380099E-4</v>
      </c>
      <c r="AN105" s="146">
        <f t="shared" si="60"/>
        <v>1.000289282826728E-2</v>
      </c>
      <c r="AO105" s="146">
        <f t="shared" si="61"/>
        <v>0.16264101358936181</v>
      </c>
      <c r="AP105" s="146">
        <f t="shared" si="62"/>
        <v>1.9491382000346759E-4</v>
      </c>
      <c r="AQ105" s="146">
        <f t="shared" si="63"/>
        <v>1.3961153963890936E-2</v>
      </c>
      <c r="AR105" s="146">
        <f t="shared" si="64"/>
        <v>0.2132738749395108</v>
      </c>
      <c r="AS105" s="146">
        <f t="shared" si="65"/>
        <v>1.8516805998423539E-4</v>
      </c>
      <c r="AT105" s="146">
        <f t="shared" si="66"/>
        <v>1.3607647114186765E-2</v>
      </c>
      <c r="AU105" s="146">
        <f t="shared" si="67"/>
        <v>0.20900228647982733</v>
      </c>
      <c r="AV105" s="146">
        <f t="shared" si="68"/>
        <v>2.132768397018526E-4</v>
      </c>
      <c r="AW105" s="146">
        <f t="shared" si="69"/>
        <v>1.4604000811484934E-2</v>
      </c>
      <c r="AX105" s="147">
        <f t="shared" si="70"/>
        <v>0.22092461321868478</v>
      </c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</row>
    <row r="106" spans="1:123" x14ac:dyDescent="0.25">
      <c r="A106" s="127" t="s">
        <v>133</v>
      </c>
      <c r="B106" s="156">
        <v>5.0799999999999998E-2</v>
      </c>
      <c r="C106" s="104"/>
      <c r="D106" s="144"/>
      <c r="E106" s="104"/>
      <c r="F106" s="103">
        <v>104</v>
      </c>
      <c r="G106" s="104">
        <f t="shared" si="43"/>
        <v>10816</v>
      </c>
      <c r="H106" s="104">
        <f t="shared" si="36"/>
        <v>1124864</v>
      </c>
      <c r="I106" s="104">
        <f t="shared" si="37"/>
        <v>116985856</v>
      </c>
      <c r="J106" s="104">
        <f t="shared" si="38"/>
        <v>12166529024</v>
      </c>
      <c r="K106" s="104">
        <f t="shared" si="39"/>
        <v>1265319018496</v>
      </c>
      <c r="L106" s="104">
        <f t="shared" si="40"/>
        <v>131593177923584</v>
      </c>
      <c r="M106" s="104">
        <f t="shared" si="41"/>
        <v>1.3685690504052736E+16</v>
      </c>
      <c r="N106" s="105">
        <f t="shared" si="42"/>
        <v>1.4233118124214845E+18</v>
      </c>
      <c r="O106" s="162">
        <f>'RG11'!$B$17+'RG11'!$B$18*'Regresiones polinomicas'!F106</f>
        <v>6.7045453102280772E-2</v>
      </c>
      <c r="P106" s="145">
        <f>'RG12'!$B$17+'RG12'!$B$18*F106+'RG12'!$B$19*G106</f>
        <v>5.8409865831143701E-2</v>
      </c>
      <c r="Q106" s="145">
        <f>'RG13'!$B$17+'RG13'!$B$18*'Regresiones polinomicas'!F106+'RG13'!$B$19*'Regresiones polinomicas'!G106+'RG13'!$B$20*'Regresiones polinomicas'!H106</f>
        <v>5.7328645893321269E-2</v>
      </c>
      <c r="R106" s="145">
        <f>'RG14'!$B$17+'RG14'!$B$18*F106+'RG14'!$B$19*G106+'RG14'!$B$20*H106+'RG14'!$B$21*I106</f>
        <v>5.7972404082372087E-2</v>
      </c>
      <c r="S106" s="145">
        <f>'RG15'!$B$17+'RG15'!$B$18*F106+'RG15'!$B$19*G106+'RG15'!$B$20*H106+'RG15'!$B$21*I106+'RG15'!$B$22*J106</f>
        <v>6.3352009356092684E-2</v>
      </c>
      <c r="T106" s="145">
        <f>'RG16'!$B$17+'RG16'!$B$18*F106+'RG16'!$B$19*G106+'RG16'!$B$20*H106+'RG16'!$B$21*I106+'RG16'!$B$22*J106+'RG16'!$B$23*K106</f>
        <v>6.0821243494333627E-2</v>
      </c>
      <c r="U106" s="145">
        <f>'RG17'!$B$17+'RG17'!$B$18*F106+'RG17'!$B$19*G106+'RG17'!$B$20*H106+'RG17'!$B$21*I106+'RG17'!$B$22*J106+'RG17'!$B$23*K106+'RG17'!$B$24*L106</f>
        <v>6.4579976258775873E-2</v>
      </c>
      <c r="V106" s="145">
        <f>'RG18'!$B$17+'RG18'!$B$18*F106+'RG18'!$B$19*G106+'RG18'!$B$20*H106+'RG18'!$B$21*I106+'RG18'!$B$22*J106+'RG18'!$B$23*K106+'RG18'!$B$24*L106+'RG18'!$B$25*M106</f>
        <v>6.4181613075246502E-2</v>
      </c>
      <c r="W106" s="163">
        <f>'RG19'!$B$17+'RG19'!$B$18*F106+'RG19'!$B$19*G106+'RG19'!$B$20*H106+'RG19'!$B$21*I106+'RG19'!$B$22*J106+'RG19'!$B$23*K106+'RG19'!$B$24*L106+'RG19'!$B$25*M106+'RG19'!$B$26*N106</f>
        <v>6.5140761211327919E-2</v>
      </c>
      <c r="X106" s="146">
        <f t="shared" si="44"/>
        <v>2.6391474649840402E-4</v>
      </c>
      <c r="Y106" s="146">
        <f t="shared" si="45"/>
        <v>1.6245453102280774E-2</v>
      </c>
      <c r="Z106" s="146">
        <f t="shared" si="46"/>
        <v>0.24230506843614921</v>
      </c>
      <c r="AA106" s="146">
        <f t="shared" si="47"/>
        <v>5.7910057968008438E-5</v>
      </c>
      <c r="AB106" s="146">
        <f t="shared" si="48"/>
        <v>7.6098658311437029E-3</v>
      </c>
      <c r="AC106" s="146">
        <f t="shared" si="49"/>
        <v>0.13028391219289839</v>
      </c>
      <c r="AD106" s="146">
        <f t="shared" si="50"/>
        <v>4.2623217200380696E-5</v>
      </c>
      <c r="AE106" s="146">
        <f t="shared" si="51"/>
        <v>6.5286458933212707E-3</v>
      </c>
      <c r="AF106" s="146">
        <f t="shared" si="52"/>
        <v>0.11388104134658886</v>
      </c>
      <c r="AG106" s="146">
        <f t="shared" si="53"/>
        <v>5.1443380320827805E-5</v>
      </c>
      <c r="AH106" s="146">
        <f t="shared" si="54"/>
        <v>7.1724040823720886E-3</v>
      </c>
      <c r="AI106" s="146">
        <f t="shared" si="55"/>
        <v>0.12372100477635758</v>
      </c>
      <c r="AJ106" s="146">
        <f t="shared" si="56"/>
        <v>1.5755293887543832E-4</v>
      </c>
      <c r="AK106" s="146">
        <f t="shared" si="57"/>
        <v>1.2552009356092686E-2</v>
      </c>
      <c r="AL106" s="146">
        <f t="shared" si="58"/>
        <v>0.1981311955796006</v>
      </c>
      <c r="AM106" s="146">
        <f t="shared" si="59"/>
        <v>1.0042532117272408E-4</v>
      </c>
      <c r="AN106" s="146">
        <f t="shared" si="60"/>
        <v>1.0021243494333629E-2</v>
      </c>
      <c r="AO106" s="146">
        <f t="shared" si="61"/>
        <v>0.16476551478707027</v>
      </c>
      <c r="AP106" s="146">
        <f t="shared" si="62"/>
        <v>1.8988774569242677E-4</v>
      </c>
      <c r="AQ106" s="146">
        <f t="shared" si="63"/>
        <v>1.3779976258775875E-2</v>
      </c>
      <c r="AR106" s="146">
        <f t="shared" si="64"/>
        <v>0.21337846585075654</v>
      </c>
      <c r="AS106" s="146">
        <f t="shared" si="65"/>
        <v>1.7906756849560819E-4</v>
      </c>
      <c r="AT106" s="146">
        <f t="shared" si="66"/>
        <v>1.3381613075246504E-2</v>
      </c>
      <c r="AU106" s="146">
        <f t="shared" si="67"/>
        <v>0.20849605415117731</v>
      </c>
      <c r="AV106" s="146">
        <f t="shared" si="68"/>
        <v>2.0565743212032746E-4</v>
      </c>
      <c r="AW106" s="146">
        <f t="shared" si="69"/>
        <v>1.4340761211327921E-2</v>
      </c>
      <c r="AX106" s="147">
        <f t="shared" si="70"/>
        <v>0.22015034741156933</v>
      </c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</row>
    <row r="107" spans="1:123" x14ac:dyDescent="0.25">
      <c r="A107" s="126" t="s">
        <v>132</v>
      </c>
      <c r="B107" s="156">
        <v>4.8899999999999999E-2</v>
      </c>
      <c r="C107" s="104"/>
      <c r="D107" s="144"/>
      <c r="E107" s="104"/>
      <c r="F107" s="103">
        <v>105</v>
      </c>
      <c r="G107" s="104">
        <f t="shared" si="43"/>
        <v>11025</v>
      </c>
      <c r="H107" s="104">
        <f t="shared" si="36"/>
        <v>1157625</v>
      </c>
      <c r="I107" s="104">
        <f t="shared" si="37"/>
        <v>121550625</v>
      </c>
      <c r="J107" s="104">
        <f t="shared" si="38"/>
        <v>12762815625</v>
      </c>
      <c r="K107" s="104">
        <f t="shared" si="39"/>
        <v>1340095640625</v>
      </c>
      <c r="L107" s="104">
        <f t="shared" si="40"/>
        <v>140710042265625</v>
      </c>
      <c r="M107" s="104">
        <f t="shared" si="41"/>
        <v>1.4774554437890624E+16</v>
      </c>
      <c r="N107" s="105">
        <f t="shared" si="42"/>
        <v>1.5513282159785155E+18</v>
      </c>
      <c r="O107" s="162">
        <f>'RG11'!$B$17+'RG11'!$B$18*'Regresiones polinomicas'!F107</f>
        <v>6.6805618969348293E-2</v>
      </c>
      <c r="P107" s="145">
        <f>'RG12'!$B$17+'RG12'!$B$18*F107+'RG12'!$B$19*G107</f>
        <v>5.8118778022427577E-2</v>
      </c>
      <c r="Q107" s="145">
        <f>'RG13'!$B$17+'RG13'!$B$18*'Regresiones polinomicas'!F107+'RG13'!$B$19*'Regresiones polinomicas'!G107+'RG13'!$B$20*'Regresiones polinomicas'!H107</f>
        <v>5.7114407257851767E-2</v>
      </c>
      <c r="R107" s="145">
        <f>'RG14'!$B$17+'RG14'!$B$18*F107+'RG14'!$B$19*G107+'RG14'!$B$20*H107+'RG14'!$B$21*I107</f>
        <v>5.7771832534451395E-2</v>
      </c>
      <c r="S107" s="145">
        <f>'RG15'!$B$17+'RG15'!$B$18*F107+'RG15'!$B$19*G107+'RG15'!$B$20*H107+'RG15'!$B$21*I107+'RG15'!$B$22*J107</f>
        <v>6.2798946913713447E-2</v>
      </c>
      <c r="T107" s="145">
        <f>'RG16'!$B$17+'RG16'!$B$18*F107+'RG16'!$B$19*G107+'RG16'!$B$20*H107+'RG16'!$B$21*I107+'RG16'!$B$22*J107+'RG16'!$B$23*K107</f>
        <v>6.0140241055186505E-2</v>
      </c>
      <c r="U107" s="145">
        <f>'RG17'!$B$17+'RG17'!$B$18*F107+'RG17'!$B$19*G107+'RG17'!$B$20*H107+'RG17'!$B$21*I107+'RG17'!$B$22*J107+'RG17'!$B$23*K107+'RG17'!$B$24*L107</f>
        <v>6.3684275199276441E-2</v>
      </c>
      <c r="V107" s="145">
        <f>'RG18'!$B$17+'RG18'!$B$18*F107+'RG18'!$B$19*G107+'RG18'!$B$20*H107+'RG18'!$B$21*I107+'RG18'!$B$22*J107+'RG18'!$B$23*K107+'RG18'!$B$24*L107+'RG18'!$B$25*M107</f>
        <v>6.3243266722615946E-2</v>
      </c>
      <c r="W107" s="163">
        <f>'RG19'!$B$17+'RG19'!$B$18*F107+'RG19'!$B$19*G107+'RG19'!$B$20*H107+'RG19'!$B$21*I107+'RG19'!$B$22*J107+'RG19'!$B$23*K107+'RG19'!$B$24*L107+'RG19'!$B$25*M107+'RG19'!$B$26*N107</f>
        <v>6.4158898736674852E-2</v>
      </c>
      <c r="X107" s="146">
        <f t="shared" si="44"/>
        <v>3.2061119067548549E-4</v>
      </c>
      <c r="Y107" s="146">
        <f t="shared" si="45"/>
        <v>1.7905618969348294E-2</v>
      </c>
      <c r="Z107" s="146">
        <f t="shared" si="46"/>
        <v>0.26802564283647662</v>
      </c>
      <c r="AA107" s="146">
        <f t="shared" si="47"/>
        <v>8.4985868226793724E-5</v>
      </c>
      <c r="AB107" s="146">
        <f t="shared" si="48"/>
        <v>9.2187780224275775E-3</v>
      </c>
      <c r="AC107" s="146">
        <f t="shared" si="49"/>
        <v>0.15861961204466693</v>
      </c>
      <c r="AD107" s="146">
        <f t="shared" si="50"/>
        <v>6.7476486597847792E-5</v>
      </c>
      <c r="AE107" s="146">
        <f t="shared" si="51"/>
        <v>8.2144072578517677E-3</v>
      </c>
      <c r="AF107" s="146">
        <f t="shared" si="52"/>
        <v>0.14382373296402368</v>
      </c>
      <c r="AG107" s="146">
        <f t="shared" si="53"/>
        <v>7.8709412519350285E-5</v>
      </c>
      <c r="AH107" s="146">
        <f t="shared" si="54"/>
        <v>8.871832534451396E-3</v>
      </c>
      <c r="AI107" s="146">
        <f t="shared" si="55"/>
        <v>0.15356674949095317</v>
      </c>
      <c r="AJ107" s="146">
        <f t="shared" si="56"/>
        <v>1.9318072531022458E-4</v>
      </c>
      <c r="AK107" s="146">
        <f t="shared" si="57"/>
        <v>1.3898946913713447E-2</v>
      </c>
      <c r="AL107" s="146">
        <f t="shared" si="58"/>
        <v>0.22132452209446724</v>
      </c>
      <c r="AM107" s="146">
        <f t="shared" si="59"/>
        <v>1.2634301897870026E-4</v>
      </c>
      <c r="AN107" s="146">
        <f t="shared" si="60"/>
        <v>1.1240241055186506E-2</v>
      </c>
      <c r="AO107" s="146">
        <f t="shared" si="61"/>
        <v>0.18690049886684226</v>
      </c>
      <c r="AP107" s="146">
        <f t="shared" si="62"/>
        <v>2.1857479316794048E-4</v>
      </c>
      <c r="AQ107" s="146">
        <f t="shared" si="63"/>
        <v>1.4784275199276442E-2</v>
      </c>
      <c r="AR107" s="146">
        <f t="shared" si="64"/>
        <v>0.23214954010255293</v>
      </c>
      <c r="AS107" s="146">
        <f t="shared" si="65"/>
        <v>2.0572930027610201E-4</v>
      </c>
      <c r="AT107" s="146">
        <f t="shared" si="66"/>
        <v>1.4343266722615947E-2</v>
      </c>
      <c r="AU107" s="146">
        <f t="shared" si="67"/>
        <v>0.22679515885106485</v>
      </c>
      <c r="AV107" s="146">
        <f t="shared" si="68"/>
        <v>2.3283399065609744E-4</v>
      </c>
      <c r="AW107" s="146">
        <f t="shared" si="69"/>
        <v>1.5258898736674853E-2</v>
      </c>
      <c r="AX107" s="147">
        <f t="shared" si="70"/>
        <v>0.23782981062847453</v>
      </c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</row>
    <row r="108" spans="1:123" x14ac:dyDescent="0.25">
      <c r="A108" s="127" t="s">
        <v>131</v>
      </c>
      <c r="B108" s="156">
        <v>4.41E-2</v>
      </c>
      <c r="C108" s="104"/>
      <c r="D108" s="144"/>
      <c r="E108" s="104"/>
      <c r="F108" s="103">
        <v>106</v>
      </c>
      <c r="G108" s="104">
        <f t="shared" si="43"/>
        <v>11236</v>
      </c>
      <c r="H108" s="104">
        <f t="shared" si="36"/>
        <v>1191016</v>
      </c>
      <c r="I108" s="104">
        <f t="shared" si="37"/>
        <v>126247696</v>
      </c>
      <c r="J108" s="104">
        <f t="shared" si="38"/>
        <v>13382255776</v>
      </c>
      <c r="K108" s="104">
        <f t="shared" si="39"/>
        <v>1418519112256</v>
      </c>
      <c r="L108" s="104">
        <f t="shared" si="40"/>
        <v>150363025899136</v>
      </c>
      <c r="M108" s="104">
        <f t="shared" si="41"/>
        <v>1.5938480745308416E+16</v>
      </c>
      <c r="N108" s="105">
        <f t="shared" si="42"/>
        <v>1.6894789590026921E+18</v>
      </c>
      <c r="O108" s="162">
        <f>'RG11'!$B$17+'RG11'!$B$18*'Regresiones polinomicas'!F108</f>
        <v>6.6565784836415814E-2</v>
      </c>
      <c r="P108" s="145">
        <f>'RG12'!$B$17+'RG12'!$B$18*F108+'RG12'!$B$19*G108</f>
        <v>5.7831632804156347E-2</v>
      </c>
      <c r="Q108" s="145">
        <f>'RG13'!$B$17+'RG13'!$B$18*'Regresiones polinomicas'!F108+'RG13'!$B$19*'Regresiones polinomicas'!G108+'RG13'!$B$20*'Regresiones polinomicas'!H108</f>
        <v>5.6904859180331321E-2</v>
      </c>
      <c r="R108" s="145">
        <f>'RG14'!$B$17+'RG14'!$B$18*F108+'RG14'!$B$19*G108+'RG14'!$B$20*H108+'RG14'!$B$21*I108</f>
        <v>5.7574955591528788E-2</v>
      </c>
      <c r="S108" s="145">
        <f>'RG15'!$B$17+'RG15'!$B$18*F108+'RG15'!$B$19*G108+'RG15'!$B$20*H108+'RG15'!$B$21*I108+'RG15'!$B$22*J108</f>
        <v>6.2239095417490425E-2</v>
      </c>
      <c r="T108" s="145">
        <f>'RG16'!$B$17+'RG16'!$B$18*F108+'RG16'!$B$19*G108+'RG16'!$B$20*H108+'RG16'!$B$21*I108+'RG16'!$B$22*J108+'RG16'!$B$23*K108</f>
        <v>5.9460929750159874E-2</v>
      </c>
      <c r="U108" s="145">
        <f>'RG17'!$B$17+'RG17'!$B$18*F108+'RG17'!$B$19*G108+'RG17'!$B$20*H108+'RG17'!$B$21*I108+'RG17'!$B$22*J108+'RG17'!$B$23*K108+'RG17'!$B$24*L108</f>
        <v>6.2776009205491923E-2</v>
      </c>
      <c r="V108" s="145">
        <f>'RG18'!$B$17+'RG18'!$B$18*F108+'RG18'!$B$19*G108+'RG18'!$B$20*H108+'RG18'!$B$21*I108+'RG18'!$B$22*J108+'RG18'!$B$23*K108+'RG18'!$B$24*L108+'RG18'!$B$25*M108</f>
        <v>6.2294778377204305E-2</v>
      </c>
      <c r="W108" s="163">
        <f>'RG19'!$B$17+'RG19'!$B$18*F108+'RG19'!$B$19*G108+'RG19'!$B$20*H108+'RG19'!$B$21*I108+'RG19'!$B$22*J108+'RG19'!$B$23*K108+'RG19'!$B$24*L108+'RG19'!$B$25*M108+'RG19'!$B$26*N108</f>
        <v>6.3160890653274571E-2</v>
      </c>
      <c r="X108" s="146">
        <f t="shared" si="44"/>
        <v>5.0471148831613072E-4</v>
      </c>
      <c r="Y108" s="146">
        <f t="shared" si="45"/>
        <v>2.2465784836415814E-2</v>
      </c>
      <c r="Z108" s="146">
        <f t="shared" si="46"/>
        <v>0.33749748300309335</v>
      </c>
      <c r="AA108" s="146">
        <f t="shared" si="47"/>
        <v>1.8855773946818268E-4</v>
      </c>
      <c r="AB108" s="146">
        <f t="shared" si="48"/>
        <v>1.3731632804156346E-2</v>
      </c>
      <c r="AC108" s="146">
        <f t="shared" si="49"/>
        <v>0.23744155470515191</v>
      </c>
      <c r="AD108" s="146">
        <f t="shared" si="50"/>
        <v>1.639644186281153E-4</v>
      </c>
      <c r="AE108" s="146">
        <f t="shared" si="51"/>
        <v>1.2804859180331321E-2</v>
      </c>
      <c r="AF108" s="146">
        <f t="shared" si="52"/>
        <v>0.22502224528405848</v>
      </c>
      <c r="AG108" s="146">
        <f t="shared" si="53"/>
        <v>1.8157442819367295E-4</v>
      </c>
      <c r="AH108" s="146">
        <f t="shared" si="54"/>
        <v>1.3474955591528788E-2</v>
      </c>
      <c r="AI108" s="146">
        <f t="shared" si="55"/>
        <v>0.23404196239643138</v>
      </c>
      <c r="AJ108" s="146">
        <f t="shared" si="56"/>
        <v>3.2902678256482214E-4</v>
      </c>
      <c r="AK108" s="146">
        <f t="shared" si="57"/>
        <v>1.8139095417490425E-2</v>
      </c>
      <c r="AL108" s="146">
        <f t="shared" si="58"/>
        <v>0.29144214413490621</v>
      </c>
      <c r="AM108" s="146">
        <f t="shared" si="59"/>
        <v>2.3595816278934668E-4</v>
      </c>
      <c r="AN108" s="146">
        <f t="shared" si="60"/>
        <v>1.5360929750159874E-2</v>
      </c>
      <c r="AO108" s="146">
        <f t="shared" si="61"/>
        <v>0.2583365213881233</v>
      </c>
      <c r="AP108" s="146">
        <f t="shared" si="62"/>
        <v>3.48793319843619E-4</v>
      </c>
      <c r="AQ108" s="146">
        <f t="shared" si="63"/>
        <v>1.8676009205491922E-2</v>
      </c>
      <c r="AR108" s="146">
        <f t="shared" si="64"/>
        <v>0.29750233316612396</v>
      </c>
      <c r="AS108" s="146">
        <f t="shared" si="65"/>
        <v>3.3104996019558128E-4</v>
      </c>
      <c r="AT108" s="146">
        <f t="shared" si="66"/>
        <v>1.8194778377204304E-2</v>
      </c>
      <c r="AU108" s="146">
        <f t="shared" si="67"/>
        <v>0.29207549735600902</v>
      </c>
      <c r="AV108" s="146">
        <f t="shared" si="68"/>
        <v>3.6331755249608989E-4</v>
      </c>
      <c r="AW108" s="146">
        <f t="shared" si="69"/>
        <v>1.906089065327457E-2</v>
      </c>
      <c r="AX108" s="147">
        <f t="shared" si="70"/>
        <v>0.30178312015754261</v>
      </c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</row>
    <row r="109" spans="1:123" x14ac:dyDescent="0.25">
      <c r="A109" s="126" t="s">
        <v>130</v>
      </c>
      <c r="B109" s="156">
        <v>4.3999999999999997E-2</v>
      </c>
      <c r="C109" s="104"/>
      <c r="D109" s="144"/>
      <c r="E109" s="104"/>
      <c r="F109" s="103">
        <v>107</v>
      </c>
      <c r="G109" s="104">
        <f t="shared" si="43"/>
        <v>11449</v>
      </c>
      <c r="H109" s="104">
        <f t="shared" si="36"/>
        <v>1225043</v>
      </c>
      <c r="I109" s="104">
        <f t="shared" si="37"/>
        <v>131079601</v>
      </c>
      <c r="J109" s="104">
        <f t="shared" si="38"/>
        <v>14025517307</v>
      </c>
      <c r="K109" s="104">
        <f t="shared" si="39"/>
        <v>1500730351849</v>
      </c>
      <c r="L109" s="104">
        <f t="shared" si="40"/>
        <v>160578147647843</v>
      </c>
      <c r="M109" s="104">
        <f t="shared" si="41"/>
        <v>1.71818617983192E+16</v>
      </c>
      <c r="N109" s="105">
        <f t="shared" si="42"/>
        <v>1.8384592124201544E+18</v>
      </c>
      <c r="O109" s="162">
        <f>'RG11'!$B$17+'RG11'!$B$18*'Regresiones polinomicas'!F109</f>
        <v>6.6325950703483322E-2</v>
      </c>
      <c r="P109" s="145">
        <f>'RG12'!$B$17+'RG12'!$B$18*F109+'RG12'!$B$19*G109</f>
        <v>5.7548430176330004E-2</v>
      </c>
      <c r="Q109" s="145">
        <f>'RG13'!$B$17+'RG13'!$B$18*'Regresiones polinomicas'!F109+'RG13'!$B$19*'Regresiones polinomicas'!G109+'RG13'!$B$20*'Regresiones polinomicas'!H109</f>
        <v>5.6699941823359593E-2</v>
      </c>
      <c r="R109" s="145">
        <f>'RG14'!$B$17+'RG14'!$B$18*F109+'RG14'!$B$19*G109+'RG14'!$B$20*H109+'RG14'!$B$21*I109</f>
        <v>5.7381700129449702E-2</v>
      </c>
      <c r="S109" s="145">
        <f>'RG15'!$B$17+'RG15'!$B$18*F109+'RG15'!$B$19*G109+'RG15'!$B$20*H109+'RG15'!$B$21*I109+'RG15'!$B$22*J109</f>
        <v>6.1673167894736619E-2</v>
      </c>
      <c r="T109" s="145">
        <f>'RG16'!$B$17+'RG16'!$B$18*F109+'RG16'!$B$19*G109+'RG16'!$B$20*H109+'RG16'!$B$21*I109+'RG16'!$B$22*J109+'RG16'!$B$23*K109</f>
        <v>5.8784344786941653E-2</v>
      </c>
      <c r="U109" s="145">
        <f>'RG17'!$B$17+'RG17'!$B$18*F109+'RG17'!$B$19*G109+'RG17'!$B$20*H109+'RG17'!$B$21*I109+'RG17'!$B$22*J109+'RG17'!$B$23*K109+'RG17'!$B$24*L109</f>
        <v>6.185717514817532E-2</v>
      </c>
      <c r="V109" s="145">
        <f>'RG18'!$B$17+'RG18'!$B$18*F109+'RG18'!$B$19*G109+'RG18'!$B$20*H109+'RG18'!$B$21*I109+'RG18'!$B$22*J109+'RG18'!$B$23*K109+'RG18'!$B$24*L109+'RG18'!$B$25*M109</f>
        <v>6.1338343853117108E-2</v>
      </c>
      <c r="W109" s="163">
        <f>'RG19'!$B$17+'RG19'!$B$18*F109+'RG19'!$B$19*G109+'RG19'!$B$20*H109+'RG19'!$B$21*I109+'RG19'!$B$22*J109+'RG19'!$B$23*K109+'RG19'!$B$24*L109+'RG19'!$B$25*M109+'RG19'!$B$26*N109</f>
        <v>6.2149275191990067E-2</v>
      </c>
      <c r="X109" s="146">
        <f t="shared" si="44"/>
        <v>4.9844807481436756E-4</v>
      </c>
      <c r="Y109" s="146">
        <f t="shared" si="45"/>
        <v>2.2325950703483324E-2</v>
      </c>
      <c r="Z109" s="146">
        <f t="shared" si="46"/>
        <v>0.33660958443390704</v>
      </c>
      <c r="AA109" s="146">
        <f t="shared" si="47"/>
        <v>1.8355996024288954E-4</v>
      </c>
      <c r="AB109" s="146">
        <f t="shared" si="48"/>
        <v>1.3548430176330006E-2</v>
      </c>
      <c r="AC109" s="146">
        <f t="shared" si="49"/>
        <v>0.23542658131276972</v>
      </c>
      <c r="AD109" s="146">
        <f t="shared" si="50"/>
        <v>1.6128852231671824E-4</v>
      </c>
      <c r="AE109" s="146">
        <f t="shared" si="51"/>
        <v>1.2699941823359595E-2</v>
      </c>
      <c r="AF109" s="146">
        <f t="shared" si="52"/>
        <v>0.22398509442786402</v>
      </c>
      <c r="AG109" s="146">
        <f t="shared" si="53"/>
        <v>1.7906989835451422E-4</v>
      </c>
      <c r="AH109" s="146">
        <f t="shared" si="54"/>
        <v>1.3381700129449704E-2</v>
      </c>
      <c r="AI109" s="146">
        <f t="shared" si="55"/>
        <v>0.23320501308363789</v>
      </c>
      <c r="AJ109" s="146">
        <f t="shared" si="56"/>
        <v>3.1234086343554928E-4</v>
      </c>
      <c r="AK109" s="146">
        <f t="shared" si="57"/>
        <v>1.7673167894736622E-2</v>
      </c>
      <c r="AL109" s="146">
        <f t="shared" si="58"/>
        <v>0.28656170094750238</v>
      </c>
      <c r="AM109" s="146">
        <f t="shared" si="59"/>
        <v>2.1857685077916891E-4</v>
      </c>
      <c r="AN109" s="146">
        <f t="shared" si="60"/>
        <v>1.4784344786941656E-2</v>
      </c>
      <c r="AO109" s="146">
        <f t="shared" si="61"/>
        <v>0.25150139617148287</v>
      </c>
      <c r="AP109" s="146">
        <f t="shared" si="62"/>
        <v>3.1887870427261031E-4</v>
      </c>
      <c r="AQ109" s="146">
        <f t="shared" si="63"/>
        <v>1.7857175148175322E-2</v>
      </c>
      <c r="AR109" s="146">
        <f t="shared" si="64"/>
        <v>0.28868397409677182</v>
      </c>
      <c r="AS109" s="146">
        <f t="shared" si="65"/>
        <v>3.0061816756892391E-4</v>
      </c>
      <c r="AT109" s="146">
        <f t="shared" si="66"/>
        <v>1.7338343853117111E-2</v>
      </c>
      <c r="AU109" s="146">
        <f t="shared" si="67"/>
        <v>0.28266729689728992</v>
      </c>
      <c r="AV109" s="146">
        <f t="shared" si="68"/>
        <v>3.2939618999458617E-4</v>
      </c>
      <c r="AW109" s="146">
        <f t="shared" si="69"/>
        <v>1.8149275191990069E-2</v>
      </c>
      <c r="AX109" s="147">
        <f t="shared" si="70"/>
        <v>0.29202714168304872</v>
      </c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</row>
    <row r="110" spans="1:123" x14ac:dyDescent="0.25">
      <c r="A110" s="127" t="s">
        <v>129</v>
      </c>
      <c r="B110" s="156">
        <v>4.1200000000000001E-2</v>
      </c>
      <c r="C110" s="104"/>
      <c r="D110" s="144"/>
      <c r="E110" s="104"/>
      <c r="F110" s="103">
        <v>108</v>
      </c>
      <c r="G110" s="104">
        <f t="shared" si="43"/>
        <v>11664</v>
      </c>
      <c r="H110" s="104">
        <f t="shared" si="36"/>
        <v>1259712</v>
      </c>
      <c r="I110" s="104">
        <f t="shared" si="37"/>
        <v>136048896</v>
      </c>
      <c r="J110" s="104">
        <f t="shared" si="38"/>
        <v>14693280768</v>
      </c>
      <c r="K110" s="104">
        <f t="shared" si="39"/>
        <v>1586874322944</v>
      </c>
      <c r="L110" s="104">
        <f t="shared" si="40"/>
        <v>171382426877952</v>
      </c>
      <c r="M110" s="104">
        <f t="shared" si="41"/>
        <v>1.8509302102818816E+16</v>
      </c>
      <c r="N110" s="105">
        <f t="shared" si="42"/>
        <v>1.9990046271044321E+18</v>
      </c>
      <c r="O110" s="162">
        <f>'RG11'!$B$17+'RG11'!$B$18*'Regresiones polinomicas'!F110</f>
        <v>6.6086116570550857E-2</v>
      </c>
      <c r="P110" s="145">
        <f>'RG12'!$B$17+'RG12'!$B$18*F110+'RG12'!$B$19*G110</f>
        <v>5.7269170138948562E-2</v>
      </c>
      <c r="Q110" s="145">
        <f>'RG13'!$B$17+'RG13'!$B$18*'Regresiones polinomicas'!F110+'RG13'!$B$19*'Regresiones polinomicas'!G110+'RG13'!$B$20*'Regresiones polinomicas'!H110</f>
        <v>5.6499595349536233E-2</v>
      </c>
      <c r="R110" s="145">
        <f>'RG14'!$B$17+'RG14'!$B$18*F110+'RG14'!$B$19*G110+'RG14'!$B$20*H110+'RG14'!$B$21*I110</f>
        <v>5.7191994131289163E-2</v>
      </c>
      <c r="S110" s="145">
        <f>'RG15'!$B$17+'RG15'!$B$18*F110+'RG15'!$B$19*G110+'RG15'!$B$20*H110+'RG15'!$B$21*I110+'RG15'!$B$22*J110</f>
        <v>6.1101891615304965E-2</v>
      </c>
      <c r="T110" s="145">
        <f>'RG16'!$B$17+'RG16'!$B$18*F110+'RG16'!$B$19*G110+'RG16'!$B$20*H110+'RG16'!$B$21*I110+'RG16'!$B$22*J110+'RG16'!$B$23*K110</f>
        <v>5.811151066059736E-2</v>
      </c>
      <c r="U110" s="145">
        <f>'RG17'!$B$17+'RG17'!$B$18*F110+'RG17'!$B$19*G110+'RG17'!$B$20*H110+'RG17'!$B$21*I110+'RG17'!$B$22*J110+'RG17'!$B$23*K110+'RG17'!$B$24*L110</f>
        <v>6.0929803218537748E-2</v>
      </c>
      <c r="V110" s="145">
        <f>'RG18'!$B$17+'RG18'!$B$18*F110+'RG18'!$B$19*G110+'RG18'!$B$20*H110+'RG18'!$B$21*I110+'RG18'!$B$22*J110+'RG18'!$B$23*K110+'RG18'!$B$24*L110+'RG18'!$B$25*M110</f>
        <v>6.0376178540601455E-2</v>
      </c>
      <c r="W110" s="163">
        <f>'RG19'!$B$17+'RG19'!$B$18*F110+'RG19'!$B$19*G110+'RG19'!$B$20*H110+'RG19'!$B$21*I110+'RG19'!$B$22*J110+'RG19'!$B$23*K110+'RG19'!$B$24*L110+'RG19'!$B$25*M110+'RG19'!$B$26*N110</f>
        <v>6.1126643415691739E-2</v>
      </c>
      <c r="X110" s="146">
        <f t="shared" si="44"/>
        <v>6.193187979630459E-4</v>
      </c>
      <c r="Y110" s="146">
        <f t="shared" si="45"/>
        <v>2.4886116570550856E-2</v>
      </c>
      <c r="Z110" s="146">
        <f t="shared" si="46"/>
        <v>0.37657102371847567</v>
      </c>
      <c r="AA110" s="146">
        <f t="shared" si="47"/>
        <v>2.5821822895447615E-4</v>
      </c>
      <c r="AB110" s="146">
        <f t="shared" si="48"/>
        <v>1.6069170138948562E-2</v>
      </c>
      <c r="AC110" s="146">
        <f t="shared" si="49"/>
        <v>0.28059023904067321</v>
      </c>
      <c r="AD110" s="146">
        <f t="shared" si="50"/>
        <v>2.340776178595507E-4</v>
      </c>
      <c r="AE110" s="146">
        <f t="shared" si="51"/>
        <v>1.5299595349536232E-2</v>
      </c>
      <c r="AF110" s="146">
        <f t="shared" si="52"/>
        <v>0.27079123761656848</v>
      </c>
      <c r="AG110" s="146">
        <f t="shared" si="53"/>
        <v>2.5574387629518703E-4</v>
      </c>
      <c r="AH110" s="146">
        <f t="shared" si="54"/>
        <v>1.5991994131289163E-2</v>
      </c>
      <c r="AI110" s="146">
        <f t="shared" si="55"/>
        <v>0.279619453285335</v>
      </c>
      <c r="AJ110" s="146">
        <f t="shared" si="56"/>
        <v>3.9608528986734607E-4</v>
      </c>
      <c r="AK110" s="146">
        <f t="shared" si="57"/>
        <v>1.9901891615304965E-2</v>
      </c>
      <c r="AL110" s="146">
        <f t="shared" si="58"/>
        <v>0.3257164563841406</v>
      </c>
      <c r="AM110" s="146">
        <f t="shared" si="59"/>
        <v>2.8599919282349811E-4</v>
      </c>
      <c r="AN110" s="146">
        <f t="shared" si="60"/>
        <v>1.6911510660597359E-2</v>
      </c>
      <c r="AO110" s="146">
        <f t="shared" si="61"/>
        <v>0.29101825900499689</v>
      </c>
      <c r="AP110" s="146">
        <f t="shared" si="62"/>
        <v>3.8926513504222249E-4</v>
      </c>
      <c r="AQ110" s="146">
        <f t="shared" si="63"/>
        <v>1.9729803218537748E-2</v>
      </c>
      <c r="AR110" s="146">
        <f t="shared" si="64"/>
        <v>0.323812029193211</v>
      </c>
      <c r="AS110" s="146">
        <f t="shared" si="65"/>
        <v>3.6772582342102376E-4</v>
      </c>
      <c r="AT110" s="146">
        <f t="shared" si="66"/>
        <v>1.9176178540601455E-2</v>
      </c>
      <c r="AU110" s="146">
        <f t="shared" si="67"/>
        <v>0.31761166413846414</v>
      </c>
      <c r="AV110" s="146">
        <f t="shared" si="68"/>
        <v>3.9707111781613091E-4</v>
      </c>
      <c r="AW110" s="146">
        <f t="shared" si="69"/>
        <v>1.9926643415691739E-2</v>
      </c>
      <c r="AX110" s="147">
        <f t="shared" si="70"/>
        <v>0.32598949168827412</v>
      </c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</row>
    <row r="111" spans="1:123" x14ac:dyDescent="0.25">
      <c r="A111" s="126" t="s">
        <v>128</v>
      </c>
      <c r="B111" s="156">
        <v>4.0399999999999998E-2</v>
      </c>
      <c r="C111" s="104"/>
      <c r="D111" s="144"/>
      <c r="E111" s="104"/>
      <c r="F111" s="103">
        <v>109</v>
      </c>
      <c r="G111" s="104">
        <f t="shared" si="43"/>
        <v>11881</v>
      </c>
      <c r="H111" s="104">
        <f t="shared" si="36"/>
        <v>1295029</v>
      </c>
      <c r="I111" s="104">
        <f t="shared" si="37"/>
        <v>141158161</v>
      </c>
      <c r="J111" s="104">
        <f t="shared" si="38"/>
        <v>15386239549</v>
      </c>
      <c r="K111" s="104">
        <f t="shared" si="39"/>
        <v>1677100110841</v>
      </c>
      <c r="L111" s="104">
        <f t="shared" si="40"/>
        <v>182803912081669</v>
      </c>
      <c r="M111" s="104">
        <f t="shared" si="41"/>
        <v>1.992562641690192E+16</v>
      </c>
      <c r="N111" s="105">
        <f t="shared" si="42"/>
        <v>2.1718932794423094E+18</v>
      </c>
      <c r="O111" s="162">
        <f>'RG11'!$B$17+'RG11'!$B$18*'Regresiones polinomicas'!F111</f>
        <v>6.5846282437618364E-2</v>
      </c>
      <c r="P111" s="145">
        <f>'RG12'!$B$17+'RG12'!$B$18*F111+'RG12'!$B$19*G111</f>
        <v>5.6993852692012015E-2</v>
      </c>
      <c r="Q111" s="145">
        <f>'RG13'!$B$17+'RG13'!$B$18*'Regresiones polinomicas'!F111+'RG13'!$B$19*'Regresiones polinomicas'!G111+'RG13'!$B$20*'Regresiones polinomicas'!H111</f>
        <v>5.630375992146093E-2</v>
      </c>
      <c r="R111" s="145">
        <f>'RG14'!$B$17+'RG14'!$B$18*F111+'RG14'!$B$19*G111+'RG14'!$B$20*H111+'RG14'!$B$21*I111</f>
        <v>5.7005766687351654E-2</v>
      </c>
      <c r="S111" s="145">
        <f>'RG15'!$B$17+'RG15'!$B$18*F111+'RG15'!$B$19*G111+'RG15'!$B$20*H111+'RG15'!$B$21*I111+'RG15'!$B$22*J111</f>
        <v>6.0526006949386646E-2</v>
      </c>
      <c r="T111" s="145">
        <f>'RG16'!$B$17+'RG16'!$B$18*F111+'RG16'!$B$19*G111+'RG16'!$B$20*H111+'RG16'!$B$21*I111+'RG16'!$B$22*J111+'RG16'!$B$23*K111</f>
        <v>5.7443439517489897E-2</v>
      </c>
      <c r="U111" s="145">
        <f>'RG17'!$B$17+'RG17'!$B$18*F111+'RG17'!$B$19*G111+'RG17'!$B$20*H111+'RG17'!$B$21*I111+'RG17'!$B$22*J111+'RG17'!$B$23*K111+'RG17'!$B$24*L111</f>
        <v>5.9995951755603294E-2</v>
      </c>
      <c r="V111" s="145">
        <f>'RG18'!$B$17+'RG18'!$B$18*F111+'RG18'!$B$19*G111+'RG18'!$B$20*H111+'RG18'!$B$21*I111+'RG18'!$B$22*J111+'RG18'!$B$23*K111+'RG18'!$B$24*L111+'RG18'!$B$25*M111</f>
        <v>5.9410511505720437E-2</v>
      </c>
      <c r="W111" s="163">
        <f>'RG19'!$B$17+'RG19'!$B$18*F111+'RG19'!$B$19*G111+'RG19'!$B$20*H111+'RG19'!$B$21*I111+'RG19'!$B$22*J111+'RG19'!$B$23*K111+'RG19'!$B$24*L111+'RG19'!$B$25*M111+'RG19'!$B$26*N111</f>
        <v>6.0095630950535606E-2</v>
      </c>
      <c r="X111" s="146">
        <f t="shared" si="44"/>
        <v>6.4751328989504488E-4</v>
      </c>
      <c r="Y111" s="146">
        <f t="shared" si="45"/>
        <v>2.5446282437618366E-2</v>
      </c>
      <c r="Z111" s="146">
        <f t="shared" si="46"/>
        <v>0.38644979633779231</v>
      </c>
      <c r="AA111" s="146">
        <f t="shared" si="47"/>
        <v>2.7535594716419443E-4</v>
      </c>
      <c r="AB111" s="146">
        <f t="shared" si="48"/>
        <v>1.6593852692012016E-2</v>
      </c>
      <c r="AC111" s="146">
        <f t="shared" si="49"/>
        <v>0.29115162264399319</v>
      </c>
      <c r="AD111" s="146">
        <f t="shared" si="50"/>
        <v>2.52929579639467E-4</v>
      </c>
      <c r="AE111" s="146">
        <f t="shared" si="51"/>
        <v>1.5903759921460932E-2</v>
      </c>
      <c r="AF111" s="146">
        <f t="shared" si="52"/>
        <v>0.28246355027879766</v>
      </c>
      <c r="AG111" s="146">
        <f t="shared" si="53"/>
        <v>2.75751487274758E-4</v>
      </c>
      <c r="AH111" s="146">
        <f t="shared" si="54"/>
        <v>1.6605766687351656E-2</v>
      </c>
      <c r="AI111" s="146">
        <f t="shared" si="55"/>
        <v>0.29129976934484625</v>
      </c>
      <c r="AJ111" s="146">
        <f t="shared" si="56"/>
        <v>4.050561557267596E-4</v>
      </c>
      <c r="AK111" s="146">
        <f t="shared" si="57"/>
        <v>2.0126006949386648E-2</v>
      </c>
      <c r="AL111" s="146">
        <f t="shared" si="58"/>
        <v>0.33251833325493479</v>
      </c>
      <c r="AM111" s="146">
        <f t="shared" si="59"/>
        <v>2.904788305863363E-4</v>
      </c>
      <c r="AN111" s="146">
        <f t="shared" si="60"/>
        <v>1.7043439517489899E-2</v>
      </c>
      <c r="AO111" s="146">
        <f t="shared" si="61"/>
        <v>0.29669949537580625</v>
      </c>
      <c r="AP111" s="146">
        <f t="shared" si="62"/>
        <v>3.840013252079319E-4</v>
      </c>
      <c r="AQ111" s="146">
        <f t="shared" si="63"/>
        <v>1.9595951755603296E-2</v>
      </c>
      <c r="AR111" s="146">
        <f t="shared" si="64"/>
        <v>0.32662123330301435</v>
      </c>
      <c r="AS111" s="146">
        <f t="shared" si="65"/>
        <v>3.6139954770912918E-4</v>
      </c>
      <c r="AT111" s="146">
        <f t="shared" si="66"/>
        <v>1.9010511505720439E-2</v>
      </c>
      <c r="AU111" s="146">
        <f t="shared" si="67"/>
        <v>0.31998565613914942</v>
      </c>
      <c r="AV111" s="146">
        <f t="shared" si="68"/>
        <v>3.8791787853969617E-4</v>
      </c>
      <c r="AW111" s="146">
        <f t="shared" si="69"/>
        <v>1.9695630950535607E-2</v>
      </c>
      <c r="AX111" s="147">
        <f t="shared" si="70"/>
        <v>0.32773815066101852</v>
      </c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</row>
    <row r="112" spans="1:123" x14ac:dyDescent="0.25">
      <c r="A112" s="127" t="s">
        <v>127</v>
      </c>
      <c r="B112" s="156">
        <v>0.04</v>
      </c>
      <c r="C112" s="104"/>
      <c r="D112" s="144"/>
      <c r="E112" s="104"/>
      <c r="F112" s="103">
        <v>110</v>
      </c>
      <c r="G112" s="104">
        <f t="shared" si="43"/>
        <v>12100</v>
      </c>
      <c r="H112" s="104">
        <f t="shared" si="36"/>
        <v>1331000</v>
      </c>
      <c r="I112" s="104">
        <f t="shared" si="37"/>
        <v>146410000</v>
      </c>
      <c r="J112" s="104">
        <f t="shared" si="38"/>
        <v>16105100000</v>
      </c>
      <c r="K112" s="104">
        <f t="shared" si="39"/>
        <v>1771561000000</v>
      </c>
      <c r="L112" s="104">
        <f t="shared" si="40"/>
        <v>194871710000000</v>
      </c>
      <c r="M112" s="104">
        <f t="shared" si="41"/>
        <v>2.14358881E+16</v>
      </c>
      <c r="N112" s="105">
        <f t="shared" si="42"/>
        <v>2.357947691E+18</v>
      </c>
      <c r="O112" s="162">
        <f>'RG11'!$B$17+'RG11'!$B$18*'Regresiones polinomicas'!F112</f>
        <v>6.5606448304685885E-2</v>
      </c>
      <c r="P112" s="145">
        <f>'RG12'!$B$17+'RG12'!$B$18*F112+'RG12'!$B$19*G112</f>
        <v>5.6722477835520382E-2</v>
      </c>
      <c r="Q112" s="145">
        <f>'RG13'!$B$17+'RG13'!$B$18*'Regresiones polinomicas'!F112+'RG13'!$B$19*'Regresiones polinomicas'!G112+'RG13'!$B$20*'Regresiones polinomicas'!H112</f>
        <v>5.6112375701733351E-2</v>
      </c>
      <c r="R112" s="145">
        <f>'RG14'!$B$17+'RG14'!$B$18*F112+'RG14'!$B$19*G112+'RG14'!$B$20*H112+'RG14'!$B$21*I112</f>
        <v>5.6822947995171146E-2</v>
      </c>
      <c r="S112" s="145">
        <f>'RG15'!$B$17+'RG15'!$B$18*F112+'RG15'!$B$19*G112+'RG15'!$B$20*H112+'RG15'!$B$21*I112+'RG15'!$B$22*J112</f>
        <v>5.9946266225310851E-2</v>
      </c>
      <c r="T112" s="145">
        <f>'RG16'!$B$17+'RG16'!$B$18*F112+'RG16'!$B$19*G112+'RG16'!$B$20*H112+'RG16'!$B$21*I112+'RG16'!$B$22*J112+'RG16'!$B$23*K112</f>
        <v>5.6781129564096464E-2</v>
      </c>
      <c r="U112" s="145">
        <f>'RG17'!$B$17+'RG17'!$B$18*F112+'RG17'!$B$19*G112+'RG17'!$B$20*H112+'RG17'!$B$21*I112+'RG17'!$B$22*J112+'RG17'!$B$23*K112+'RG17'!$B$24*L112</f>
        <v>5.9057702038721016E-2</v>
      </c>
      <c r="V112" s="145">
        <f>'RG18'!$B$17+'RG18'!$B$18*F112+'RG18'!$B$19*G112+'RG18'!$B$20*H112+'RG18'!$B$21*I112+'RG18'!$B$22*J112+'RG18'!$B$23*K112+'RG18'!$B$24*L112+'RG18'!$B$25*M112</f>
        <v>5.844357961598437E-2</v>
      </c>
      <c r="W112" s="163">
        <f>'RG19'!$B$17+'RG19'!$B$18*F112+'RG19'!$B$19*G112+'RG19'!$B$20*H112+'RG19'!$B$21*I112+'RG19'!$B$22*J112+'RG19'!$B$23*K112+'RG19'!$B$24*L112+'RG19'!$B$25*M112+'RG19'!$B$26*N112</f>
        <v>5.9058909602805409E-2</v>
      </c>
      <c r="X112" s="146">
        <f t="shared" si="44"/>
        <v>6.5569019478055064E-4</v>
      </c>
      <c r="Y112" s="146">
        <f t="shared" si="45"/>
        <v>2.5606448304685885E-2</v>
      </c>
      <c r="Z112" s="146">
        <f t="shared" si="46"/>
        <v>0.39030383394275231</v>
      </c>
      <c r="AA112" s="146">
        <f t="shared" si="47"/>
        <v>2.7964126495947045E-4</v>
      </c>
      <c r="AB112" s="146">
        <f t="shared" si="48"/>
        <v>1.6722477835520382E-2</v>
      </c>
      <c r="AC112" s="146">
        <f t="shared" si="49"/>
        <v>0.29481218863553488</v>
      </c>
      <c r="AD112" s="146">
        <f t="shared" si="50"/>
        <v>2.5960865075380727E-4</v>
      </c>
      <c r="AE112" s="146">
        <f t="shared" si="51"/>
        <v>1.611237570173335E-2</v>
      </c>
      <c r="AF112" s="146">
        <f t="shared" si="52"/>
        <v>0.28714477867376459</v>
      </c>
      <c r="AG112" s="146">
        <f t="shared" si="53"/>
        <v>2.8301157924823283E-4</v>
      </c>
      <c r="AH112" s="146">
        <f t="shared" si="54"/>
        <v>1.6822947995171145E-2</v>
      </c>
      <c r="AI112" s="146">
        <f t="shared" si="55"/>
        <v>0.29605904988598569</v>
      </c>
      <c r="AJ112" s="146">
        <f t="shared" si="56"/>
        <v>3.9785353633097636E-4</v>
      </c>
      <c r="AK112" s="146">
        <f t="shared" si="57"/>
        <v>1.9946266225310851E-2</v>
      </c>
      <c r="AL112" s="146">
        <f t="shared" si="58"/>
        <v>0.33273575622444729</v>
      </c>
      <c r="AM112" s="146">
        <f t="shared" si="59"/>
        <v>2.8160630944699234E-4</v>
      </c>
      <c r="AN112" s="146">
        <f t="shared" si="60"/>
        <v>1.6781129564096463E-2</v>
      </c>
      <c r="AO112" s="146">
        <f t="shared" si="61"/>
        <v>0.29554060817253303</v>
      </c>
      <c r="AP112" s="146">
        <f t="shared" si="62"/>
        <v>3.6319600699667113E-4</v>
      </c>
      <c r="AQ112" s="146">
        <f t="shared" si="63"/>
        <v>1.9057702038721015E-2</v>
      </c>
      <c r="AR112" s="146">
        <f t="shared" si="64"/>
        <v>0.32269630176646369</v>
      </c>
      <c r="AS112" s="146">
        <f t="shared" si="65"/>
        <v>3.4016562905115412E-4</v>
      </c>
      <c r="AT112" s="146">
        <f t="shared" si="66"/>
        <v>1.8443579615984369E-2</v>
      </c>
      <c r="AU112" s="146">
        <f t="shared" si="67"/>
        <v>0.31557922593331422</v>
      </c>
      <c r="AV112" s="146">
        <f t="shared" si="68"/>
        <v>3.6324203524790822E-4</v>
      </c>
      <c r="AW112" s="146">
        <f t="shared" si="69"/>
        <v>1.9058909602805409E-2</v>
      </c>
      <c r="AX112" s="147">
        <f t="shared" si="70"/>
        <v>0.32271015044104495</v>
      </c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</row>
    <row r="113" spans="1:123" x14ac:dyDescent="0.25">
      <c r="A113" s="126" t="s">
        <v>126</v>
      </c>
      <c r="B113" s="156">
        <v>3.9300000000000002E-2</v>
      </c>
      <c r="C113" s="104"/>
      <c r="D113" s="144"/>
      <c r="E113" s="104"/>
      <c r="F113" s="103">
        <v>111</v>
      </c>
      <c r="G113" s="104">
        <f t="shared" si="43"/>
        <v>12321</v>
      </c>
      <c r="H113" s="104">
        <f t="shared" si="36"/>
        <v>1367631</v>
      </c>
      <c r="I113" s="104">
        <f t="shared" si="37"/>
        <v>151807041</v>
      </c>
      <c r="J113" s="104">
        <f t="shared" si="38"/>
        <v>16850581551</v>
      </c>
      <c r="K113" s="104">
        <f t="shared" si="39"/>
        <v>1870414552161</v>
      </c>
      <c r="L113" s="104">
        <f t="shared" si="40"/>
        <v>207616015289871</v>
      </c>
      <c r="M113" s="104">
        <f t="shared" si="41"/>
        <v>2.304537769717568E+16</v>
      </c>
      <c r="N113" s="105">
        <f t="shared" si="42"/>
        <v>2.5580369243865006E+18</v>
      </c>
      <c r="O113" s="162">
        <f>'RG11'!$B$17+'RG11'!$B$18*'Regresiones polinomicas'!F113</f>
        <v>6.5366614171753407E-2</v>
      </c>
      <c r="P113" s="145">
        <f>'RG12'!$B$17+'RG12'!$B$18*F113+'RG12'!$B$19*G113</f>
        <v>5.645504556947363E-2</v>
      </c>
      <c r="Q113" s="145">
        <f>'RG13'!$B$17+'RG13'!$B$18*'Regresiones polinomicas'!F113+'RG13'!$B$19*'Regresiones polinomicas'!G113+'RG13'!$B$20*'Regresiones polinomicas'!H113</f>
        <v>5.5925382852953155E-2</v>
      </c>
      <c r="R113" s="145">
        <f>'RG14'!$B$17+'RG14'!$B$18*F113+'RG14'!$B$19*G113+'RG14'!$B$20*H113+'RG14'!$B$21*I113</f>
        <v>5.6643469359511207E-2</v>
      </c>
      <c r="S113" s="145">
        <f>'RG15'!$B$17+'RG15'!$B$18*F113+'RG15'!$B$19*G113+'RG15'!$B$20*H113+'RG15'!$B$21*I113+'RG15'!$B$22*J113</f>
        <v>5.9363432587342946E-2</v>
      </c>
      <c r="T113" s="145">
        <f>'RG16'!$B$17+'RG16'!$B$18*F113+'RG16'!$B$19*G113+'RG16'!$B$20*H113+'RG16'!$B$21*I113+'RG16'!$B$22*J113+'RG16'!$B$23*K113</f>
        <v>5.6125563520726632E-2</v>
      </c>
      <c r="U113" s="145">
        <f>'RG17'!$B$17+'RG17'!$B$18*F113+'RG17'!$B$19*G113+'RG17'!$B$20*H113+'RG17'!$B$21*I113+'RG17'!$B$22*J113+'RG17'!$B$23*K113+'RG17'!$B$24*L113</f>
        <v>5.8117153052820891E-2</v>
      </c>
      <c r="V113" s="145">
        <f>'RG18'!$B$17+'RG18'!$B$18*F113+'RG18'!$B$19*G113+'RG18'!$B$20*H113+'RG18'!$B$21*I113+'RG18'!$B$22*J113+'RG18'!$B$23*K113+'RG18'!$B$24*L113+'RG18'!$B$25*M113</f>
        <v>5.747762170114934E-2</v>
      </c>
      <c r="W113" s="163">
        <f>'RG19'!$B$17+'RG19'!$B$18*F113+'RG19'!$B$19*G113+'RG19'!$B$20*H113+'RG19'!$B$21*I113+'RG19'!$B$22*J113+'RG19'!$B$23*K113+'RG19'!$B$24*L113+'RG19'!$B$25*M113+'RG19'!$B$26*N113</f>
        <v>5.8019178882690287E-2</v>
      </c>
      <c r="X113" s="146">
        <f t="shared" si="44"/>
        <v>6.7946837437905545E-4</v>
      </c>
      <c r="Y113" s="146">
        <f t="shared" si="45"/>
        <v>2.6066614171753405E-2</v>
      </c>
      <c r="Z113" s="146">
        <f t="shared" si="46"/>
        <v>0.39877565179163676</v>
      </c>
      <c r="AA113" s="146">
        <f t="shared" si="47"/>
        <v>2.942955884907168E-4</v>
      </c>
      <c r="AB113" s="146">
        <f t="shared" si="48"/>
        <v>1.7155045569473629E-2</v>
      </c>
      <c r="AC113" s="146">
        <f t="shared" si="49"/>
        <v>0.30387090111126763</v>
      </c>
      <c r="AD113" s="146">
        <f t="shared" si="50"/>
        <v>2.7640335500726874E-4</v>
      </c>
      <c r="AE113" s="146">
        <f t="shared" si="51"/>
        <v>1.6625382852953154E-2</v>
      </c>
      <c r="AF113" s="146">
        <f t="shared" si="52"/>
        <v>0.29727794437575755</v>
      </c>
      <c r="AG113" s="146">
        <f t="shared" si="53"/>
        <v>3.0079592942430404E-4</v>
      </c>
      <c r="AH113" s="146">
        <f t="shared" si="54"/>
        <v>1.7343469359511206E-2</v>
      </c>
      <c r="AI113" s="146">
        <f t="shared" si="55"/>
        <v>0.30618656582339093</v>
      </c>
      <c r="AJ113" s="146">
        <f t="shared" si="56"/>
        <v>4.0254132718685478E-4</v>
      </c>
      <c r="AK113" s="146">
        <f t="shared" si="57"/>
        <v>2.0063432587342944E-2</v>
      </c>
      <c r="AL113" s="146">
        <f t="shared" si="58"/>
        <v>0.33797628797531376</v>
      </c>
      <c r="AM113" s="146">
        <f t="shared" si="59"/>
        <v>2.830995877900067E-4</v>
      </c>
      <c r="AN113" s="146">
        <f t="shared" si="60"/>
        <v>1.682556352072663E-2</v>
      </c>
      <c r="AO113" s="146">
        <f t="shared" si="61"/>
        <v>0.29978431333723909</v>
      </c>
      <c r="AP113" s="146">
        <f t="shared" si="62"/>
        <v>3.5408524901328652E-4</v>
      </c>
      <c r="AQ113" s="146">
        <f t="shared" si="63"/>
        <v>1.881715305282089E-2</v>
      </c>
      <c r="AR113" s="146">
        <f t="shared" si="64"/>
        <v>0.32377967715862749</v>
      </c>
      <c r="AS113" s="146">
        <f t="shared" si="65"/>
        <v>3.3042593071009533E-4</v>
      </c>
      <c r="AT113" s="146">
        <f t="shared" si="66"/>
        <v>1.8177621701149338E-2</v>
      </c>
      <c r="AU113" s="146">
        <f t="shared" si="67"/>
        <v>0.31625563416076163</v>
      </c>
      <c r="AV113" s="146">
        <f t="shared" si="68"/>
        <v>3.5040765804215788E-4</v>
      </c>
      <c r="AW113" s="146">
        <f t="shared" si="69"/>
        <v>1.8719178882690285E-2</v>
      </c>
      <c r="AX113" s="147">
        <f t="shared" si="70"/>
        <v>0.32263777673480748</v>
      </c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</row>
    <row r="114" spans="1:123" x14ac:dyDescent="0.25">
      <c r="A114" s="127" t="s">
        <v>125</v>
      </c>
      <c r="B114" s="156">
        <v>3.9199999999999999E-2</v>
      </c>
      <c r="C114" s="104"/>
      <c r="D114" s="144"/>
      <c r="E114" s="104"/>
      <c r="F114" s="103">
        <v>112</v>
      </c>
      <c r="G114" s="104">
        <f t="shared" si="43"/>
        <v>12544</v>
      </c>
      <c r="H114" s="104">
        <f t="shared" si="36"/>
        <v>1404928</v>
      </c>
      <c r="I114" s="104">
        <f t="shared" si="37"/>
        <v>157351936</v>
      </c>
      <c r="J114" s="104">
        <f t="shared" si="38"/>
        <v>17623416832</v>
      </c>
      <c r="K114" s="104">
        <f t="shared" si="39"/>
        <v>1973822685184</v>
      </c>
      <c r="L114" s="104">
        <f t="shared" si="40"/>
        <v>221068140740608</v>
      </c>
      <c r="M114" s="104">
        <f t="shared" si="41"/>
        <v>2.4759631762948096E+16</v>
      </c>
      <c r="N114" s="105">
        <f t="shared" si="42"/>
        <v>2.7730787574501868E+18</v>
      </c>
      <c r="O114" s="162">
        <f>'RG11'!$B$17+'RG11'!$B$18*'Regresiones polinomicas'!F114</f>
        <v>6.5126780038820928E-2</v>
      </c>
      <c r="P114" s="145">
        <f>'RG12'!$B$17+'RG12'!$B$18*F114+'RG12'!$B$19*G114</f>
        <v>5.6191555893871772E-2</v>
      </c>
      <c r="Q114" s="145">
        <f>'RG13'!$B$17+'RG13'!$B$18*'Regresiones polinomicas'!F114+'RG13'!$B$19*'Regresiones polinomicas'!G114+'RG13'!$B$20*'Regresiones polinomicas'!H114</f>
        <v>5.574272153772003E-2</v>
      </c>
      <c r="R114" s="145">
        <f>'RG14'!$B$17+'RG14'!$B$18*F114+'RG14'!$B$19*G114+'RG14'!$B$20*H114+'RG14'!$B$21*I114</f>
        <v>5.6467263192364885E-2</v>
      </c>
      <c r="S114" s="145">
        <f>'RG15'!$B$17+'RG15'!$B$18*F114+'RG15'!$B$19*G114+'RG15'!$B$20*H114+'RG15'!$B$21*I114+'RG15'!$B$22*J114</f>
        <v>5.8778278853484939E-2</v>
      </c>
      <c r="T114" s="145">
        <f>'RG16'!$B$17+'RG16'!$B$18*F114+'RG16'!$B$19*G114+'RG16'!$B$20*H114+'RG16'!$B$21*I114+'RG16'!$B$22*J114+'RG16'!$B$23*K114</f>
        <v>5.5477707120136874E-2</v>
      </c>
      <c r="U114" s="145">
        <f>'RG17'!$B$17+'RG17'!$B$18*F114+'RG17'!$B$19*G114+'RG17'!$B$20*H114+'RG17'!$B$21*I114+'RG17'!$B$22*J114+'RG17'!$B$23*K114+'RG17'!$B$24*L114</f>
        <v>5.7176416234014871E-2</v>
      </c>
      <c r="V114" s="145">
        <f>'RG18'!$B$17+'RG18'!$B$18*F114+'RG18'!$B$19*G114+'RG18'!$B$20*H114+'RG18'!$B$21*I114+'RG18'!$B$22*J114+'RG18'!$B$23*K114+'RG18'!$B$24*L114+'RG18'!$B$25*M114</f>
        <v>5.6514872758024123E-2</v>
      </c>
      <c r="W114" s="163">
        <f>'RG19'!$B$17+'RG19'!$B$18*F114+'RG19'!$B$19*G114+'RG19'!$B$20*H114+'RG19'!$B$21*I114+'RG19'!$B$22*J114+'RG19'!$B$23*K114+'RG19'!$B$24*L114+'RG19'!$B$25*M114+'RG19'!$B$26*N114</f>
        <v>5.6979157456570839E-2</v>
      </c>
      <c r="X114" s="146">
        <f t="shared" si="44"/>
        <v>6.7219792318140342E-4</v>
      </c>
      <c r="Y114" s="146">
        <f t="shared" si="45"/>
        <v>2.5926780038820929E-2</v>
      </c>
      <c r="Z114" s="146">
        <f t="shared" si="46"/>
        <v>0.39809706580559384</v>
      </c>
      <c r="AA114" s="146">
        <f t="shared" si="47"/>
        <v>2.8871297169456861E-4</v>
      </c>
      <c r="AB114" s="146">
        <f t="shared" si="48"/>
        <v>1.6991555893871774E-2</v>
      </c>
      <c r="AC114" s="146">
        <f t="shared" si="49"/>
        <v>0.30238628604560253</v>
      </c>
      <c r="AD114" s="146">
        <f t="shared" si="50"/>
        <v>2.7366163587454618E-4</v>
      </c>
      <c r="AE114" s="146">
        <f t="shared" si="51"/>
        <v>1.6542721537720032E-2</v>
      </c>
      <c r="AF114" s="146">
        <f t="shared" si="52"/>
        <v>0.29676917598158337</v>
      </c>
      <c r="AG114" s="146">
        <f t="shared" si="53"/>
        <v>2.9815837815439921E-4</v>
      </c>
      <c r="AH114" s="146">
        <f t="shared" si="54"/>
        <v>1.7267263192364886E-2</v>
      </c>
      <c r="AI114" s="146">
        <f t="shared" si="55"/>
        <v>0.30579245772087721</v>
      </c>
      <c r="AJ114" s="146">
        <f t="shared" si="56"/>
        <v>3.8330900286481556E-4</v>
      </c>
      <c r="AK114" s="146">
        <f t="shared" si="57"/>
        <v>1.957827885348494E-2</v>
      </c>
      <c r="AL114" s="146">
        <f t="shared" si="58"/>
        <v>0.33308697082279659</v>
      </c>
      <c r="AM114" s="146">
        <f t="shared" si="59"/>
        <v>2.6496374908895472E-4</v>
      </c>
      <c r="AN114" s="146">
        <f t="shared" si="60"/>
        <v>1.6277707120136875E-2</v>
      </c>
      <c r="AO114" s="146">
        <f t="shared" si="61"/>
        <v>0.29340987515737682</v>
      </c>
      <c r="AP114" s="146">
        <f t="shared" si="62"/>
        <v>3.2315154061855343E-4</v>
      </c>
      <c r="AQ114" s="146">
        <f t="shared" si="63"/>
        <v>1.7976416234014872E-2</v>
      </c>
      <c r="AR114" s="146">
        <f t="shared" si="64"/>
        <v>0.3144026404250308</v>
      </c>
      <c r="AS114" s="146">
        <f t="shared" si="65"/>
        <v>2.9980481862656598E-4</v>
      </c>
      <c r="AT114" s="146">
        <f t="shared" si="66"/>
        <v>1.7314872758024125E-2</v>
      </c>
      <c r="AU114" s="146">
        <f t="shared" si="67"/>
        <v>0.30637727580419466</v>
      </c>
      <c r="AV114" s="146">
        <f t="shared" si="68"/>
        <v>3.1609843986553853E-4</v>
      </c>
      <c r="AW114" s="146">
        <f t="shared" si="69"/>
        <v>1.777915745657084E-2</v>
      </c>
      <c r="AX114" s="147">
        <f t="shared" si="70"/>
        <v>0.31202913925362979</v>
      </c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</row>
    <row r="115" spans="1:123" x14ac:dyDescent="0.25">
      <c r="A115" s="126" t="s">
        <v>124</v>
      </c>
      <c r="B115" s="156">
        <v>3.6299999999999999E-2</v>
      </c>
      <c r="C115" s="104"/>
      <c r="D115" s="144"/>
      <c r="E115" s="104"/>
      <c r="F115" s="103">
        <v>113</v>
      </c>
      <c r="G115" s="104">
        <f t="shared" si="43"/>
        <v>12769</v>
      </c>
      <c r="H115" s="104">
        <f t="shared" si="36"/>
        <v>1442897</v>
      </c>
      <c r="I115" s="104">
        <f t="shared" si="37"/>
        <v>163047361</v>
      </c>
      <c r="J115" s="104">
        <f t="shared" si="38"/>
        <v>18424351793</v>
      </c>
      <c r="K115" s="104">
        <f t="shared" si="39"/>
        <v>2081951752609</v>
      </c>
      <c r="L115" s="104">
        <f t="shared" si="40"/>
        <v>235260548044817</v>
      </c>
      <c r="M115" s="104">
        <f t="shared" si="41"/>
        <v>2.658444192906432E+16</v>
      </c>
      <c r="N115" s="105">
        <f t="shared" si="42"/>
        <v>3.0040419379842683E+18</v>
      </c>
      <c r="O115" s="162">
        <f>'RG11'!$B$17+'RG11'!$B$18*'Regresiones polinomicas'!F115</f>
        <v>6.4886945905888449E-2</v>
      </c>
      <c r="P115" s="145">
        <f>'RG12'!$B$17+'RG12'!$B$18*F115+'RG12'!$B$19*G115</f>
        <v>5.5932008808714809E-2</v>
      </c>
      <c r="Q115" s="145">
        <f>'RG13'!$B$17+'RG13'!$B$18*'Regresiones polinomicas'!F115+'RG13'!$B$19*'Regresiones polinomicas'!G115+'RG13'!$B$20*'Regresiones polinomicas'!H115</f>
        <v>5.5564331918633615E-2</v>
      </c>
      <c r="R115" s="145">
        <f>'RG14'!$B$17+'RG14'!$B$18*F115+'RG14'!$B$19*G115+'RG14'!$B$20*H115+'RG14'!$B$21*I115</f>
        <v>5.6294263012954711E-2</v>
      </c>
      <c r="S115" s="145">
        <f>'RG15'!$B$17+'RG15'!$B$18*F115+'RG15'!$B$19*G115+'RG15'!$B$20*H115+'RG15'!$B$21*I115+'RG15'!$B$22*J115</f>
        <v>5.819158637327379E-2</v>
      </c>
      <c r="T115" s="145">
        <f>'RG16'!$B$17+'RG16'!$B$18*F115+'RG16'!$B$19*G115+'RG16'!$B$20*H115+'RG16'!$B$21*I115+'RG16'!$B$22*J115+'RG16'!$B$23*K115</f>
        <v>5.4838507651043256E-2</v>
      </c>
      <c r="U115" s="145">
        <f>'RG17'!$B$17+'RG17'!$B$18*F115+'RG17'!$B$19*G115+'RG17'!$B$20*H115+'RG17'!$B$21*I115+'RG17'!$B$22*J115+'RG17'!$B$23*K115+'RG17'!$B$24*L115</f>
        <v>5.6237610203132338E-2</v>
      </c>
      <c r="V115" s="145">
        <f>'RG18'!$B$17+'RG18'!$B$18*F115+'RG18'!$B$19*G115+'RG18'!$B$20*H115+'RG18'!$B$21*I115+'RG18'!$B$22*J115+'RG18'!$B$23*K115+'RG18'!$B$24*L115+'RG18'!$B$25*M115</f>
        <v>5.5557558208180757E-2</v>
      </c>
      <c r="W115" s="163">
        <f>'RG19'!$B$17+'RG19'!$B$18*F115+'RG19'!$B$19*G115+'RG19'!$B$20*H115+'RG19'!$B$21*I115+'RG19'!$B$22*J115+'RG19'!$B$23*K115+'RG19'!$B$24*L115+'RG19'!$B$25*M115+'RG19'!$B$26*N115</f>
        <v>5.5941574549494999E-2</v>
      </c>
      <c r="X115" s="146">
        <f t="shared" si="44"/>
        <v>8.1721347622619239E-4</v>
      </c>
      <c r="Y115" s="146">
        <f t="shared" si="45"/>
        <v>2.858694590588845E-2</v>
      </c>
      <c r="Z115" s="146">
        <f t="shared" si="46"/>
        <v>0.44056544050248175</v>
      </c>
      <c r="AA115" s="146">
        <f t="shared" si="47"/>
        <v>3.854157698654559E-4</v>
      </c>
      <c r="AB115" s="146">
        <f t="shared" si="48"/>
        <v>1.963200880871481E-2</v>
      </c>
      <c r="AC115" s="146">
        <f t="shared" si="49"/>
        <v>0.35099774220259961</v>
      </c>
      <c r="AD115" s="146">
        <f t="shared" si="50"/>
        <v>3.7111448427128597E-4</v>
      </c>
      <c r="AE115" s="146">
        <f t="shared" si="51"/>
        <v>1.9264331918633616E-2</v>
      </c>
      <c r="AF115" s="146">
        <f t="shared" si="52"/>
        <v>0.346703204257789</v>
      </c>
      <c r="AG115" s="146">
        <f t="shared" si="53"/>
        <v>3.9977055343120882E-4</v>
      </c>
      <c r="AH115" s="146">
        <f t="shared" si="54"/>
        <v>1.9994263012954712E-2</v>
      </c>
      <c r="AI115" s="146">
        <f t="shared" si="55"/>
        <v>0.35517407889954139</v>
      </c>
      <c r="AJ115" s="146">
        <f t="shared" si="56"/>
        <v>4.7924155393850676E-4</v>
      </c>
      <c r="AK115" s="146">
        <f t="shared" si="57"/>
        <v>2.1891586373273791E-2</v>
      </c>
      <c r="AL115" s="146">
        <f t="shared" si="58"/>
        <v>0.37619848053030824</v>
      </c>
      <c r="AM115" s="146">
        <f t="shared" si="59"/>
        <v>3.4367626592778935E-4</v>
      </c>
      <c r="AN115" s="146">
        <f t="shared" si="60"/>
        <v>1.8538507651043257E-2</v>
      </c>
      <c r="AO115" s="146">
        <f t="shared" si="61"/>
        <v>0.33805638492225776</v>
      </c>
      <c r="AP115" s="146">
        <f t="shared" si="62"/>
        <v>3.9750830061204673E-4</v>
      </c>
      <c r="AQ115" s="146">
        <f t="shared" si="63"/>
        <v>1.9937610203132339E-2</v>
      </c>
      <c r="AR115" s="146">
        <f t="shared" si="64"/>
        <v>0.35452449225912963</v>
      </c>
      <c r="AS115" s="146">
        <f t="shared" si="65"/>
        <v>3.7085354814147007E-4</v>
      </c>
      <c r="AT115" s="146">
        <f t="shared" si="66"/>
        <v>1.9257558208180758E-2</v>
      </c>
      <c r="AU115" s="146">
        <f t="shared" si="67"/>
        <v>0.346623552749032</v>
      </c>
      <c r="AV115" s="146">
        <f t="shared" si="68"/>
        <v>3.8579145078336969E-4</v>
      </c>
      <c r="AW115" s="146">
        <f t="shared" si="69"/>
        <v>1.9641574549495E-2</v>
      </c>
      <c r="AX115" s="147">
        <f t="shared" si="70"/>
        <v>0.35110871847407288</v>
      </c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</row>
    <row r="116" spans="1:123" x14ac:dyDescent="0.25">
      <c r="A116" s="127" t="s">
        <v>123</v>
      </c>
      <c r="B116" s="156">
        <v>3.5400000000000001E-2</v>
      </c>
      <c r="C116" s="104"/>
      <c r="D116" s="144"/>
      <c r="E116" s="104"/>
      <c r="F116" s="103">
        <v>114</v>
      </c>
      <c r="G116" s="104">
        <f t="shared" si="43"/>
        <v>12996</v>
      </c>
      <c r="H116" s="104">
        <f t="shared" si="36"/>
        <v>1481544</v>
      </c>
      <c r="I116" s="104">
        <f t="shared" si="37"/>
        <v>168896016</v>
      </c>
      <c r="J116" s="104">
        <f t="shared" si="38"/>
        <v>19254145824</v>
      </c>
      <c r="K116" s="104">
        <f t="shared" si="39"/>
        <v>2194972623936</v>
      </c>
      <c r="L116" s="104">
        <f t="shared" si="40"/>
        <v>250226879128704</v>
      </c>
      <c r="M116" s="104">
        <f t="shared" si="41"/>
        <v>2.8525864220672256E+16</v>
      </c>
      <c r="N116" s="105">
        <f t="shared" si="42"/>
        <v>3.2519485211566372E+18</v>
      </c>
      <c r="O116" s="162">
        <f>'RG11'!$B$17+'RG11'!$B$18*'Regresiones polinomicas'!F116</f>
        <v>6.464711177295597E-2</v>
      </c>
      <c r="P116" s="145">
        <f>'RG12'!$B$17+'RG12'!$B$18*F116+'RG12'!$B$19*G116</f>
        <v>5.5676404314002739E-2</v>
      </c>
      <c r="Q116" s="145">
        <f>'RG13'!$B$17+'RG13'!$B$18*'Regresiones polinomicas'!F116+'RG13'!$B$19*'Regresiones polinomicas'!G116+'RG13'!$B$20*'Regresiones polinomicas'!H116</f>
        <v>5.5390154158293584E-2</v>
      </c>
      <c r="R116" s="145">
        <f>'RG14'!$B$17+'RG14'!$B$18*F116+'RG14'!$B$19*G116+'RG14'!$B$20*H116+'RG14'!$B$21*I116</f>
        <v>5.6124403447732792E-2</v>
      </c>
      <c r="S116" s="145">
        <f>'RG15'!$B$17+'RG15'!$B$18*F116+'RG15'!$B$19*G116+'RG15'!$B$20*H116+'RG15'!$B$21*I116+'RG15'!$B$22*J116</f>
        <v>5.7604143885579578E-2</v>
      </c>
      <c r="T116" s="145">
        <f>'RG16'!$B$17+'RG16'!$B$18*F116+'RG16'!$B$19*G116+'RG16'!$B$20*H116+'RG16'!$B$21*I116+'RG16'!$B$22*J116+'RG16'!$B$23*K116</f>
        <v>5.4208892546531745E-2</v>
      </c>
      <c r="U116" s="145">
        <f>'RG17'!$B$17+'RG17'!$B$18*F116+'RG17'!$B$19*G116+'RG17'!$B$20*H116+'RG17'!$B$21*I116+'RG17'!$B$22*J116+'RG17'!$B$23*K116+'RG17'!$B$24*L116</f>
        <v>5.5302855494786918E-2</v>
      </c>
      <c r="V116" s="145">
        <f>'RG18'!$B$17+'RG18'!$B$18*F116+'RG18'!$B$19*G116+'RG18'!$B$20*H116+'RG18'!$B$21*I116+'RG18'!$B$22*J116+'RG18'!$B$23*K116+'RG18'!$B$24*L116+'RG18'!$B$25*M116</f>
        <v>5.4607888217203554E-2</v>
      </c>
      <c r="W116" s="163">
        <f>'RG19'!$B$17+'RG19'!$B$18*F116+'RG19'!$B$19*G116+'RG19'!$B$20*H116+'RG19'!$B$21*I116+'RG19'!$B$22*J116+'RG19'!$B$23*K116+'RG19'!$B$24*L116+'RG19'!$B$25*M116+'RG19'!$B$26*N116</f>
        <v>5.4909161319731559E-2</v>
      </c>
      <c r="X116" s="146">
        <f t="shared" si="44"/>
        <v>8.5539354705977961E-4</v>
      </c>
      <c r="Y116" s="146">
        <f t="shared" si="45"/>
        <v>2.9247111772955969E-2</v>
      </c>
      <c r="Z116" s="146">
        <f t="shared" si="46"/>
        <v>0.45241173148884595</v>
      </c>
      <c r="AA116" s="146">
        <f t="shared" si="47"/>
        <v>4.1113257190490888E-4</v>
      </c>
      <c r="AB116" s="146">
        <f t="shared" si="48"/>
        <v>2.0276404314002738E-2</v>
      </c>
      <c r="AC116" s="146">
        <f t="shared" si="49"/>
        <v>0.36418307834048075</v>
      </c>
      <c r="AD116" s="146">
        <f t="shared" si="50"/>
        <v>3.9960626327234224E-4</v>
      </c>
      <c r="AE116" s="146">
        <f t="shared" si="51"/>
        <v>1.9990154158293583E-2</v>
      </c>
      <c r="AF116" s="146">
        <f t="shared" si="52"/>
        <v>0.36089724721050359</v>
      </c>
      <c r="AG116" s="146">
        <f t="shared" si="53"/>
        <v>4.2950089826439877E-4</v>
      </c>
      <c r="AH116" s="146">
        <f t="shared" si="54"/>
        <v>2.0724403447732791E-2</v>
      </c>
      <c r="AI116" s="146">
        <f t="shared" si="55"/>
        <v>0.36925832925837498</v>
      </c>
      <c r="AJ116" s="146">
        <f t="shared" si="56"/>
        <v>4.9302400569152093E-4</v>
      </c>
      <c r="AK116" s="146">
        <f t="shared" si="57"/>
        <v>2.2204143885579578E-2</v>
      </c>
      <c r="AL116" s="146">
        <f t="shared" si="58"/>
        <v>0.38546087812161872</v>
      </c>
      <c r="AM116" s="146">
        <f t="shared" si="59"/>
        <v>3.5377443882697742E-4</v>
      </c>
      <c r="AN116" s="146">
        <f t="shared" si="60"/>
        <v>1.8808892546531744E-2</v>
      </c>
      <c r="AO116" s="146">
        <f t="shared" si="61"/>
        <v>0.3469706105946842</v>
      </c>
      <c r="AP116" s="146">
        <f t="shared" si="62"/>
        <v>3.9612365684636979E-4</v>
      </c>
      <c r="AQ116" s="146">
        <f t="shared" si="63"/>
        <v>1.9902855494786917E-2</v>
      </c>
      <c r="AR116" s="146">
        <f t="shared" si="64"/>
        <v>0.35988838761975039</v>
      </c>
      <c r="AS116" s="146">
        <f t="shared" si="65"/>
        <v>3.6894296976458708E-4</v>
      </c>
      <c r="AT116" s="146">
        <f t="shared" si="66"/>
        <v>1.9207888217203553E-2</v>
      </c>
      <c r="AU116" s="146">
        <f t="shared" si="67"/>
        <v>0.35174200732326322</v>
      </c>
      <c r="AV116" s="146">
        <f t="shared" si="68"/>
        <v>3.8060737539930998E-4</v>
      </c>
      <c r="AW116" s="146">
        <f t="shared" si="69"/>
        <v>1.9509161319731558E-2</v>
      </c>
      <c r="AX116" s="147">
        <f t="shared" si="70"/>
        <v>0.35529883995370654</v>
      </c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</row>
    <row r="117" spans="1:123" x14ac:dyDescent="0.25">
      <c r="A117" s="126" t="s">
        <v>122</v>
      </c>
      <c r="B117" s="156">
        <v>3.5200000000000002E-2</v>
      </c>
      <c r="C117" s="104"/>
      <c r="D117" s="144"/>
      <c r="E117" s="104"/>
      <c r="F117" s="103">
        <v>115</v>
      </c>
      <c r="G117" s="104">
        <f t="shared" si="43"/>
        <v>13225</v>
      </c>
      <c r="H117" s="104">
        <f t="shared" si="36"/>
        <v>1520875</v>
      </c>
      <c r="I117" s="104">
        <f t="shared" si="37"/>
        <v>174900625</v>
      </c>
      <c r="J117" s="104">
        <f t="shared" si="38"/>
        <v>20113571875</v>
      </c>
      <c r="K117" s="104">
        <f t="shared" si="39"/>
        <v>2313060765625</v>
      </c>
      <c r="L117" s="104">
        <f t="shared" si="40"/>
        <v>266001988046875</v>
      </c>
      <c r="M117" s="104">
        <f t="shared" si="41"/>
        <v>3.0590228625390624E+16</v>
      </c>
      <c r="N117" s="105">
        <f t="shared" si="42"/>
        <v>3.5178762919199217E+18</v>
      </c>
      <c r="O117" s="162">
        <f>'RG11'!$B$17+'RG11'!$B$18*'Regresiones polinomicas'!F117</f>
        <v>6.4407277640023491E-2</v>
      </c>
      <c r="P117" s="145">
        <f>'RG12'!$B$17+'RG12'!$B$18*F117+'RG12'!$B$19*G117</f>
        <v>5.5424742409735571E-2</v>
      </c>
      <c r="Q117" s="145">
        <f>'RG13'!$B$17+'RG13'!$B$18*'Regresiones polinomicas'!F117+'RG13'!$B$19*'Regresiones polinomicas'!G117+'RG13'!$B$20*'Regresiones polinomicas'!H117</f>
        <v>5.5220128419299616E-2</v>
      </c>
      <c r="R117" s="145">
        <f>'RG14'!$B$17+'RG14'!$B$18*F117+'RG14'!$B$19*G117+'RG14'!$B$20*H117+'RG14'!$B$21*I117</f>
        <v>5.59576202303807E-2</v>
      </c>
      <c r="S117" s="145">
        <f>'RG15'!$B$17+'RG15'!$B$18*F117+'RG15'!$B$19*G117+'RG15'!$B$20*H117+'RG15'!$B$21*I117+'RG15'!$B$22*J117</f>
        <v>5.7016746376408189E-2</v>
      </c>
      <c r="T117" s="145">
        <f>'RG16'!$B$17+'RG16'!$B$18*F117+'RG16'!$B$19*G117+'RG16'!$B$20*H117+'RG16'!$B$21*I117+'RG16'!$B$22*J117+'RG16'!$B$23*K117</f>
        <v>5.3589768017366868E-2</v>
      </c>
      <c r="U117" s="145">
        <f>'RG17'!$B$17+'RG17'!$B$18*F117+'RG17'!$B$19*G117+'RG17'!$B$20*H117+'RG17'!$B$21*I117+'RG17'!$B$22*J117+'RG17'!$B$23*K117+'RG17'!$B$24*L117</f>
        <v>5.4374269289575616E-2</v>
      </c>
      <c r="V117" s="145">
        <f>'RG18'!$B$17+'RG18'!$B$18*F117+'RG18'!$B$19*G117+'RG18'!$B$20*H117+'RG18'!$B$21*I117+'RG18'!$B$22*J117+'RG18'!$B$23*K117+'RG18'!$B$24*L117+'RG18'!$B$25*M117</f>
        <v>5.3668052083963011E-2</v>
      </c>
      <c r="W117" s="163">
        <f>'RG19'!$B$17+'RG19'!$B$18*F117+'RG19'!$B$19*G117+'RG19'!$B$20*H117+'RG19'!$B$21*I117+'RG19'!$B$22*J117+'RG19'!$B$23*K117+'RG19'!$B$24*L117+'RG19'!$B$25*M117+'RG19'!$B$26*N117</f>
        <v>5.3884642227190915E-2</v>
      </c>
      <c r="X117" s="146">
        <f t="shared" si="44"/>
        <v>8.5306506714141609E-4</v>
      </c>
      <c r="Y117" s="146">
        <f t="shared" si="45"/>
        <v>2.9207277640023489E-2</v>
      </c>
      <c r="Z117" s="146">
        <f t="shared" si="46"/>
        <v>0.45347790979871688</v>
      </c>
      <c r="AA117" s="146">
        <f t="shared" si="47"/>
        <v>4.0904020554015651E-4</v>
      </c>
      <c r="AB117" s="146">
        <f t="shared" si="48"/>
        <v>2.0224742409735569E-2</v>
      </c>
      <c r="AC117" s="146">
        <f t="shared" si="49"/>
        <v>0.3649045810663617</v>
      </c>
      <c r="AD117" s="146">
        <f t="shared" si="50"/>
        <v>4.0080554192524807E-4</v>
      </c>
      <c r="AE117" s="146">
        <f t="shared" si="51"/>
        <v>2.0020128419299614E-2</v>
      </c>
      <c r="AF117" s="146">
        <f t="shared" si="52"/>
        <v>0.36255128324371144</v>
      </c>
      <c r="AG117" s="146">
        <f t="shared" si="53"/>
        <v>4.3087879762871003E-4</v>
      </c>
      <c r="AH117" s="146">
        <f t="shared" si="54"/>
        <v>2.0757620230380698E-2</v>
      </c>
      <c r="AI117" s="146">
        <f t="shared" si="55"/>
        <v>0.37095251986986577</v>
      </c>
      <c r="AJ117" s="146">
        <f t="shared" si="56"/>
        <v>4.7597042245251978E-4</v>
      </c>
      <c r="AK117" s="146">
        <f t="shared" si="57"/>
        <v>2.1816746376408187E-2</v>
      </c>
      <c r="AL117" s="146">
        <f t="shared" si="58"/>
        <v>0.38263751902608212</v>
      </c>
      <c r="AM117" s="146">
        <f t="shared" si="59"/>
        <v>3.3818356773256927E-4</v>
      </c>
      <c r="AN117" s="146">
        <f t="shared" si="60"/>
        <v>1.8389768017366866E-2</v>
      </c>
      <c r="AO117" s="146">
        <f t="shared" si="61"/>
        <v>0.34315819414271925</v>
      </c>
      <c r="AP117" s="146">
        <f t="shared" si="62"/>
        <v>3.6765260278916255E-4</v>
      </c>
      <c r="AQ117" s="146">
        <f t="shared" si="63"/>
        <v>1.9174269289575614E-2</v>
      </c>
      <c r="AR117" s="146">
        <f t="shared" si="64"/>
        <v>0.35263497864148063</v>
      </c>
      <c r="AS117" s="146">
        <f t="shared" si="65"/>
        <v>3.4106894777597043E-4</v>
      </c>
      <c r="AT117" s="146">
        <f t="shared" si="66"/>
        <v>1.8468052083963009E-2</v>
      </c>
      <c r="AU117" s="146">
        <f t="shared" si="67"/>
        <v>0.34411631066970655</v>
      </c>
      <c r="AV117" s="146">
        <f t="shared" si="68"/>
        <v>3.4911585515812578E-4</v>
      </c>
      <c r="AW117" s="146">
        <f t="shared" si="69"/>
        <v>1.8684642227190913E-2</v>
      </c>
      <c r="AX117" s="147">
        <f t="shared" si="70"/>
        <v>0.34675264518620841</v>
      </c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</row>
    <row r="118" spans="1:123" x14ac:dyDescent="0.25">
      <c r="A118" s="127" t="s">
        <v>121</v>
      </c>
      <c r="B118" s="156">
        <v>3.5000000000000003E-2</v>
      </c>
      <c r="C118" s="104"/>
      <c r="D118" s="144"/>
      <c r="E118" s="104"/>
      <c r="F118" s="103">
        <v>116</v>
      </c>
      <c r="G118" s="104">
        <f t="shared" si="43"/>
        <v>13456</v>
      </c>
      <c r="H118" s="104">
        <f t="shared" si="36"/>
        <v>1560896</v>
      </c>
      <c r="I118" s="104">
        <f t="shared" si="37"/>
        <v>181063936</v>
      </c>
      <c r="J118" s="104">
        <f t="shared" si="38"/>
        <v>21003416576</v>
      </c>
      <c r="K118" s="104">
        <f t="shared" si="39"/>
        <v>2436396322816</v>
      </c>
      <c r="L118" s="104">
        <f t="shared" si="40"/>
        <v>282621973446656</v>
      </c>
      <c r="M118" s="104">
        <f t="shared" si="41"/>
        <v>3.2784148919812096E+16</v>
      </c>
      <c r="N118" s="105">
        <f t="shared" si="42"/>
        <v>3.8029612746982031E+18</v>
      </c>
      <c r="O118" s="162">
        <f>'RG11'!$B$17+'RG11'!$B$18*'Regresiones polinomicas'!F118</f>
        <v>6.4167443507091013E-2</v>
      </c>
      <c r="P118" s="145">
        <f>'RG12'!$B$17+'RG12'!$B$18*F118+'RG12'!$B$19*G118</f>
        <v>5.5177023095913297E-2</v>
      </c>
      <c r="Q118" s="145">
        <f>'RG13'!$B$17+'RG13'!$B$18*'Regresiones polinomicas'!F118+'RG13'!$B$19*'Regresiones polinomicas'!G118+'RG13'!$B$20*'Regresiones polinomicas'!H118</f>
        <v>5.505419486425138E-2</v>
      </c>
      <c r="R118" s="145">
        <f>'RG14'!$B$17+'RG14'!$B$18*F118+'RG14'!$B$19*G118+'RG14'!$B$20*H118+'RG14'!$B$21*I118</f>
        <v>5.5793850201809589E-2</v>
      </c>
      <c r="S118" s="145">
        <f>'RG15'!$B$17+'RG15'!$B$18*F118+'RG15'!$B$19*G118+'RG15'!$B$20*H118+'RG15'!$B$21*I118+'RG15'!$B$22*J118</f>
        <v>5.6430193936695378E-2</v>
      </c>
      <c r="T118" s="145">
        <f>'RG16'!$B$17+'RG16'!$B$18*F118+'RG16'!$B$19*G118+'RG16'!$B$20*H118+'RG16'!$B$21*I118+'RG16'!$B$22*J118+'RG16'!$B$23*K118</f>
        <v>5.298201773019795E-2</v>
      </c>
      <c r="U118" s="145">
        <f>'RG17'!$B$17+'RG17'!$B$18*F118+'RG17'!$B$19*G118+'RG17'!$B$20*H118+'RG17'!$B$21*I118+'RG17'!$B$22*J118+'RG17'!$B$23*K118+'RG17'!$B$24*L118</f>
        <v>5.3453960156988833E-2</v>
      </c>
      <c r="V118" s="145">
        <f>'RG18'!$B$17+'RG18'!$B$18*F118+'RG18'!$B$19*G118+'RG18'!$B$20*H118+'RG18'!$B$21*I118+'RG18'!$B$22*J118+'RG18'!$B$23*K118+'RG18'!$B$24*L118+'RG18'!$B$25*M118</f>
        <v>5.2740212708288714E-2</v>
      </c>
      <c r="W118" s="163">
        <f>'RG19'!$B$17+'RG19'!$B$18*F118+'RG19'!$B$19*G118+'RG19'!$B$20*H118+'RG19'!$B$21*I118+'RG19'!$B$22*J118+'RG19'!$B$23*K118+'RG19'!$B$24*L118+'RG19'!$B$25*M118+'RG19'!$B$26*N118</f>
        <v>5.2870726417756975E-2</v>
      </c>
      <c r="X118" s="146">
        <f t="shared" si="44"/>
        <v>8.5073976073934553E-4</v>
      </c>
      <c r="Y118" s="146">
        <f t="shared" si="45"/>
        <v>2.9167443507091009E-2</v>
      </c>
      <c r="Z118" s="146">
        <f t="shared" si="46"/>
        <v>0.45455205806769872</v>
      </c>
      <c r="AA118" s="146">
        <f t="shared" si="47"/>
        <v>4.0711226101301849E-4</v>
      </c>
      <c r="AB118" s="146">
        <f t="shared" si="48"/>
        <v>2.0177023095913293E-2</v>
      </c>
      <c r="AC118" s="146">
        <f t="shared" si="49"/>
        <v>0.36567799355249581</v>
      </c>
      <c r="AD118" s="146">
        <f t="shared" si="50"/>
        <v>4.0217073165336629E-4</v>
      </c>
      <c r="AE118" s="146">
        <f t="shared" si="51"/>
        <v>2.0054194864251376E-2</v>
      </c>
      <c r="AF118" s="146">
        <f t="shared" si="52"/>
        <v>0.36426279439195414</v>
      </c>
      <c r="AG118" s="146">
        <f t="shared" si="53"/>
        <v>4.3238420621529653E-4</v>
      </c>
      <c r="AH118" s="146">
        <f t="shared" si="54"/>
        <v>2.0793850201809586E-2</v>
      </c>
      <c r="AI118" s="146">
        <f t="shared" si="55"/>
        <v>0.37269071997356384</v>
      </c>
      <c r="AJ118" s="146">
        <f t="shared" si="56"/>
        <v>4.5925321216437517E-4</v>
      </c>
      <c r="AK118" s="146">
        <f t="shared" si="57"/>
        <v>2.1430193936695374E-2</v>
      </c>
      <c r="AL118" s="146">
        <f t="shared" si="58"/>
        <v>0.37976466926086117</v>
      </c>
      <c r="AM118" s="146">
        <f t="shared" si="59"/>
        <v>3.2335296164915332E-4</v>
      </c>
      <c r="AN118" s="146">
        <f t="shared" si="60"/>
        <v>1.7982017730197947E-2</v>
      </c>
      <c r="AO118" s="146">
        <f t="shared" si="61"/>
        <v>0.33939850727785342</v>
      </c>
      <c r="AP118" s="146">
        <f t="shared" si="62"/>
        <v>3.4054864547573122E-4</v>
      </c>
      <c r="AQ118" s="146">
        <f t="shared" si="63"/>
        <v>1.845396015698883E-2</v>
      </c>
      <c r="AR118" s="146">
        <f t="shared" si="64"/>
        <v>0.34523092588072857</v>
      </c>
      <c r="AS118" s="146">
        <f t="shared" si="65"/>
        <v>3.147151469353283E-4</v>
      </c>
      <c r="AT118" s="146">
        <f t="shared" si="66"/>
        <v>1.7740212708288711E-2</v>
      </c>
      <c r="AU118" s="146">
        <f t="shared" si="67"/>
        <v>0.33636976032712584</v>
      </c>
      <c r="AV118" s="146">
        <f t="shared" si="68"/>
        <v>3.1936286269831693E-4</v>
      </c>
      <c r="AW118" s="146">
        <f t="shared" si="69"/>
        <v>1.7870726417756971E-2</v>
      </c>
      <c r="AX118" s="147">
        <f t="shared" si="70"/>
        <v>0.33800796071065464</v>
      </c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</row>
    <row r="119" spans="1:123" x14ac:dyDescent="0.25">
      <c r="A119" s="126" t="s">
        <v>120</v>
      </c>
      <c r="B119" s="156">
        <v>3.4700000000000002E-2</v>
      </c>
      <c r="C119" s="104"/>
      <c r="D119" s="144"/>
      <c r="E119" s="104"/>
      <c r="F119" s="103">
        <v>117</v>
      </c>
      <c r="G119" s="104">
        <f t="shared" si="43"/>
        <v>13689</v>
      </c>
      <c r="H119" s="104">
        <f t="shared" si="36"/>
        <v>1601613</v>
      </c>
      <c r="I119" s="104">
        <f t="shared" si="37"/>
        <v>187388721</v>
      </c>
      <c r="J119" s="104">
        <f t="shared" si="38"/>
        <v>21924480357</v>
      </c>
      <c r="K119" s="104">
        <f t="shared" si="39"/>
        <v>2565164201769</v>
      </c>
      <c r="L119" s="104">
        <f t="shared" si="40"/>
        <v>300124211606973</v>
      </c>
      <c r="M119" s="104">
        <f t="shared" si="41"/>
        <v>3.511453275801584E+16</v>
      </c>
      <c r="N119" s="105">
        <f t="shared" si="42"/>
        <v>4.1084003326878531E+18</v>
      </c>
      <c r="O119" s="162">
        <f>'RG11'!$B$17+'RG11'!$B$18*'Regresiones polinomicas'!F119</f>
        <v>6.3927609374158534E-2</v>
      </c>
      <c r="P119" s="145">
        <f>'RG12'!$B$17+'RG12'!$B$18*F119+'RG12'!$B$19*G119</f>
        <v>5.4933246372535938E-2</v>
      </c>
      <c r="Q119" s="145">
        <f>'RG13'!$B$17+'RG13'!$B$18*'Regresiones polinomicas'!F119+'RG13'!$B$19*'Regresiones polinomicas'!G119+'RG13'!$B$20*'Regresiones polinomicas'!H119</f>
        <v>5.4892293655748541E-2</v>
      </c>
      <c r="R119" s="145">
        <f>'RG14'!$B$17+'RG14'!$B$18*F119+'RG14'!$B$19*G119+'RG14'!$B$20*H119+'RG14'!$B$21*I119</f>
        <v>5.5633031310160078E-2</v>
      </c>
      <c r="S119" s="145">
        <f>'RG15'!$B$17+'RG15'!$B$18*F119+'RG15'!$B$19*G119+'RG15'!$B$20*H119+'RG15'!$B$21*I119+'RG15'!$B$22*J119</f>
        <v>5.5845290620110344E-2</v>
      </c>
      <c r="T119" s="145">
        <f>'RG16'!$B$17+'RG16'!$B$18*F119+'RG16'!$B$19*G119+'RG16'!$B$20*H119+'RG16'!$B$21*I119+'RG16'!$B$22*J119+'RG16'!$B$23*K119</f>
        <v>5.2386501530667567E-2</v>
      </c>
      <c r="U119" s="145">
        <f>'RG17'!$B$17+'RG17'!$B$18*F119+'RG17'!$B$19*G119+'RG17'!$B$20*H119+'RG17'!$B$21*I119+'RG17'!$B$22*J119+'RG17'!$B$23*K119+'RG17'!$B$24*L119</f>
        <v>5.2544022816644054E-2</v>
      </c>
      <c r="V119" s="145">
        <f>'RG18'!$B$17+'RG18'!$B$18*F119+'RG18'!$B$19*G119+'RG18'!$B$20*H119+'RG18'!$B$21*I119+'RG18'!$B$22*J119+'RG18'!$B$23*K119+'RG18'!$B$24*L119+'RG18'!$B$25*M119</f>
        <v>5.1826501145243453E-2</v>
      </c>
      <c r="W119" s="163">
        <f>'RG19'!$B$17+'RG19'!$B$18*F119+'RG19'!$B$19*G119+'RG19'!$B$20*H119+'RG19'!$B$21*I119+'RG19'!$B$22*J119+'RG19'!$B$23*K119+'RG19'!$B$24*L119+'RG19'!$B$25*M119+'RG19'!$B$26*N119</f>
        <v>5.1870099145336357E-2</v>
      </c>
      <c r="X119" s="146">
        <f t="shared" si="44"/>
        <v>8.5425314972839973E-4</v>
      </c>
      <c r="Y119" s="146">
        <f t="shared" si="45"/>
        <v>2.9227609374158532E-2</v>
      </c>
      <c r="Z119" s="146">
        <f t="shared" si="46"/>
        <v>0.45719853534790889</v>
      </c>
      <c r="AA119" s="146">
        <f t="shared" si="47"/>
        <v>4.0938425877173862E-4</v>
      </c>
      <c r="AB119" s="146">
        <f t="shared" si="48"/>
        <v>2.0233246372535936E-2</v>
      </c>
      <c r="AC119" s="146">
        <f t="shared" si="49"/>
        <v>0.36832424276042086</v>
      </c>
      <c r="AD119" s="146">
        <f t="shared" si="50"/>
        <v>4.0772872307998271E-4</v>
      </c>
      <c r="AE119" s="146">
        <f t="shared" si="51"/>
        <v>2.0192293655748539E-2</v>
      </c>
      <c r="AF119" s="146">
        <f t="shared" si="52"/>
        <v>0.36785297736659472</v>
      </c>
      <c r="AG119" s="146">
        <f t="shared" si="53"/>
        <v>4.3819179983214208E-4</v>
      </c>
      <c r="AH119" s="146">
        <f t="shared" si="54"/>
        <v>2.0933031310160076E-2</v>
      </c>
      <c r="AI119" s="146">
        <f t="shared" si="55"/>
        <v>0.37626983137870368</v>
      </c>
      <c r="AJ119" s="146">
        <f t="shared" si="56"/>
        <v>4.4712331540892642E-4</v>
      </c>
      <c r="AK119" s="146">
        <f t="shared" si="57"/>
        <v>2.1145290620110342E-2</v>
      </c>
      <c r="AL119" s="146">
        <f t="shared" si="58"/>
        <v>0.37864053325377001</v>
      </c>
      <c r="AM119" s="146">
        <f t="shared" si="59"/>
        <v>3.1281233639430617E-4</v>
      </c>
      <c r="AN119" s="146">
        <f t="shared" si="60"/>
        <v>1.7686501530667566E-2</v>
      </c>
      <c r="AO119" s="146">
        <f t="shared" si="61"/>
        <v>0.337615626428379</v>
      </c>
      <c r="AP119" s="146">
        <f t="shared" si="62"/>
        <v>3.1840915028091355E-4</v>
      </c>
      <c r="AQ119" s="146">
        <f t="shared" si="63"/>
        <v>1.7844022816644052E-2</v>
      </c>
      <c r="AR119" s="146">
        <f t="shared" si="64"/>
        <v>0.33960138299482673</v>
      </c>
      <c r="AS119" s="146">
        <f t="shared" si="65"/>
        <v>2.9331704147802525E-4</v>
      </c>
      <c r="AT119" s="146">
        <f t="shared" si="66"/>
        <v>1.7126501145243452E-2</v>
      </c>
      <c r="AU119" s="146">
        <f t="shared" si="67"/>
        <v>0.33045837104161319</v>
      </c>
      <c r="AV119" s="146">
        <f t="shared" si="68"/>
        <v>2.9481230466068024E-4</v>
      </c>
      <c r="AW119" s="146">
        <f t="shared" si="69"/>
        <v>1.7170099145336355E-2</v>
      </c>
      <c r="AX119" s="147">
        <f t="shared" si="70"/>
        <v>0.33102113603498134</v>
      </c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</row>
    <row r="120" spans="1:123" x14ac:dyDescent="0.25">
      <c r="A120" s="127" t="s">
        <v>119</v>
      </c>
      <c r="B120" s="156">
        <v>3.4500000000000003E-2</v>
      </c>
      <c r="C120" s="104"/>
      <c r="D120" s="144"/>
      <c r="E120" s="104"/>
      <c r="F120" s="103">
        <v>118</v>
      </c>
      <c r="G120" s="104">
        <f t="shared" si="43"/>
        <v>13924</v>
      </c>
      <c r="H120" s="104">
        <f t="shared" si="36"/>
        <v>1643032</v>
      </c>
      <c r="I120" s="104">
        <f t="shared" si="37"/>
        <v>193877776</v>
      </c>
      <c r="J120" s="104">
        <f t="shared" si="38"/>
        <v>22877577568</v>
      </c>
      <c r="K120" s="104">
        <f t="shared" si="39"/>
        <v>2699554153024</v>
      </c>
      <c r="L120" s="104">
        <f t="shared" si="40"/>
        <v>318547390056832</v>
      </c>
      <c r="M120" s="104">
        <f t="shared" si="41"/>
        <v>3.7588592026706176E+16</v>
      </c>
      <c r="N120" s="105">
        <f t="shared" si="42"/>
        <v>4.4354538591513288E+18</v>
      </c>
      <c r="O120" s="162">
        <f>'RG11'!$B$17+'RG11'!$B$18*'Regresiones polinomicas'!F120</f>
        <v>6.3687775241226041E-2</v>
      </c>
      <c r="P120" s="145">
        <f>'RG12'!$B$17+'RG12'!$B$18*F120+'RG12'!$B$19*G120</f>
        <v>5.4693412239603452E-2</v>
      </c>
      <c r="Q120" s="145">
        <f>'RG13'!$B$17+'RG13'!$B$18*'Regresiones polinomicas'!F120+'RG13'!$B$19*'Regresiones polinomicas'!G120+'RG13'!$B$20*'Regresiones polinomicas'!H120</f>
        <v>5.4734364956390752E-2</v>
      </c>
      <c r="R120" s="145">
        <f>'RG14'!$B$17+'RG14'!$B$18*F120+'RG14'!$B$19*G120+'RG14'!$B$20*H120+'RG14'!$B$21*I120</f>
        <v>5.5475102610802268E-2</v>
      </c>
      <c r="S120" s="145">
        <f>'RG15'!$B$17+'RG15'!$B$18*F120+'RG15'!$B$19*G120+'RG15'!$B$20*H120+'RG15'!$B$21*I120+'RG15'!$B$22*J120</f>
        <v>5.5262843300851933E-2</v>
      </c>
      <c r="T120" s="145">
        <f>'RG16'!$B$17+'RG16'!$B$18*F120+'RG16'!$B$19*G120+'RG16'!$B$20*H120+'RG16'!$B$21*I120+'RG16'!$B$22*J120+'RG16'!$B$23*K120</f>
        <v>5.1804054211408213E-2</v>
      </c>
      <c r="U120" s="145">
        <f>'RG17'!$B$17+'RG17'!$B$18*F120+'RG17'!$B$19*G120+'RG17'!$B$20*H120+'RG17'!$B$21*I120+'RG17'!$B$22*J120+'RG17'!$B$23*K120+'RG17'!$B$24*L120</f>
        <v>5.1646532925433086E-2</v>
      </c>
      <c r="V120" s="145">
        <f>'RG18'!$B$17+'RG18'!$B$18*F120+'RG18'!$B$19*G120+'RG18'!$B$20*H120+'RG18'!$B$21*I120+'RG18'!$B$22*J120+'RG18'!$B$23*K120+'RG18'!$B$24*L120+'RG18'!$B$25*M120</f>
        <v>5.0929011254033846E-2</v>
      </c>
      <c r="W120" s="163">
        <f>'RG19'!$B$17+'RG19'!$B$18*F120+'RG19'!$B$19*G120+'RG19'!$B$20*H120+'RG19'!$B$21*I120+'RG19'!$B$22*J120+'RG19'!$B$23*K120+'RG19'!$B$24*L120+'RG19'!$B$25*M120+'RG19'!$B$26*N120</f>
        <v>5.0885413253688117E-2</v>
      </c>
      <c r="X120" s="146">
        <f t="shared" si="44"/>
        <v>8.5192622353232777E-4</v>
      </c>
      <c r="Y120" s="146">
        <f t="shared" si="45"/>
        <v>2.9187775241226038E-2</v>
      </c>
      <c r="Z120" s="146">
        <f t="shared" si="46"/>
        <v>0.4582947846847123</v>
      </c>
      <c r="AA120" s="146">
        <f t="shared" si="47"/>
        <v>4.0777389787856637E-4</v>
      </c>
      <c r="AB120" s="146">
        <f t="shared" si="48"/>
        <v>2.0193412239603449E-2</v>
      </c>
      <c r="AC120" s="146">
        <f t="shared" si="49"/>
        <v>0.36921105143594274</v>
      </c>
      <c r="AD120" s="146">
        <f t="shared" si="50"/>
        <v>4.0942952518841402E-4</v>
      </c>
      <c r="AE120" s="146">
        <f t="shared" si="51"/>
        <v>2.0234364956390749E-2</v>
      </c>
      <c r="AF120" s="146">
        <f t="shared" si="52"/>
        <v>0.36968301308533219</v>
      </c>
      <c r="AG120" s="146">
        <f t="shared" si="53"/>
        <v>4.3995492953368402E-4</v>
      </c>
      <c r="AH120" s="146">
        <f t="shared" si="54"/>
        <v>2.0975102610802265E-2</v>
      </c>
      <c r="AI120" s="146">
        <f t="shared" si="55"/>
        <v>0.37809939276647564</v>
      </c>
      <c r="AJ120" s="146">
        <f t="shared" si="56"/>
        <v>4.3109566193573186E-4</v>
      </c>
      <c r="AK120" s="146">
        <f t="shared" si="57"/>
        <v>2.076284330085193E-2</v>
      </c>
      <c r="AL120" s="146">
        <f t="shared" si="58"/>
        <v>0.37571073185320253</v>
      </c>
      <c r="AM120" s="146">
        <f t="shared" si="59"/>
        <v>2.9943029215135421E-4</v>
      </c>
      <c r="AN120" s="146">
        <f t="shared" si="60"/>
        <v>1.730405421140821E-2</v>
      </c>
      <c r="AO120" s="146">
        <f t="shared" si="61"/>
        <v>0.33402895728569321</v>
      </c>
      <c r="AP120" s="146">
        <f t="shared" si="62"/>
        <v>2.9400359136296081E-4</v>
      </c>
      <c r="AQ120" s="146">
        <f t="shared" si="63"/>
        <v>1.7146532925433083E-2</v>
      </c>
      <c r="AR120" s="146">
        <f t="shared" si="64"/>
        <v>0.3319977538509532</v>
      </c>
      <c r="AS120" s="146">
        <f t="shared" si="65"/>
        <v>2.6991241078517066E-4</v>
      </c>
      <c r="AT120" s="146">
        <f t="shared" si="66"/>
        <v>1.6429011254033843E-2</v>
      </c>
      <c r="AU120" s="146">
        <f t="shared" si="67"/>
        <v>0.32258649538837414</v>
      </c>
      <c r="AV120" s="146">
        <f t="shared" si="68"/>
        <v>2.6848176749413811E-4</v>
      </c>
      <c r="AW120" s="146">
        <f t="shared" si="69"/>
        <v>1.6385413253688114E-2</v>
      </c>
      <c r="AX120" s="147">
        <f t="shared" si="70"/>
        <v>0.32200609577442152</v>
      </c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</row>
    <row r="121" spans="1:123" x14ac:dyDescent="0.25">
      <c r="A121" s="126" t="s">
        <v>118</v>
      </c>
      <c r="B121" s="156">
        <v>3.44E-2</v>
      </c>
      <c r="C121" s="104"/>
      <c r="D121" s="144"/>
      <c r="E121" s="104"/>
      <c r="F121" s="103">
        <v>119</v>
      </c>
      <c r="G121" s="104">
        <f t="shared" si="43"/>
        <v>14161</v>
      </c>
      <c r="H121" s="104">
        <f t="shared" si="36"/>
        <v>1685159</v>
      </c>
      <c r="I121" s="104">
        <f t="shared" si="37"/>
        <v>200533921</v>
      </c>
      <c r="J121" s="104">
        <f t="shared" si="38"/>
        <v>23863536599</v>
      </c>
      <c r="K121" s="104">
        <f t="shared" si="39"/>
        <v>2839760855281</v>
      </c>
      <c r="L121" s="104">
        <f t="shared" si="40"/>
        <v>337931541778439</v>
      </c>
      <c r="M121" s="104">
        <f t="shared" si="41"/>
        <v>4.021385347163424E+16</v>
      </c>
      <c r="N121" s="105">
        <f t="shared" si="42"/>
        <v>4.7854485631244749E+18</v>
      </c>
      <c r="O121" s="162">
        <f>'RG11'!$B$17+'RG11'!$B$18*'Regresiones polinomicas'!F121</f>
        <v>6.3447941108293576E-2</v>
      </c>
      <c r="P121" s="145">
        <f>'RG12'!$B$17+'RG12'!$B$18*F121+'RG12'!$B$19*G121</f>
        <v>5.4457520697115867E-2</v>
      </c>
      <c r="Q121" s="145">
        <f>'RG13'!$B$17+'RG13'!$B$18*'Regresiones polinomicas'!F121+'RG13'!$B$19*'Regresiones polinomicas'!G121+'RG13'!$B$20*'Regresiones polinomicas'!H121</f>
        <v>5.4580348928777701E-2</v>
      </c>
      <c r="R121" s="145">
        <f>'RG14'!$B$17+'RG14'!$B$18*F121+'RG14'!$B$19*G121+'RG14'!$B$20*H121+'RG14'!$B$21*I121</f>
        <v>5.5320004266335904E-2</v>
      </c>
      <c r="S121" s="145">
        <f>'RG15'!$B$17+'RG15'!$B$18*F121+'RG15'!$B$19*G121+'RG15'!$B$20*H121+'RG15'!$B$21*I121+'RG15'!$B$22*J121</f>
        <v>5.4683660531449879E-2</v>
      </c>
      <c r="T121" s="145">
        <f>'RG16'!$B$17+'RG16'!$B$18*F121+'RG16'!$B$19*G121+'RG16'!$B$20*H121+'RG16'!$B$21*I121+'RG16'!$B$22*J121+'RG16'!$B$23*K121</f>
        <v>5.1235484324951619E-2</v>
      </c>
      <c r="U121" s="145">
        <f>'RG17'!$B$17+'RG17'!$B$18*F121+'RG17'!$B$19*G121+'RG17'!$B$20*H121+'RG17'!$B$21*I121+'RG17'!$B$22*J121+'RG17'!$B$23*K121+'RG17'!$B$24*L121</f>
        <v>5.0763541898163678E-2</v>
      </c>
      <c r="V121" s="145">
        <f>'RG18'!$B$17+'RG18'!$B$18*F121+'RG18'!$B$19*G121+'RG18'!$B$20*H121+'RG18'!$B$21*I121+'RG18'!$B$22*J121+'RG18'!$B$23*K121+'RG18'!$B$24*L121+'RG18'!$B$25*M121</f>
        <v>5.0049794449466972E-2</v>
      </c>
      <c r="W121" s="163">
        <f>'RG19'!$B$17+'RG19'!$B$18*F121+'RG19'!$B$19*G121+'RG19'!$B$20*H121+'RG19'!$B$21*I121+'RG19'!$B$22*J121+'RG19'!$B$23*K121+'RG19'!$B$24*L121+'RG19'!$B$25*M121+'RG19'!$B$26*N121</f>
        <v>4.9919280739747218E-2</v>
      </c>
      <c r="X121" s="146">
        <f t="shared" si="44"/>
        <v>8.4378288263089183E-4</v>
      </c>
      <c r="Y121" s="146">
        <f t="shared" si="45"/>
        <v>2.9047941108293576E-2</v>
      </c>
      <c r="Z121" s="146">
        <f t="shared" si="46"/>
        <v>0.4578232264261225</v>
      </c>
      <c r="AA121" s="146">
        <f t="shared" si="47"/>
        <v>4.0230413651523139E-4</v>
      </c>
      <c r="AB121" s="146">
        <f t="shared" si="48"/>
        <v>2.0057520697115867E-2</v>
      </c>
      <c r="AC121" s="146">
        <f t="shared" si="49"/>
        <v>0.36831498093114873</v>
      </c>
      <c r="AD121" s="146">
        <f t="shared" si="50"/>
        <v>4.072464828872193E-4</v>
      </c>
      <c r="AE121" s="146">
        <f t="shared" si="51"/>
        <v>2.0180348928777701E-2</v>
      </c>
      <c r="AF121" s="146">
        <f t="shared" si="52"/>
        <v>0.36973653200918866</v>
      </c>
      <c r="AG121" s="146">
        <f t="shared" si="53"/>
        <v>4.3764657850351243E-4</v>
      </c>
      <c r="AH121" s="146">
        <f t="shared" si="54"/>
        <v>2.0920004266335904E-2</v>
      </c>
      <c r="AI121" s="146">
        <f t="shared" si="55"/>
        <v>0.3781634608272515</v>
      </c>
      <c r="AJ121" s="146">
        <f t="shared" si="56"/>
        <v>4.1142688455509757E-4</v>
      </c>
      <c r="AK121" s="146">
        <f t="shared" si="57"/>
        <v>2.0283660531449879E-2</v>
      </c>
      <c r="AL121" s="146">
        <f t="shared" si="58"/>
        <v>0.37092726299447826</v>
      </c>
      <c r="AM121" s="146">
        <f t="shared" si="59"/>
        <v>2.8343353245569166E-4</v>
      </c>
      <c r="AN121" s="146">
        <f t="shared" si="60"/>
        <v>1.6835484324951619E-2</v>
      </c>
      <c r="AO121" s="146">
        <f t="shared" si="61"/>
        <v>0.3285903226399825</v>
      </c>
      <c r="AP121" s="146">
        <f t="shared" si="62"/>
        <v>2.6776550345295814E-4</v>
      </c>
      <c r="AQ121" s="146">
        <f t="shared" si="63"/>
        <v>1.6363541898163678E-2</v>
      </c>
      <c r="AR121" s="146">
        <f t="shared" si="64"/>
        <v>0.32234830916626039</v>
      </c>
      <c r="AS121" s="146">
        <f t="shared" si="65"/>
        <v>2.4491606631056725E-4</v>
      </c>
      <c r="AT121" s="146">
        <f t="shared" si="66"/>
        <v>1.5649794449466972E-2</v>
      </c>
      <c r="AU121" s="146">
        <f t="shared" si="67"/>
        <v>0.31268448994866233</v>
      </c>
      <c r="AV121" s="146">
        <f t="shared" si="68"/>
        <v>2.4084807467908897E-4</v>
      </c>
      <c r="AW121" s="146">
        <f t="shared" si="69"/>
        <v>1.5519280739747218E-2</v>
      </c>
      <c r="AX121" s="147">
        <f t="shared" si="70"/>
        <v>0.31088750698666023</v>
      </c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</row>
    <row r="122" spans="1:123" x14ac:dyDescent="0.25">
      <c r="A122" s="127" t="s">
        <v>117</v>
      </c>
      <c r="B122" s="156">
        <v>3.5000000000000003E-2</v>
      </c>
      <c r="C122" s="104"/>
      <c r="D122" s="144"/>
      <c r="E122" s="104"/>
      <c r="F122" s="103">
        <v>120</v>
      </c>
      <c r="G122" s="104">
        <f t="shared" si="43"/>
        <v>14400</v>
      </c>
      <c r="H122" s="104">
        <f t="shared" si="36"/>
        <v>1728000</v>
      </c>
      <c r="I122" s="104">
        <f t="shared" si="37"/>
        <v>207360000</v>
      </c>
      <c r="J122" s="104">
        <f t="shared" si="38"/>
        <v>24883200000</v>
      </c>
      <c r="K122" s="104">
        <f t="shared" si="39"/>
        <v>2985984000000</v>
      </c>
      <c r="L122" s="104">
        <f t="shared" si="40"/>
        <v>358318080000000</v>
      </c>
      <c r="M122" s="104">
        <f t="shared" si="41"/>
        <v>4.29981696E+16</v>
      </c>
      <c r="N122" s="105">
        <f t="shared" si="42"/>
        <v>5.159780352E+18</v>
      </c>
      <c r="O122" s="162">
        <f>'RG11'!$B$17+'RG11'!$B$18*'Regresiones polinomicas'!F122</f>
        <v>6.3208106975361084E-2</v>
      </c>
      <c r="P122" s="145">
        <f>'RG12'!$B$17+'RG12'!$B$18*F122+'RG12'!$B$19*G122</f>
        <v>5.4225571745073177E-2</v>
      </c>
      <c r="Q122" s="145">
        <f>'RG13'!$B$17+'RG13'!$B$18*'Regresiones polinomicas'!F122+'RG13'!$B$19*'Regresiones polinomicas'!G122+'RG13'!$B$20*'Regresiones polinomicas'!H122</f>
        <v>5.4430185735509048E-2</v>
      </c>
      <c r="R122" s="145">
        <f>'RG14'!$B$17+'RG14'!$B$18*F122+'RG14'!$B$19*G122+'RG14'!$B$20*H122+'RG14'!$B$21*I122</f>
        <v>5.516767754659014E-2</v>
      </c>
      <c r="S122" s="145">
        <f>'RG15'!$B$17+'RG15'!$B$18*F122+'RG15'!$B$19*G122+'RG15'!$B$20*H122+'RG15'!$B$21*I122+'RG15'!$B$22*J122</f>
        <v>5.4108551400562116E-2</v>
      </c>
      <c r="T122" s="145">
        <f>'RG16'!$B$17+'RG16'!$B$18*F122+'RG16'!$B$19*G122+'RG16'!$B$20*H122+'RG16'!$B$21*I122+'RG16'!$B$22*J122+'RG16'!$B$23*K122</f>
        <v>5.0681573041519157E-2</v>
      </c>
      <c r="U122" s="145">
        <f>'RG17'!$B$17+'RG17'!$B$18*F122+'RG17'!$B$19*G122+'RG17'!$B$20*H122+'RG17'!$B$21*I122+'RG17'!$B$22*J122+'RG17'!$B$23*K122+'RG17'!$B$24*L122</f>
        <v>4.9897071769313239E-2</v>
      </c>
      <c r="V122" s="145">
        <f>'RG18'!$B$17+'RG18'!$B$18*F122+'RG18'!$B$19*G122+'RG18'!$B$20*H122+'RG18'!$B$21*I122+'RG18'!$B$22*J122+'RG18'!$B$23*K122+'RG18'!$B$24*L122+'RG18'!$B$25*M122</f>
        <v>4.9190854563705561E-2</v>
      </c>
      <c r="W122" s="163">
        <f>'RG19'!$B$17+'RG19'!$B$18*F122+'RG19'!$B$19*G122+'RG19'!$B$20*H122+'RG19'!$B$21*I122+'RG19'!$B$22*J122+'RG19'!$B$23*K122+'RG19'!$B$24*L122+'RG19'!$B$25*M122+'RG19'!$B$26*N122</f>
        <v>4.8974264420222013E-2</v>
      </c>
      <c r="X122" s="146">
        <f t="shared" si="44"/>
        <v>7.9569729913341438E-4</v>
      </c>
      <c r="Y122" s="146">
        <f t="shared" si="45"/>
        <v>2.820810697536108E-2</v>
      </c>
      <c r="Z122" s="146">
        <f t="shared" si="46"/>
        <v>0.4462735608639059</v>
      </c>
      <c r="AA122" s="146">
        <f t="shared" si="47"/>
        <v>3.6962260892495593E-4</v>
      </c>
      <c r="AB122" s="146">
        <f t="shared" si="48"/>
        <v>1.9225571745073174E-2</v>
      </c>
      <c r="AC122" s="146">
        <f t="shared" si="49"/>
        <v>0.35454806886051815</v>
      </c>
      <c r="AD122" s="146">
        <f t="shared" si="50"/>
        <v>3.7753211771637916E-4</v>
      </c>
      <c r="AE122" s="146">
        <f t="shared" si="51"/>
        <v>1.9430185735509045E-2</v>
      </c>
      <c r="AF122" s="146">
        <f t="shared" si="52"/>
        <v>0.35697445218955448</v>
      </c>
      <c r="AG122" s="146">
        <f t="shared" si="53"/>
        <v>4.0673521762323592E-4</v>
      </c>
      <c r="AH122" s="146">
        <f t="shared" si="54"/>
        <v>2.0167677546590136E-2</v>
      </c>
      <c r="AI122" s="146">
        <f t="shared" si="55"/>
        <v>0.36557053774029463</v>
      </c>
      <c r="AJ122" s="146">
        <f t="shared" si="56"/>
        <v>3.651367366279243E-4</v>
      </c>
      <c r="AK122" s="146">
        <f t="shared" si="57"/>
        <v>1.9108551400562113E-2</v>
      </c>
      <c r="AL122" s="146">
        <f t="shared" si="58"/>
        <v>0.35315215258864979</v>
      </c>
      <c r="AM122" s="146">
        <f t="shared" si="59"/>
        <v>2.4591173305650029E-4</v>
      </c>
      <c r="AN122" s="146">
        <f t="shared" si="60"/>
        <v>1.5681573041519153E-2</v>
      </c>
      <c r="AO122" s="146">
        <f t="shared" si="61"/>
        <v>0.30941370009712521</v>
      </c>
      <c r="AP122" s="146">
        <f t="shared" si="62"/>
        <v>2.2192274730006939E-4</v>
      </c>
      <c r="AQ122" s="146">
        <f t="shared" si="63"/>
        <v>1.4897071769313236E-2</v>
      </c>
      <c r="AR122" s="146">
        <f t="shared" si="64"/>
        <v>0.29855603226951194</v>
      </c>
      <c r="AS122" s="146">
        <f t="shared" si="65"/>
        <v>2.0138035324824283E-4</v>
      </c>
      <c r="AT122" s="146">
        <f t="shared" si="66"/>
        <v>1.4190854563705557E-2</v>
      </c>
      <c r="AU122" s="146">
        <f t="shared" si="67"/>
        <v>0.28848562785847559</v>
      </c>
      <c r="AV122" s="146">
        <f t="shared" si="68"/>
        <v>1.9528006608628278E-4</v>
      </c>
      <c r="AW122" s="146">
        <f t="shared" si="69"/>
        <v>1.397426442022201E-2</v>
      </c>
      <c r="AX122" s="147">
        <f t="shared" si="70"/>
        <v>0.28533893434960672</v>
      </c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</row>
    <row r="123" spans="1:123" x14ac:dyDescent="0.25">
      <c r="A123" s="126" t="s">
        <v>116</v>
      </c>
      <c r="B123" s="156">
        <v>3.4799999999999998E-2</v>
      </c>
      <c r="C123" s="104"/>
      <c r="D123" s="144"/>
      <c r="E123" s="104"/>
      <c r="F123" s="103">
        <v>121</v>
      </c>
      <c r="G123" s="104">
        <f t="shared" si="43"/>
        <v>14641</v>
      </c>
      <c r="H123" s="104">
        <f t="shared" si="36"/>
        <v>1771561</v>
      </c>
      <c r="I123" s="104">
        <f t="shared" si="37"/>
        <v>214358881</v>
      </c>
      <c r="J123" s="104">
        <f t="shared" si="38"/>
        <v>25937424601</v>
      </c>
      <c r="K123" s="104">
        <f t="shared" si="39"/>
        <v>3138428376721</v>
      </c>
      <c r="L123" s="104">
        <f t="shared" si="40"/>
        <v>379749833583241</v>
      </c>
      <c r="M123" s="104">
        <f t="shared" si="41"/>
        <v>4.594972986357216E+16</v>
      </c>
      <c r="N123" s="105">
        <f t="shared" si="42"/>
        <v>5.5599173134922312E+18</v>
      </c>
      <c r="O123" s="162">
        <f>'RG11'!$B$17+'RG11'!$B$18*'Regresiones polinomicas'!F123</f>
        <v>6.2968272842428605E-2</v>
      </c>
      <c r="P123" s="145">
        <f>'RG12'!$B$17+'RG12'!$B$18*F123+'RG12'!$B$19*G123</f>
        <v>5.3997565383475381E-2</v>
      </c>
      <c r="Q123" s="145">
        <f>'RG13'!$B$17+'RG13'!$B$18*'Regresiones polinomicas'!F123+'RG13'!$B$19*'Regresiones polinomicas'!G123+'RG13'!$B$20*'Regresiones polinomicas'!H123</f>
        <v>5.428381553918446E-2</v>
      </c>
      <c r="R123" s="145">
        <f>'RG14'!$B$17+'RG14'!$B$18*F123+'RG14'!$B$19*G123+'RG14'!$B$20*H123+'RG14'!$B$21*I123</f>
        <v>5.5018064828623647E-2</v>
      </c>
      <c r="S123" s="145">
        <f>'RG15'!$B$17+'RG15'!$B$18*F123+'RG15'!$B$19*G123+'RG15'!$B$20*H123+'RG15'!$B$21*I123+'RG15'!$B$22*J123</f>
        <v>5.353832439077591E-2</v>
      </c>
      <c r="T123" s="145">
        <f>'RG16'!$B$17+'RG16'!$B$18*F123+'RG16'!$B$19*G123+'RG16'!$B$20*H123+'RG16'!$B$21*I123+'RG16'!$B$22*J123+'RG16'!$B$23*K123</f>
        <v>5.0143073051726383E-2</v>
      </c>
      <c r="U123" s="145">
        <f>'RG17'!$B$17+'RG17'!$B$18*F123+'RG17'!$B$19*G123+'RG17'!$B$20*H123+'RG17'!$B$21*I123+'RG17'!$B$22*J123+'RG17'!$B$23*K123+'RG17'!$B$24*L123</f>
        <v>4.9049110103472793E-2</v>
      </c>
      <c r="V123" s="145">
        <f>'RG18'!$B$17+'RG18'!$B$18*F123+'RG18'!$B$19*G123+'RG18'!$B$20*H123+'RG18'!$B$21*I123+'RG18'!$B$22*J123+'RG18'!$B$23*K123+'RG18'!$B$24*L123+'RG18'!$B$25*M123</f>
        <v>4.8354142825893509E-2</v>
      </c>
      <c r="W123" s="163">
        <f>'RG19'!$B$17+'RG19'!$B$18*F123+'RG19'!$B$19*G123+'RG19'!$B$20*H123+'RG19'!$B$21*I123+'RG19'!$B$22*J123+'RG19'!$B$23*K123+'RG19'!$B$24*L123+'RG19'!$B$25*M123+'RG19'!$B$26*N123</f>
        <v>4.8052869723123837E-2</v>
      </c>
      <c r="X123" s="146">
        <f t="shared" si="44"/>
        <v>7.9345159492550104E-4</v>
      </c>
      <c r="Y123" s="146">
        <f t="shared" si="45"/>
        <v>2.8168272842428607E-2</v>
      </c>
      <c r="Z123" s="146">
        <f t="shared" si="46"/>
        <v>0.447340725271546</v>
      </c>
      <c r="AA123" s="146">
        <f t="shared" si="47"/>
        <v>3.6854651665281236E-4</v>
      </c>
      <c r="AB123" s="146">
        <f t="shared" si="48"/>
        <v>1.9197565383475383E-2</v>
      </c>
      <c r="AC123" s="146">
        <f t="shared" si="49"/>
        <v>0.3555264991512066</v>
      </c>
      <c r="AD123" s="146">
        <f t="shared" si="50"/>
        <v>3.7961906796496594E-4</v>
      </c>
      <c r="AE123" s="146">
        <f t="shared" si="51"/>
        <v>1.9483815539184463E-2</v>
      </c>
      <c r="AF123" s="146">
        <f t="shared" si="52"/>
        <v>0.35892494559672544</v>
      </c>
      <c r="AG123" s="146">
        <f t="shared" si="53"/>
        <v>4.0877014541442863E-4</v>
      </c>
      <c r="AH123" s="146">
        <f t="shared" si="54"/>
        <v>2.021806482862365E-2</v>
      </c>
      <c r="AI123" s="146">
        <f t="shared" si="55"/>
        <v>0.3674804792135295</v>
      </c>
      <c r="AJ123" s="146">
        <f t="shared" si="56"/>
        <v>3.5112480097394745E-4</v>
      </c>
      <c r="AK123" s="146">
        <f t="shared" si="57"/>
        <v>1.8738324390775912E-2</v>
      </c>
      <c r="AL123" s="146">
        <f t="shared" si="58"/>
        <v>0.34999833491248239</v>
      </c>
      <c r="AM123" s="146">
        <f t="shared" si="59"/>
        <v>2.3540989067061244E-4</v>
      </c>
      <c r="AN123" s="146">
        <f t="shared" si="60"/>
        <v>1.5343073051726386E-2</v>
      </c>
      <c r="AO123" s="146">
        <f t="shared" si="61"/>
        <v>0.30598589432081363</v>
      </c>
      <c r="AP123" s="146">
        <f t="shared" si="62"/>
        <v>2.0303713874089048E-4</v>
      </c>
      <c r="AQ123" s="146">
        <f t="shared" si="63"/>
        <v>1.4249110103472795E-2</v>
      </c>
      <c r="AR123" s="146">
        <f t="shared" si="64"/>
        <v>0.29050700559935183</v>
      </c>
      <c r="AS123" s="146">
        <f t="shared" si="65"/>
        <v>1.8371478774472055E-4</v>
      </c>
      <c r="AT123" s="146">
        <f t="shared" si="66"/>
        <v>1.3554142825893511E-2</v>
      </c>
      <c r="AU123" s="146">
        <f t="shared" si="67"/>
        <v>0.28030985627637484</v>
      </c>
      <c r="AV123" s="146">
        <f t="shared" si="68"/>
        <v>1.7563855589809255E-4</v>
      </c>
      <c r="AW123" s="146">
        <f t="shared" si="69"/>
        <v>1.3252869723123839E-2</v>
      </c>
      <c r="AX123" s="147">
        <f t="shared" si="70"/>
        <v>0.27579767450904891</v>
      </c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</row>
    <row r="124" spans="1:123" x14ac:dyDescent="0.25">
      <c r="A124" s="127" t="s">
        <v>115</v>
      </c>
      <c r="B124" s="156">
        <v>3.4599999999999999E-2</v>
      </c>
      <c r="C124" s="104"/>
      <c r="D124" s="144"/>
      <c r="E124" s="104"/>
      <c r="F124" s="103">
        <v>122</v>
      </c>
      <c r="G124" s="104">
        <f t="shared" si="43"/>
        <v>14884</v>
      </c>
      <c r="H124" s="104">
        <f t="shared" si="36"/>
        <v>1815848</v>
      </c>
      <c r="I124" s="104">
        <f t="shared" si="37"/>
        <v>221533456</v>
      </c>
      <c r="J124" s="104">
        <f t="shared" si="38"/>
        <v>27027081632</v>
      </c>
      <c r="K124" s="104">
        <f t="shared" si="39"/>
        <v>3297303959104</v>
      </c>
      <c r="L124" s="104">
        <f t="shared" si="40"/>
        <v>402271083010688</v>
      </c>
      <c r="M124" s="104">
        <f t="shared" si="41"/>
        <v>4.9077072127303936E+16</v>
      </c>
      <c r="N124" s="105">
        <f t="shared" si="42"/>
        <v>5.9874027995310797E+18</v>
      </c>
      <c r="O124" s="162">
        <f>'RG11'!$B$17+'RG11'!$B$18*'Regresiones polinomicas'!F124</f>
        <v>6.2728438709496126E-2</v>
      </c>
      <c r="P124" s="145">
        <f>'RG12'!$B$17+'RG12'!$B$18*F124+'RG12'!$B$19*G124</f>
        <v>5.3773501612322486E-2</v>
      </c>
      <c r="Q124" s="145">
        <f>'RG13'!$B$17+'RG13'!$B$18*'Regresiones polinomicas'!F124+'RG13'!$B$19*'Regresiones polinomicas'!G124+'RG13'!$B$20*'Regresiones polinomicas'!H124</f>
        <v>5.4141178502403603E-2</v>
      </c>
      <c r="R124" s="145">
        <f>'RG14'!$B$17+'RG14'!$B$18*F124+'RG14'!$B$19*G124+'RG14'!$B$20*H124+'RG14'!$B$21*I124</f>
        <v>5.4871109596724713E-2</v>
      </c>
      <c r="S124" s="145">
        <f>'RG15'!$B$17+'RG15'!$B$18*F124+'RG15'!$B$19*G124+'RG15'!$B$20*H124+'RG15'!$B$21*I124+'RG15'!$B$22*J124</f>
        <v>5.2973786236404974E-2</v>
      </c>
      <c r="T124" s="145">
        <f>'RG16'!$B$17+'RG16'!$B$18*F124+'RG16'!$B$19*G124+'RG16'!$B$20*H124+'RG16'!$B$21*I124+'RG16'!$B$22*J124+'RG16'!$B$23*K124</f>
        <v>4.9620707514173829E-2</v>
      </c>
      <c r="U124" s="145">
        <f>'RG17'!$B$17+'RG17'!$B$18*F124+'RG17'!$B$19*G124+'RG17'!$B$20*H124+'RG17'!$B$21*I124+'RG17'!$B$22*J124+'RG17'!$B$23*K124+'RG17'!$B$24*L124</f>
        <v>4.8221604962087494E-2</v>
      </c>
      <c r="V124" s="145">
        <f>'RG18'!$B$17+'RG18'!$B$18*F124+'RG18'!$B$19*G124+'RG18'!$B$20*H124+'RG18'!$B$21*I124+'RG18'!$B$22*J124+'RG18'!$B$23*K124+'RG18'!$B$24*L124+'RG18'!$B$25*M124</f>
        <v>4.754155296714363E-2</v>
      </c>
      <c r="W124" s="163">
        <f>'RG19'!$B$17+'RG19'!$B$18*F124+'RG19'!$B$19*G124+'RG19'!$B$20*H124+'RG19'!$B$21*I124+'RG19'!$B$22*J124+'RG19'!$B$23*K124+'RG19'!$B$24*L124+'RG19'!$B$25*M124+'RG19'!$B$26*N124</f>
        <v>4.715753662558464E-2</v>
      </c>
      <c r="X124" s="146">
        <f t="shared" si="44"/>
        <v>7.9120906423388012E-4</v>
      </c>
      <c r="Y124" s="146">
        <f t="shared" si="45"/>
        <v>2.8128438709496127E-2</v>
      </c>
      <c r="Z124" s="146">
        <f t="shared" si="46"/>
        <v>0.44841605001142665</v>
      </c>
      <c r="AA124" s="146">
        <f t="shared" si="47"/>
        <v>3.6762316407773298E-4</v>
      </c>
      <c r="AB124" s="146">
        <f t="shared" si="48"/>
        <v>1.9173501612322487E-2</v>
      </c>
      <c r="AC124" s="146">
        <f t="shared" si="49"/>
        <v>0.35656040684411699</v>
      </c>
      <c r="AD124" s="146">
        <f t="shared" si="50"/>
        <v>3.8185765726280076E-4</v>
      </c>
      <c r="AE124" s="146">
        <f t="shared" si="51"/>
        <v>1.9541178502403604E-2</v>
      </c>
      <c r="AF124" s="146">
        <f t="shared" si="52"/>
        <v>0.36093005440463533</v>
      </c>
      <c r="AG124" s="146">
        <f t="shared" si="53"/>
        <v>4.109178842824248E-4</v>
      </c>
      <c r="AH124" s="146">
        <f t="shared" si="54"/>
        <v>2.0271109596724714E-2</v>
      </c>
      <c r="AI124" s="146">
        <f t="shared" si="55"/>
        <v>0.36943137738068826</v>
      </c>
      <c r="AJ124" s="146">
        <f t="shared" si="56"/>
        <v>3.3759602066110489E-4</v>
      </c>
      <c r="AK124" s="146">
        <f t="shared" si="57"/>
        <v>1.8373786236404975E-2</v>
      </c>
      <c r="AL124" s="146">
        <f t="shared" si="58"/>
        <v>0.34684676217796995</v>
      </c>
      <c r="AM124" s="146">
        <f t="shared" si="59"/>
        <v>2.2562165422635816E-4</v>
      </c>
      <c r="AN124" s="146">
        <f t="shared" si="60"/>
        <v>1.502070751417383E-2</v>
      </c>
      <c r="AO124" s="146">
        <f t="shared" si="61"/>
        <v>0.30271046638912319</v>
      </c>
      <c r="AP124" s="146">
        <f t="shared" si="62"/>
        <v>1.8554812174316669E-4</v>
      </c>
      <c r="AQ124" s="146">
        <f t="shared" si="63"/>
        <v>1.3621604962087495E-2</v>
      </c>
      <c r="AR124" s="146">
        <f t="shared" si="64"/>
        <v>0.28247929476418282</v>
      </c>
      <c r="AS124" s="146">
        <f t="shared" si="65"/>
        <v>1.6748379320138411E-4</v>
      </c>
      <c r="AT124" s="146">
        <f t="shared" si="66"/>
        <v>1.2941552967143631E-2</v>
      </c>
      <c r="AU124" s="146">
        <f t="shared" si="67"/>
        <v>0.27221561264705946</v>
      </c>
      <c r="AV124" s="146">
        <f t="shared" si="68"/>
        <v>1.5769172610289968E-4</v>
      </c>
      <c r="AW124" s="146">
        <f t="shared" si="69"/>
        <v>1.2557536625584641E-2</v>
      </c>
      <c r="AX124" s="147">
        <f t="shared" si="70"/>
        <v>0.26628907114651384</v>
      </c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</row>
    <row r="125" spans="1:123" x14ac:dyDescent="0.25">
      <c r="A125" s="126" t="s">
        <v>114</v>
      </c>
      <c r="B125" s="156">
        <v>3.5900000000000001E-2</v>
      </c>
      <c r="C125" s="104"/>
      <c r="D125" s="144"/>
      <c r="E125" s="104"/>
      <c r="F125" s="103">
        <v>123</v>
      </c>
      <c r="G125" s="104">
        <f t="shared" si="43"/>
        <v>15129</v>
      </c>
      <c r="H125" s="104">
        <f t="shared" ref="H125:H188" si="71">F125^3</f>
        <v>1860867</v>
      </c>
      <c r="I125" s="104">
        <f t="shared" ref="I125:I188" si="72">F125^4</f>
        <v>228886641</v>
      </c>
      <c r="J125" s="104">
        <f t="shared" ref="J125:J188" si="73">F125^5</f>
        <v>28153056843</v>
      </c>
      <c r="K125" s="104">
        <f t="shared" ref="K125:K188" si="74">F125^6</f>
        <v>3462825991689</v>
      </c>
      <c r="L125" s="104">
        <f t="shared" ref="L125:L188" si="75">F125^7</f>
        <v>425927596977747</v>
      </c>
      <c r="M125" s="104">
        <f t="shared" ref="M125:M188" si="76">F125^8</f>
        <v>5.238909442826288E+16</v>
      </c>
      <c r="N125" s="105">
        <f t="shared" ref="N125:N188" si="77">F125^9</f>
        <v>6.4438586146763346E+18</v>
      </c>
      <c r="O125" s="162">
        <f>'RG11'!$B$17+'RG11'!$B$18*'Regresiones polinomicas'!F125</f>
        <v>6.2488604576563647E-2</v>
      </c>
      <c r="P125" s="145">
        <f>'RG12'!$B$17+'RG12'!$B$18*F125+'RG12'!$B$19*G125</f>
        <v>5.3553380431614478E-2</v>
      </c>
      <c r="Q125" s="145">
        <f>'RG13'!$B$17+'RG13'!$B$18*'Regresiones polinomicas'!F125+'RG13'!$B$19*'Regresiones polinomicas'!G125+'RG13'!$B$20*'Regresiones polinomicas'!H125</f>
        <v>5.4002214787766137E-2</v>
      </c>
      <c r="R125" s="145">
        <f>'RG14'!$B$17+'RG14'!$B$18*F125+'RG14'!$B$19*G125+'RG14'!$B$20*H125+'RG14'!$B$21*I125</f>
        <v>5.4726756442411012E-2</v>
      </c>
      <c r="S125" s="145">
        <f>'RG15'!$B$17+'RG15'!$B$18*F125+'RG15'!$B$19*G125+'RG15'!$B$20*H125+'RG15'!$B$21*I125+'RG15'!$B$22*J125</f>
        <v>5.2415740781290798E-2</v>
      </c>
      <c r="T125" s="145">
        <f>'RG16'!$B$17+'RG16'!$B$18*F125+'RG16'!$B$19*G125+'RG16'!$B$20*H125+'RG16'!$B$21*I125+'RG16'!$B$22*J125+'RG16'!$B$23*K125</f>
        <v>4.911516904794036E-2</v>
      </c>
      <c r="U125" s="145">
        <f>'RG17'!$B$17+'RG17'!$B$18*F125+'RG17'!$B$19*G125+'RG17'!$B$20*H125+'RG17'!$B$21*I125+'RG17'!$B$22*J125+'RG17'!$B$23*K125+'RG17'!$B$24*L125</f>
        <v>4.7416459934063404E-2</v>
      </c>
      <c r="V125" s="145">
        <f>'RG18'!$B$17+'RG18'!$B$18*F125+'RG18'!$B$19*G125+'RG18'!$B$20*H125+'RG18'!$B$21*I125+'RG18'!$B$22*J125+'RG18'!$B$23*K125+'RG18'!$B$24*L125+'RG18'!$B$25*M125</f>
        <v>4.6754916458080054E-2</v>
      </c>
      <c r="W125" s="163">
        <f>'RG19'!$B$17+'RG19'!$B$18*F125+'RG19'!$B$19*G125+'RG19'!$B$20*H125+'RG19'!$B$21*I125+'RG19'!$B$22*J125+'RG19'!$B$23*K125+'RG19'!$B$24*L125+'RG19'!$B$25*M125+'RG19'!$B$26*N125</f>
        <v>4.6290631759299483E-2</v>
      </c>
      <c r="X125" s="146">
        <f t="shared" si="44"/>
        <v>7.0695389332886126E-4</v>
      </c>
      <c r="Y125" s="146">
        <f t="shared" si="45"/>
        <v>2.6588604576563646E-2</v>
      </c>
      <c r="Z125" s="146">
        <f t="shared" si="46"/>
        <v>0.4254952524021588</v>
      </c>
      <c r="AA125" s="146">
        <f t="shared" si="47"/>
        <v>3.1164184066330891E-4</v>
      </c>
      <c r="AB125" s="146">
        <f t="shared" si="48"/>
        <v>1.7653380431614477E-2</v>
      </c>
      <c r="AC125" s="146">
        <f t="shared" si="49"/>
        <v>0.32964082359202584</v>
      </c>
      <c r="AD125" s="146">
        <f t="shared" si="50"/>
        <v>3.2769018022241897E-4</v>
      </c>
      <c r="AE125" s="146">
        <f t="shared" si="51"/>
        <v>1.8102214787766135E-2</v>
      </c>
      <c r="AF125" s="146">
        <f t="shared" si="52"/>
        <v>0.33521245117278187</v>
      </c>
      <c r="AG125" s="146">
        <f t="shared" si="53"/>
        <v>3.5444675814186451E-4</v>
      </c>
      <c r="AH125" s="146">
        <f t="shared" si="54"/>
        <v>1.8826756442411011E-2</v>
      </c>
      <c r="AI125" s="146">
        <f t="shared" si="55"/>
        <v>0.3440137451270735</v>
      </c>
      <c r="AJ125" s="146">
        <f t="shared" si="56"/>
        <v>2.7276969355479196E-4</v>
      </c>
      <c r="AK125" s="146">
        <f t="shared" si="57"/>
        <v>1.6515740781290797E-2</v>
      </c>
      <c r="AL125" s="146">
        <f t="shared" si="58"/>
        <v>0.31509124043871001</v>
      </c>
      <c r="AM125" s="146">
        <f t="shared" si="59"/>
        <v>1.7464069296564089E-4</v>
      </c>
      <c r="AN125" s="146">
        <f t="shared" si="60"/>
        <v>1.3215169047940359E-2</v>
      </c>
      <c r="AO125" s="146">
        <f t="shared" si="61"/>
        <v>0.26906492035161866</v>
      </c>
      <c r="AP125" s="146">
        <f t="shared" si="62"/>
        <v>1.3262884941288763E-4</v>
      </c>
      <c r="AQ125" s="146">
        <f t="shared" si="63"/>
        <v>1.1516459934063403E-2</v>
      </c>
      <c r="AR125" s="146">
        <f t="shared" si="64"/>
        <v>0.24287894857773049</v>
      </c>
      <c r="AS125" s="146">
        <f t="shared" si="65"/>
        <v>1.1782921131189719E-4</v>
      </c>
      <c r="AT125" s="146">
        <f t="shared" si="66"/>
        <v>1.0854916458080052E-2</v>
      </c>
      <c r="AU125" s="146">
        <f t="shared" si="67"/>
        <v>0.23216631063414372</v>
      </c>
      <c r="AV125" s="146">
        <f t="shared" si="68"/>
        <v>1.0796522835736305E-4</v>
      </c>
      <c r="AW125" s="146">
        <f t="shared" si="69"/>
        <v>1.0390631759299482E-2</v>
      </c>
      <c r="AX125" s="147">
        <f t="shared" si="70"/>
        <v>0.22446511020476778</v>
      </c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</row>
    <row r="126" spans="1:123" x14ac:dyDescent="0.25">
      <c r="A126" s="127" t="s">
        <v>113</v>
      </c>
      <c r="B126" s="156">
        <v>3.7400000000000003E-2</v>
      </c>
      <c r="C126" s="104"/>
      <c r="D126" s="144"/>
      <c r="E126" s="104"/>
      <c r="F126" s="103">
        <v>124</v>
      </c>
      <c r="G126" s="104">
        <f t="shared" si="43"/>
        <v>15376</v>
      </c>
      <c r="H126" s="104">
        <f t="shared" si="71"/>
        <v>1906624</v>
      </c>
      <c r="I126" s="104">
        <f t="shared" si="72"/>
        <v>236421376</v>
      </c>
      <c r="J126" s="104">
        <f t="shared" si="73"/>
        <v>29316250624</v>
      </c>
      <c r="K126" s="104">
        <f t="shared" si="74"/>
        <v>3635215077376</v>
      </c>
      <c r="L126" s="104">
        <f t="shared" si="75"/>
        <v>450766669594624</v>
      </c>
      <c r="M126" s="104">
        <f t="shared" si="76"/>
        <v>5.5895067029733376E+16</v>
      </c>
      <c r="N126" s="105">
        <f t="shared" si="77"/>
        <v>6.9309883116869386E+18</v>
      </c>
      <c r="O126" s="162">
        <f>'RG11'!$B$17+'RG11'!$B$18*'Regresiones polinomicas'!F126</f>
        <v>6.2248770443631168E-2</v>
      </c>
      <c r="P126" s="145">
        <f>'RG12'!$B$17+'RG12'!$B$18*F126+'RG12'!$B$19*G126</f>
        <v>5.3337201841351378E-2</v>
      </c>
      <c r="Q126" s="145">
        <f>'RG13'!$B$17+'RG13'!$B$18*'Regresiones polinomicas'!F126+'RG13'!$B$19*'Regresiones polinomicas'!G126+'RG13'!$B$20*'Regresiones polinomicas'!H126</f>
        <v>5.3866864557871749E-2</v>
      </c>
      <c r="R126" s="145">
        <f>'RG14'!$B$17+'RG14'!$B$18*F126+'RG14'!$B$19*G126+'RG14'!$B$20*H126+'RG14'!$B$21*I126</f>
        <v>5.4584951064429788E-2</v>
      </c>
      <c r="S126" s="145">
        <f>'RG15'!$B$17+'RG15'!$B$18*F126+'RG15'!$B$19*G126+'RG15'!$B$20*H126+'RG15'!$B$21*I126+'RG15'!$B$22*J126</f>
        <v>5.1864987836597376E-2</v>
      </c>
      <c r="T126" s="145">
        <f>'RG16'!$B$17+'RG16'!$B$18*F126+'RG16'!$B$19*G126+'RG16'!$B$20*H126+'RG16'!$B$21*I126+'RG16'!$B$22*J126+'RG16'!$B$23*K126</f>
        <v>4.8627118769978384E-2</v>
      </c>
      <c r="U126" s="145">
        <f>'RG17'!$B$17+'RG17'!$B$18*F126+'RG17'!$B$19*G126+'RG17'!$B$20*H126+'RG17'!$B$21*I126+'RG17'!$B$22*J126+'RG17'!$B$23*K126+'RG17'!$B$24*L126</f>
        <v>4.6635529237884277E-2</v>
      </c>
      <c r="V126" s="145">
        <f>'RG18'!$B$17+'RG18'!$B$18*F126+'RG18'!$B$19*G126+'RG18'!$B$20*H126+'RG18'!$B$21*I126+'RG18'!$B$22*J126+'RG18'!$B$23*K126+'RG18'!$B$24*L126+'RG18'!$B$25*M126</f>
        <v>4.5995997886220635E-2</v>
      </c>
      <c r="W126" s="163">
        <f>'RG19'!$B$17+'RG19'!$B$18*F126+'RG19'!$B$19*G126+'RG19'!$B$20*H126+'RG19'!$B$21*I126+'RG19'!$B$22*J126+'RG19'!$B$23*K126+'RG19'!$B$24*L126+'RG19'!$B$25*M126+'RG19'!$B$26*N126</f>
        <v>4.5454440704449262E-2</v>
      </c>
      <c r="X126" s="146">
        <f t="shared" si="44"/>
        <v>6.1746139256027783E-4</v>
      </c>
      <c r="Y126" s="146">
        <f t="shared" si="45"/>
        <v>2.4848770443631166E-2</v>
      </c>
      <c r="Z126" s="146">
        <f t="shared" si="46"/>
        <v>0.39918491990348232</v>
      </c>
      <c r="AA126" s="146">
        <f t="shared" si="47"/>
        <v>2.5399440253197369E-4</v>
      </c>
      <c r="AB126" s="146">
        <f t="shared" si="48"/>
        <v>1.5937201841351376E-2</v>
      </c>
      <c r="AC126" s="146">
        <f t="shared" si="49"/>
        <v>0.29880086114670434</v>
      </c>
      <c r="AD126" s="146">
        <f t="shared" si="50"/>
        <v>2.7115762836729267E-4</v>
      </c>
      <c r="AE126" s="146">
        <f t="shared" si="51"/>
        <v>1.6466864557871747E-2</v>
      </c>
      <c r="AF126" s="146">
        <f t="shared" si="52"/>
        <v>0.3056956199888079</v>
      </c>
      <c r="AG126" s="146">
        <f t="shared" si="53"/>
        <v>2.9532254308684637E-4</v>
      </c>
      <c r="AH126" s="146">
        <f t="shared" si="54"/>
        <v>1.7184951064429785E-2</v>
      </c>
      <c r="AI126" s="146">
        <f t="shared" si="55"/>
        <v>0.31482946726736805</v>
      </c>
      <c r="AJ126" s="146">
        <f t="shared" si="56"/>
        <v>2.0923587311290996E-4</v>
      </c>
      <c r="AK126" s="146">
        <f t="shared" si="57"/>
        <v>1.4464987836597373E-2</v>
      </c>
      <c r="AL126" s="146">
        <f t="shared" si="58"/>
        <v>0.27889696768405442</v>
      </c>
      <c r="AM126" s="146">
        <f t="shared" si="59"/>
        <v>1.2604819587520088E-4</v>
      </c>
      <c r="AN126" s="146">
        <f t="shared" si="60"/>
        <v>1.1227118769978381E-2</v>
      </c>
      <c r="AO126" s="146">
        <f t="shared" si="61"/>
        <v>0.23088184235397938</v>
      </c>
      <c r="AP126" s="146">
        <f t="shared" si="62"/>
        <v>8.5295000303815284E-5</v>
      </c>
      <c r="AQ126" s="146">
        <f t="shared" si="63"/>
        <v>9.235529237884274E-3</v>
      </c>
      <c r="AR126" s="146">
        <f t="shared" si="64"/>
        <v>0.19803633385984629</v>
      </c>
      <c r="AS126" s="146">
        <f t="shared" si="65"/>
        <v>7.389117965990959E-5</v>
      </c>
      <c r="AT126" s="146">
        <f t="shared" si="66"/>
        <v>8.5959978862206327E-3</v>
      </c>
      <c r="AU126" s="146">
        <f t="shared" si="67"/>
        <v>0.18688577879067605</v>
      </c>
      <c r="AV126" s="146">
        <f t="shared" si="68"/>
        <v>6.4874015061489073E-5</v>
      </c>
      <c r="AW126" s="146">
        <f t="shared" si="69"/>
        <v>8.0544407044492589E-3</v>
      </c>
      <c r="AX126" s="147">
        <f t="shared" si="70"/>
        <v>0.17719810385128901</v>
      </c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</row>
    <row r="127" spans="1:123" x14ac:dyDescent="0.25">
      <c r="A127" s="126" t="s">
        <v>112</v>
      </c>
      <c r="B127" s="156">
        <v>3.8800000000000001E-2</v>
      </c>
      <c r="C127" s="104"/>
      <c r="D127" s="144"/>
      <c r="E127" s="104"/>
      <c r="F127" s="103">
        <v>125</v>
      </c>
      <c r="G127" s="104">
        <f t="shared" si="43"/>
        <v>15625</v>
      </c>
      <c r="H127" s="104">
        <f t="shared" si="71"/>
        <v>1953125</v>
      </c>
      <c r="I127" s="104">
        <f t="shared" si="72"/>
        <v>244140625</v>
      </c>
      <c r="J127" s="104">
        <f t="shared" si="73"/>
        <v>30517578125</v>
      </c>
      <c r="K127" s="104">
        <f t="shared" si="74"/>
        <v>3814697265625</v>
      </c>
      <c r="L127" s="104">
        <f t="shared" si="75"/>
        <v>476837158203125</v>
      </c>
      <c r="M127" s="104">
        <f t="shared" si="76"/>
        <v>5.9604644775390624E+16</v>
      </c>
      <c r="N127" s="105">
        <f t="shared" si="77"/>
        <v>7.4505805969238282E+18</v>
      </c>
      <c r="O127" s="162">
        <f>'RG11'!$B$17+'RG11'!$B$18*'Regresiones polinomicas'!F127</f>
        <v>6.200893631069869E-2</v>
      </c>
      <c r="P127" s="145">
        <f>'RG12'!$B$17+'RG12'!$B$18*F127+'RG12'!$B$19*G127</f>
        <v>5.3124965841533173E-2</v>
      </c>
      <c r="Q127" s="145">
        <f>'RG13'!$B$17+'RG13'!$B$18*'Regresiones polinomicas'!F127+'RG13'!$B$19*'Regresiones polinomicas'!G127+'RG13'!$B$20*'Regresiones polinomicas'!H127</f>
        <v>5.3735067975320128E-2</v>
      </c>
      <c r="R127" s="145">
        <f>'RG14'!$B$17+'RG14'!$B$18*F127+'RG14'!$B$19*G127+'RG14'!$B$20*H127+'RG14'!$B$21*I127</f>
        <v>5.4445640268757908E-2</v>
      </c>
      <c r="S127" s="145">
        <f>'RG15'!$B$17+'RG15'!$B$18*F127+'RG15'!$B$19*G127+'RG15'!$B$20*H127+'RG15'!$B$21*I127+'RG15'!$B$22*J127</f>
        <v>5.1322322038617862E-2</v>
      </c>
      <c r="T127" s="145">
        <f>'RG16'!$B$17+'RG16'!$B$18*F127+'RG16'!$B$19*G127+'RG16'!$B$20*H127+'RG16'!$B$21*I127+'RG16'!$B$22*J127+'RG16'!$B$23*K127</f>
        <v>4.8157185377400769E-2</v>
      </c>
      <c r="U127" s="145">
        <f>'RG17'!$B$17+'RG17'!$B$18*F127+'RG17'!$B$19*G127+'RG17'!$B$20*H127+'RG17'!$B$21*I127+'RG17'!$B$22*J127+'RG17'!$B$23*K127+'RG17'!$B$24*L127</f>
        <v>4.5880612902777451E-2</v>
      </c>
      <c r="V127" s="145">
        <f>'RG18'!$B$17+'RG18'!$B$18*F127+'RG18'!$B$19*G127+'RG18'!$B$20*H127+'RG18'!$B$21*I127+'RG18'!$B$22*J127+'RG18'!$B$23*K127+'RG18'!$B$24*L127+'RG18'!$B$25*M127</f>
        <v>4.5266490480048521E-2</v>
      </c>
      <c r="W127" s="163">
        <f>'RG19'!$B$17+'RG19'!$B$18*F127+'RG19'!$B$19*G127+'RG19'!$B$20*H127+'RG19'!$B$21*I127+'RG19'!$B$22*J127+'RG19'!$B$23*K127+'RG19'!$B$24*L127+'RG19'!$B$25*M127+'RG19'!$B$26*N127</f>
        <v>4.4651160493009101E-2</v>
      </c>
      <c r="X127" s="146">
        <f t="shared" si="44"/>
        <v>5.38654724674068E-4</v>
      </c>
      <c r="Y127" s="146">
        <f t="shared" si="45"/>
        <v>2.3208936310698688E-2</v>
      </c>
      <c r="Z127" s="146">
        <f t="shared" si="46"/>
        <v>0.374283735402414</v>
      </c>
      <c r="AA127" s="146">
        <f t="shared" si="47"/>
        <v>2.0520464636109215E-4</v>
      </c>
      <c r="AB127" s="146">
        <f t="shared" si="48"/>
        <v>1.4324965841533172E-2</v>
      </c>
      <c r="AC127" s="146">
        <f t="shared" si="49"/>
        <v>0.26964658921877166</v>
      </c>
      <c r="AD127" s="146">
        <f t="shared" si="50"/>
        <v>2.2305625542743283E-4</v>
      </c>
      <c r="AE127" s="146">
        <f t="shared" si="51"/>
        <v>1.4935067975320127E-2</v>
      </c>
      <c r="AF127" s="146">
        <f t="shared" si="52"/>
        <v>0.27793894263201868</v>
      </c>
      <c r="AG127" s="146">
        <f t="shared" si="53"/>
        <v>2.4478605941937901E-4</v>
      </c>
      <c r="AH127" s="146">
        <f t="shared" si="54"/>
        <v>1.5645640268757907E-2</v>
      </c>
      <c r="AI127" s="146">
        <f t="shared" si="55"/>
        <v>0.28736259122910374</v>
      </c>
      <c r="AJ127" s="146">
        <f t="shared" si="56"/>
        <v>1.568085492388546E-4</v>
      </c>
      <c r="AK127" s="146">
        <f t="shared" si="57"/>
        <v>1.2522322038617861E-2</v>
      </c>
      <c r="AL127" s="146">
        <f t="shared" si="58"/>
        <v>0.24399367645905318</v>
      </c>
      <c r="AM127" s="146">
        <f t="shared" si="59"/>
        <v>8.7556918187042742E-5</v>
      </c>
      <c r="AN127" s="146">
        <f t="shared" si="60"/>
        <v>9.3571853774007674E-3</v>
      </c>
      <c r="AO127" s="146">
        <f t="shared" si="61"/>
        <v>0.19430507211062864</v>
      </c>
      <c r="AP127" s="146">
        <f t="shared" si="62"/>
        <v>5.0135079078978507E-5</v>
      </c>
      <c r="AQ127" s="146">
        <f t="shared" si="63"/>
        <v>7.08061290277745E-3</v>
      </c>
      <c r="AR127" s="146">
        <f t="shared" si="64"/>
        <v>0.15432690312532452</v>
      </c>
      <c r="AS127" s="146">
        <f t="shared" si="65"/>
        <v>4.1815499128558138E-5</v>
      </c>
      <c r="AT127" s="146">
        <f t="shared" si="66"/>
        <v>6.4664904800485201E-3</v>
      </c>
      <c r="AU127" s="146">
        <f t="shared" si="67"/>
        <v>0.14285380667844494</v>
      </c>
      <c r="AV127" s="146">
        <f t="shared" si="68"/>
        <v>3.4236079114950494E-5</v>
      </c>
      <c r="AW127" s="146">
        <f t="shared" si="69"/>
        <v>5.8511604930090999E-3</v>
      </c>
      <c r="AX127" s="147">
        <f t="shared" si="70"/>
        <v>0.1310416219512413</v>
      </c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</row>
    <row r="128" spans="1:123" x14ac:dyDescent="0.25">
      <c r="A128" s="127" t="s">
        <v>111</v>
      </c>
      <c r="B128" s="156">
        <v>4.1000000000000002E-2</v>
      </c>
      <c r="C128" s="104"/>
      <c r="D128" s="144"/>
      <c r="E128" s="104"/>
      <c r="F128" s="103">
        <v>126</v>
      </c>
      <c r="G128" s="104">
        <f t="shared" si="43"/>
        <v>15876</v>
      </c>
      <c r="H128" s="104">
        <f t="shared" si="71"/>
        <v>2000376</v>
      </c>
      <c r="I128" s="104">
        <f t="shared" si="72"/>
        <v>252047376</v>
      </c>
      <c r="J128" s="104">
        <f t="shared" si="73"/>
        <v>31757969376</v>
      </c>
      <c r="K128" s="104">
        <f t="shared" si="74"/>
        <v>4001504141376</v>
      </c>
      <c r="L128" s="104">
        <f t="shared" si="75"/>
        <v>504189521813376</v>
      </c>
      <c r="M128" s="104">
        <f t="shared" si="76"/>
        <v>6.3527879748485376E+16</v>
      </c>
      <c r="N128" s="105">
        <f t="shared" si="77"/>
        <v>8.0045128483091579E+18</v>
      </c>
      <c r="O128" s="162">
        <f>'RG11'!$B$17+'RG11'!$B$18*'Regresiones polinomicas'!F128</f>
        <v>6.1769102177766211E-2</v>
      </c>
      <c r="P128" s="145">
        <f>'RG12'!$B$17+'RG12'!$B$18*F128+'RG12'!$B$19*G128</f>
        <v>5.2916672432159861E-2</v>
      </c>
      <c r="Q128" s="145">
        <f>'RG13'!$B$17+'RG13'!$B$18*'Regresiones polinomicas'!F128+'RG13'!$B$19*'Regresiones polinomicas'!G128+'RG13'!$B$20*'Regresiones polinomicas'!H128</f>
        <v>5.360676520271087E-2</v>
      </c>
      <c r="R128" s="145">
        <f>'RG14'!$B$17+'RG14'!$B$18*F128+'RG14'!$B$19*G128+'RG14'!$B$20*H128+'RG14'!$B$21*I128</f>
        <v>5.430877196860158E-2</v>
      </c>
      <c r="S128" s="145">
        <f>'RG15'!$B$17+'RG15'!$B$18*F128+'RG15'!$B$19*G128+'RG15'!$B$20*H128+'RG15'!$B$21*I128+'RG15'!$B$22*J128</f>
        <v>5.0788531706565776E-2</v>
      </c>
      <c r="T128" s="145">
        <f>'RG16'!$B$17+'RG16'!$B$18*F128+'RG16'!$B$19*G128+'RG16'!$B$20*H128+'RG16'!$B$21*I128+'RG16'!$B$22*J128+'RG16'!$B$23*K128</f>
        <v>4.7705964274666696E-2</v>
      </c>
      <c r="U128" s="145">
        <f>'RG17'!$B$17+'RG17'!$B$18*F128+'RG17'!$B$19*G128+'RG17'!$B$20*H128+'RG17'!$B$21*I128+'RG17'!$B$22*J128+'RG17'!$B$23*K128+'RG17'!$B$24*L128</f>
        <v>4.5153452036553077E-2</v>
      </c>
      <c r="V128" s="145">
        <f>'RG18'!$B$17+'RG18'!$B$18*F128+'RG18'!$B$19*G128+'RG18'!$B$20*H128+'RG18'!$B$21*I128+'RG18'!$B$22*J128+'RG18'!$B$23*K128+'RG18'!$B$24*L128+'RG18'!$B$25*M128</f>
        <v>4.456801178667813E-2</v>
      </c>
      <c r="W128" s="163">
        <f>'RG19'!$B$17+'RG19'!$B$18*F128+'RG19'!$B$19*G128+'RG19'!$B$20*H128+'RG19'!$B$21*I128+'RG19'!$B$22*J128+'RG19'!$B$23*K128+'RG19'!$B$24*L128+'RG19'!$B$25*M128+'RG19'!$B$26*N128</f>
        <v>4.3882892341645885E-2</v>
      </c>
      <c r="X128" s="146">
        <f t="shared" si="44"/>
        <v>4.3135560527049309E-4</v>
      </c>
      <c r="Y128" s="146">
        <f t="shared" si="45"/>
        <v>2.0769102177766209E-2</v>
      </c>
      <c r="Z128" s="146">
        <f t="shared" si="46"/>
        <v>0.3362377215390715</v>
      </c>
      <c r="AA128" s="146">
        <f t="shared" si="47"/>
        <v>1.4200708185539877E-4</v>
      </c>
      <c r="AB128" s="146">
        <f t="shared" si="48"/>
        <v>1.191667243215986E-2</v>
      </c>
      <c r="AC128" s="146">
        <f t="shared" si="49"/>
        <v>0.22519693481175052</v>
      </c>
      <c r="AD128" s="146">
        <f t="shared" si="50"/>
        <v>1.5893052887628158E-4</v>
      </c>
      <c r="AE128" s="146">
        <f t="shared" si="51"/>
        <v>1.2606765202710868E-2</v>
      </c>
      <c r="AF128" s="146">
        <f t="shared" si="52"/>
        <v>0.2351711608607443</v>
      </c>
      <c r="AG128" s="146">
        <f t="shared" si="53"/>
        <v>1.7712341131223512E-4</v>
      </c>
      <c r="AH128" s="146">
        <f t="shared" si="54"/>
        <v>1.3308771968601578E-2</v>
      </c>
      <c r="AI128" s="146">
        <f t="shared" si="55"/>
        <v>0.24505750150815409</v>
      </c>
      <c r="AJ128" s="146">
        <f t="shared" si="56"/>
        <v>9.5815352970443472E-5</v>
      </c>
      <c r="AK128" s="146">
        <f t="shared" si="57"/>
        <v>9.7885317065657743E-3</v>
      </c>
      <c r="AL128" s="146">
        <f t="shared" si="58"/>
        <v>0.19273114180814849</v>
      </c>
      <c r="AM128" s="146">
        <f t="shared" si="59"/>
        <v>4.4969956853105995E-5</v>
      </c>
      <c r="AN128" s="146">
        <f t="shared" si="60"/>
        <v>6.7059642746666939E-3</v>
      </c>
      <c r="AO128" s="146">
        <f t="shared" si="61"/>
        <v>0.14056867682324081</v>
      </c>
      <c r="AP128" s="146">
        <f t="shared" si="62"/>
        <v>1.7251163819946887E-5</v>
      </c>
      <c r="AQ128" s="146">
        <f t="shared" si="63"/>
        <v>4.153452036553075E-3</v>
      </c>
      <c r="AR128" s="146">
        <f t="shared" si="64"/>
        <v>9.1985260245235081E-2</v>
      </c>
      <c r="AS128" s="146">
        <f t="shared" si="65"/>
        <v>1.273070810987405E-5</v>
      </c>
      <c r="AT128" s="146">
        <f t="shared" si="66"/>
        <v>3.5680117866781283E-3</v>
      </c>
      <c r="AU128" s="146">
        <f t="shared" si="67"/>
        <v>8.0057683608507887E-2</v>
      </c>
      <c r="AV128" s="146">
        <f t="shared" si="68"/>
        <v>8.311068253520483E-6</v>
      </c>
      <c r="AW128" s="146">
        <f t="shared" si="69"/>
        <v>2.8828923416458832E-3</v>
      </c>
      <c r="AX128" s="147">
        <f t="shared" si="70"/>
        <v>6.5695130557972617E-2</v>
      </c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</row>
    <row r="129" spans="1:123" x14ac:dyDescent="0.25">
      <c r="A129" s="126" t="s">
        <v>110</v>
      </c>
      <c r="B129" s="156">
        <v>4.2099999999999999E-2</v>
      </c>
      <c r="C129" s="104"/>
      <c r="D129" s="144"/>
      <c r="E129" s="104"/>
      <c r="F129" s="103">
        <v>127</v>
      </c>
      <c r="G129" s="104">
        <f t="shared" si="43"/>
        <v>16129</v>
      </c>
      <c r="H129" s="104">
        <f t="shared" si="71"/>
        <v>2048383</v>
      </c>
      <c r="I129" s="104">
        <f t="shared" si="72"/>
        <v>260144641</v>
      </c>
      <c r="J129" s="104">
        <f t="shared" si="73"/>
        <v>33038369407</v>
      </c>
      <c r="K129" s="104">
        <f t="shared" si="74"/>
        <v>4195872914689</v>
      </c>
      <c r="L129" s="104">
        <f t="shared" si="75"/>
        <v>532875860165503</v>
      </c>
      <c r="M129" s="104">
        <f t="shared" si="76"/>
        <v>6.767523424101888E+16</v>
      </c>
      <c r="N129" s="105">
        <f t="shared" si="77"/>
        <v>8.5947547486093978E+18</v>
      </c>
      <c r="O129" s="162">
        <f>'RG11'!$B$17+'RG11'!$B$18*'Regresiones polinomicas'!F129</f>
        <v>6.1529268044833725E-2</v>
      </c>
      <c r="P129" s="145">
        <f>'RG12'!$B$17+'RG12'!$B$18*F129+'RG12'!$B$19*G129</f>
        <v>5.2712321613231444E-2</v>
      </c>
      <c r="Q129" s="145">
        <f>'RG13'!$B$17+'RG13'!$B$18*'Regresiones polinomicas'!F129+'RG13'!$B$19*'Regresiones polinomicas'!G129+'RG13'!$B$20*'Regresiones polinomicas'!H129</f>
        <v>5.3481896402643697E-2</v>
      </c>
      <c r="R129" s="145">
        <f>'RG14'!$B$17+'RG14'!$B$18*F129+'RG14'!$B$19*G129+'RG14'!$B$20*H129+'RG14'!$B$21*I129</f>
        <v>5.4174295184396627E-2</v>
      </c>
      <c r="S129" s="145">
        <f>'RG15'!$B$17+'RG15'!$B$18*F129+'RG15'!$B$19*G129+'RG15'!$B$20*H129+'RG15'!$B$21*I129+'RG15'!$B$22*J129</f>
        <v>5.0264397700379881E-2</v>
      </c>
      <c r="T129" s="145">
        <f>'RG16'!$B$17+'RG16'!$B$18*F129+'RG16'!$B$19*G129+'RG16'!$B$20*H129+'RG16'!$B$21*I129+'RG16'!$B$22*J129+'RG16'!$B$23*K129</f>
        <v>4.7274016745670722E-2</v>
      </c>
      <c r="U129" s="145">
        <f>'RG17'!$B$17+'RG17'!$B$18*F129+'RG17'!$B$19*G129+'RG17'!$B$20*H129+'RG17'!$B$21*I129+'RG17'!$B$22*J129+'RG17'!$B$23*K129+'RG17'!$B$24*L129</f>
        <v>4.4455724187730583E-2</v>
      </c>
      <c r="V129" s="145">
        <f>'RG18'!$B$17+'RG18'!$B$18*F129+'RG18'!$B$19*G129+'RG18'!$B$20*H129+'RG18'!$B$21*I129+'RG18'!$B$22*J129+'RG18'!$B$23*K129+'RG18'!$B$24*L129+'RG18'!$B$25*M129</f>
        <v>4.3902099509807779E-2</v>
      </c>
      <c r="W129" s="163">
        <f>'RG19'!$B$17+'RG19'!$B$18*F129+'RG19'!$B$19*G129+'RG19'!$B$20*H129+'RG19'!$B$21*I129+'RG19'!$B$22*J129+'RG19'!$B$23*K129+'RG19'!$B$24*L129+'RG19'!$B$25*M129+'RG19'!$B$26*N129</f>
        <v>4.3151634634513769E-2</v>
      </c>
      <c r="X129" s="146">
        <f t="shared" si="44"/>
        <v>3.7749645675799699E-4</v>
      </c>
      <c r="Y129" s="146">
        <f t="shared" si="45"/>
        <v>1.9429268044833727E-2</v>
      </c>
      <c r="Z129" s="146">
        <f t="shared" si="46"/>
        <v>0.31577278037301626</v>
      </c>
      <c r="AA129" s="146">
        <f t="shared" si="47"/>
        <v>1.1262137002265927E-4</v>
      </c>
      <c r="AB129" s="146">
        <f t="shared" si="48"/>
        <v>1.0612321613231446E-2</v>
      </c>
      <c r="AC129" s="146">
        <f t="shared" si="49"/>
        <v>0.20132525543264293</v>
      </c>
      <c r="AD129" s="146">
        <f t="shared" si="50"/>
        <v>1.2954756572051358E-4</v>
      </c>
      <c r="AE129" s="146">
        <f t="shared" si="51"/>
        <v>1.1381896402643699E-2</v>
      </c>
      <c r="AF129" s="146">
        <f t="shared" si="52"/>
        <v>0.21281774148309882</v>
      </c>
      <c r="AG129" s="146">
        <f t="shared" si="53"/>
        <v>1.4578860419994362E-4</v>
      </c>
      <c r="AH129" s="146">
        <f t="shared" si="54"/>
        <v>1.2074295184396629E-2</v>
      </c>
      <c r="AI129" s="146">
        <f t="shared" si="55"/>
        <v>0.22287867600858585</v>
      </c>
      <c r="AJ129" s="146">
        <f t="shared" si="56"/>
        <v>6.6657389809968317E-5</v>
      </c>
      <c r="AK129" s="146">
        <f t="shared" si="57"/>
        <v>8.1643977003798829E-3</v>
      </c>
      <c r="AL129" s="146">
        <f t="shared" si="58"/>
        <v>0.16242903673186118</v>
      </c>
      <c r="AM129" s="146">
        <f t="shared" si="59"/>
        <v>2.6770449284481061E-5</v>
      </c>
      <c r="AN129" s="146">
        <f t="shared" si="60"/>
        <v>5.1740167456707231E-3</v>
      </c>
      <c r="AO129" s="146">
        <f t="shared" si="61"/>
        <v>0.1094473688052867</v>
      </c>
      <c r="AP129" s="146">
        <f t="shared" si="62"/>
        <v>5.549436448658922E-6</v>
      </c>
      <c r="AQ129" s="146">
        <f t="shared" si="63"/>
        <v>2.3557241877305846E-3</v>
      </c>
      <c r="AR129" s="146">
        <f t="shared" si="64"/>
        <v>5.2990345580305388E-2</v>
      </c>
      <c r="AS129" s="146">
        <f t="shared" si="65"/>
        <v>3.2475626432494437E-6</v>
      </c>
      <c r="AT129" s="146">
        <f t="shared" si="66"/>
        <v>1.8020995098077808E-3</v>
      </c>
      <c r="AU129" s="146">
        <f t="shared" si="67"/>
        <v>4.1048139609022337E-2</v>
      </c>
      <c r="AV129" s="146">
        <f t="shared" si="68"/>
        <v>1.1059354045089118E-6</v>
      </c>
      <c r="AW129" s="146">
        <f t="shared" si="69"/>
        <v>1.0516346345137706E-3</v>
      </c>
      <c r="AX129" s="147">
        <f t="shared" si="70"/>
        <v>2.4370678965488057E-2</v>
      </c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</row>
    <row r="130" spans="1:123" x14ac:dyDescent="0.25">
      <c r="A130" s="127" t="s">
        <v>109</v>
      </c>
      <c r="B130" s="156">
        <v>4.4900000000000002E-2</v>
      </c>
      <c r="C130" s="104"/>
      <c r="D130" s="144"/>
      <c r="E130" s="104"/>
      <c r="F130" s="103">
        <v>128</v>
      </c>
      <c r="G130" s="104">
        <f t="shared" si="43"/>
        <v>16384</v>
      </c>
      <c r="H130" s="104">
        <f t="shared" si="71"/>
        <v>2097152</v>
      </c>
      <c r="I130" s="104">
        <f t="shared" si="72"/>
        <v>268435456</v>
      </c>
      <c r="J130" s="104">
        <f t="shared" si="73"/>
        <v>34359738368</v>
      </c>
      <c r="K130" s="104">
        <f t="shared" si="74"/>
        <v>4398046511104</v>
      </c>
      <c r="L130" s="104">
        <f t="shared" si="75"/>
        <v>562949953421312</v>
      </c>
      <c r="M130" s="104">
        <f t="shared" si="76"/>
        <v>7.2057594037927936E+16</v>
      </c>
      <c r="N130" s="105">
        <f t="shared" si="77"/>
        <v>9.2233720368547758E+18</v>
      </c>
      <c r="O130" s="162">
        <f>'RG11'!$B$17+'RG11'!$B$18*'Regresiones polinomicas'!F130</f>
        <v>6.1289433911901246E-2</v>
      </c>
      <c r="P130" s="145">
        <f>'RG12'!$B$17+'RG12'!$B$18*F130+'RG12'!$B$19*G130</f>
        <v>5.2511913384747921E-2</v>
      </c>
      <c r="Q130" s="145">
        <f>'RG13'!$B$17+'RG13'!$B$18*'Regresiones polinomicas'!F130+'RG13'!$B$19*'Regresiones polinomicas'!G130+'RG13'!$B$20*'Regresiones polinomicas'!H130</f>
        <v>5.3360401737718263E-2</v>
      </c>
      <c r="R130" s="145">
        <f>'RG14'!$B$17+'RG14'!$B$18*F130+'RG14'!$B$19*G130+'RG14'!$B$20*H130+'RG14'!$B$21*I130</f>
        <v>5.4042160043808379E-2</v>
      </c>
      <c r="S130" s="145">
        <f>'RG15'!$B$17+'RG15'!$B$18*F130+'RG15'!$B$19*G130+'RG15'!$B$20*H130+'RG15'!$B$21*I130+'RG15'!$B$22*J130</f>
        <v>4.9750692278520803E-2</v>
      </c>
      <c r="T130" s="145">
        <f>'RG16'!$B$17+'RG16'!$B$18*F130+'RG16'!$B$19*G130+'RG16'!$B$20*H130+'RG16'!$B$21*I130+'RG16'!$B$22*J130+'RG16'!$B$23*K130</f>
        <v>4.686186917072277E-2</v>
      </c>
      <c r="U130" s="145">
        <f>'RG17'!$B$17+'RG17'!$B$18*F130+'RG17'!$B$19*G130+'RG17'!$B$20*H130+'RG17'!$B$21*I130+'RG17'!$B$22*J130+'RG17'!$B$23*K130+'RG17'!$B$24*L130</f>
        <v>4.3789038809488035E-2</v>
      </c>
      <c r="V130" s="145">
        <f>'RG18'!$B$17+'RG18'!$B$18*F130+'RG18'!$B$19*G130+'RG18'!$B$20*H130+'RG18'!$B$21*I130+'RG18'!$B$22*J130+'RG18'!$B$23*K130+'RG18'!$B$24*L130+'RG18'!$B$25*M130</f>
        <v>4.3270207514443659E-2</v>
      </c>
      <c r="W130" s="163">
        <f>'RG19'!$B$17+'RG19'!$B$18*F130+'RG19'!$B$19*G130+'RG19'!$B$20*H130+'RG19'!$B$21*I130+'RG19'!$B$22*J130+'RG19'!$B$23*K130+'RG19'!$B$24*L130+'RG19'!$B$25*M130+'RG19'!$B$26*N130</f>
        <v>4.2459276175370153E-2</v>
      </c>
      <c r="X130" s="146">
        <f t="shared" si="44"/>
        <v>2.6861354395257852E-4</v>
      </c>
      <c r="Y130" s="146">
        <f t="shared" si="45"/>
        <v>1.6389433911901244E-2</v>
      </c>
      <c r="Z130" s="146">
        <f t="shared" si="46"/>
        <v>0.26741043057209124</v>
      </c>
      <c r="AA130" s="146">
        <f t="shared" si="47"/>
        <v>5.7941225376904517E-5</v>
      </c>
      <c r="AB130" s="146">
        <f t="shared" si="48"/>
        <v>7.611913384747919E-3</v>
      </c>
      <c r="AC130" s="146">
        <f t="shared" si="49"/>
        <v>0.1449559327418985</v>
      </c>
      <c r="AD130" s="146">
        <f t="shared" si="50"/>
        <v>7.1578397563586162E-5</v>
      </c>
      <c r="AE130" s="146">
        <f t="shared" si="51"/>
        <v>8.4604017377182608E-3</v>
      </c>
      <c r="AF130" s="146">
        <f t="shared" si="52"/>
        <v>0.15855206224465046</v>
      </c>
      <c r="AG130" s="146">
        <f t="shared" si="53"/>
        <v>8.3579090266606385E-5</v>
      </c>
      <c r="AH130" s="146">
        <f t="shared" si="54"/>
        <v>9.1421600438083769E-3</v>
      </c>
      <c r="AI130" s="146">
        <f t="shared" si="55"/>
        <v>0.16916718422056848</v>
      </c>
      <c r="AJ130" s="146">
        <f t="shared" si="56"/>
        <v>2.3529215580901314E-5</v>
      </c>
      <c r="AK130" s="146">
        <f t="shared" si="57"/>
        <v>4.8506922785208004E-3</v>
      </c>
      <c r="AL130" s="146">
        <f t="shared" si="58"/>
        <v>9.7499995605388232E-2</v>
      </c>
      <c r="AM130" s="146">
        <f t="shared" si="59"/>
        <v>3.8489306430324388E-6</v>
      </c>
      <c r="AN130" s="146">
        <f t="shared" si="60"/>
        <v>1.9618691707227673E-3</v>
      </c>
      <c r="AO130" s="146">
        <f t="shared" si="61"/>
        <v>4.1864936363837077E-2</v>
      </c>
      <c r="AP130" s="146">
        <f t="shared" si="62"/>
        <v>1.2342347668237691E-6</v>
      </c>
      <c r="AQ130" s="146">
        <f t="shared" si="63"/>
        <v>1.1109611905119679E-3</v>
      </c>
      <c r="AR130" s="146">
        <f t="shared" si="64"/>
        <v>2.537075991426533E-2</v>
      </c>
      <c r="AS130" s="146">
        <f t="shared" si="65"/>
        <v>2.6562235459759228E-6</v>
      </c>
      <c r="AT130" s="146">
        <f t="shared" si="66"/>
        <v>1.6297924855563431E-3</v>
      </c>
      <c r="AU130" s="146">
        <f t="shared" si="67"/>
        <v>3.7665464974077509E-2</v>
      </c>
      <c r="AV130" s="146">
        <f t="shared" si="68"/>
        <v>5.9571327881157598E-6</v>
      </c>
      <c r="AW130" s="146">
        <f t="shared" si="69"/>
        <v>2.4407238246298493E-3</v>
      </c>
      <c r="AX130" s="147">
        <f t="shared" si="70"/>
        <v>5.7483877364015647E-2</v>
      </c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</row>
    <row r="131" spans="1:123" x14ac:dyDescent="0.25">
      <c r="A131" s="126" t="s">
        <v>108</v>
      </c>
      <c r="B131" s="156">
        <v>4.6100000000000002E-2</v>
      </c>
      <c r="C131" s="104"/>
      <c r="D131" s="144"/>
      <c r="E131" s="104"/>
      <c r="F131" s="103">
        <v>129</v>
      </c>
      <c r="G131" s="104">
        <f t="shared" si="43"/>
        <v>16641</v>
      </c>
      <c r="H131" s="104">
        <f t="shared" si="71"/>
        <v>2146689</v>
      </c>
      <c r="I131" s="104">
        <f t="shared" si="72"/>
        <v>276922881</v>
      </c>
      <c r="J131" s="104">
        <f t="shared" si="73"/>
        <v>35723051649</v>
      </c>
      <c r="K131" s="104">
        <f t="shared" si="74"/>
        <v>4608273662721</v>
      </c>
      <c r="L131" s="104">
        <f t="shared" si="75"/>
        <v>594467302491009</v>
      </c>
      <c r="M131" s="104">
        <f t="shared" si="76"/>
        <v>7.668628202134016E+16</v>
      </c>
      <c r="N131" s="105">
        <f t="shared" si="77"/>
        <v>9.8925303807528796E+18</v>
      </c>
      <c r="O131" s="162">
        <f>'RG11'!$B$17+'RG11'!$B$18*'Regresiones polinomicas'!F131</f>
        <v>6.1049599778968767E-2</v>
      </c>
      <c r="P131" s="145">
        <f>'RG12'!$B$17+'RG12'!$B$18*F131+'RG12'!$B$19*G131</f>
        <v>5.2315447746709293E-2</v>
      </c>
      <c r="Q131" s="145">
        <f>'RG13'!$B$17+'RG13'!$B$18*'Regresiones polinomicas'!F131+'RG13'!$B$19*'Regresiones polinomicas'!G131+'RG13'!$B$20*'Regresiones polinomicas'!H131</f>
        <v>5.3242221370534228E-2</v>
      </c>
      <c r="R131" s="145">
        <f>'RG14'!$B$17+'RG14'!$B$18*F131+'RG14'!$B$19*G131+'RG14'!$B$20*H131+'RG14'!$B$21*I131</f>
        <v>5.3912317781731701E-2</v>
      </c>
      <c r="S131" s="145">
        <f>'RG15'!$B$17+'RG15'!$B$18*F131+'RG15'!$B$19*G131+'RG15'!$B$20*H131+'RG15'!$B$21*I131+'RG15'!$B$22*J131</f>
        <v>4.9248177955769523E-2</v>
      </c>
      <c r="T131" s="145">
        <f>'RG16'!$B$17+'RG16'!$B$18*F131+'RG16'!$B$19*G131+'RG16'!$B$20*H131+'RG16'!$B$21*I131+'RG16'!$B$22*J131+'RG16'!$B$23*K131</f>
        <v>4.6470012288435114E-2</v>
      </c>
      <c r="U131" s="145">
        <f>'RG17'!$B$17+'RG17'!$B$18*F131+'RG17'!$B$19*G131+'RG17'!$B$20*H131+'RG17'!$B$21*I131+'RG17'!$B$22*J131+'RG17'!$B$23*K131+'RG17'!$B$24*L131</f>
        <v>4.3154932833102788E-2</v>
      </c>
      <c r="V131" s="145">
        <f>'RG18'!$B$17+'RG18'!$B$18*F131+'RG18'!$B$19*G131+'RG18'!$B$20*H131+'RG18'!$B$21*I131+'RG18'!$B$22*J131+'RG18'!$B$23*K131+'RG18'!$B$24*L131+'RG18'!$B$25*M131</f>
        <v>4.2673702004830116E-2</v>
      </c>
      <c r="W131" s="163">
        <f>'RG19'!$B$17+'RG19'!$B$18*F131+'RG19'!$B$19*G131+'RG19'!$B$20*H131+'RG19'!$B$21*I131+'RG19'!$B$22*J131+'RG19'!$B$23*K131+'RG19'!$B$24*L131+'RG19'!$B$25*M131+'RG19'!$B$26*N131</f>
        <v>4.1807589728573569E-2</v>
      </c>
      <c r="X131" s="146">
        <f t="shared" si="44"/>
        <v>2.2349053355134296E-4</v>
      </c>
      <c r="Y131" s="146">
        <f t="shared" si="45"/>
        <v>1.4949599778968765E-2</v>
      </c>
      <c r="Z131" s="146">
        <f t="shared" si="46"/>
        <v>0.24487629457185756</v>
      </c>
      <c r="AA131" s="146">
        <f t="shared" si="47"/>
        <v>3.86317906920736E-5</v>
      </c>
      <c r="AB131" s="146">
        <f t="shared" si="48"/>
        <v>6.2154477467092906E-3</v>
      </c>
      <c r="AC131" s="146">
        <f t="shared" si="49"/>
        <v>0.11880712130768775</v>
      </c>
      <c r="AD131" s="146">
        <f t="shared" si="50"/>
        <v>5.1011326105715792E-5</v>
      </c>
      <c r="AE131" s="146">
        <f t="shared" si="51"/>
        <v>7.1422213705342255E-3</v>
      </c>
      <c r="AF131" s="146">
        <f t="shared" si="52"/>
        <v>0.13414581861317559</v>
      </c>
      <c r="AG131" s="146">
        <f t="shared" si="53"/>
        <v>6.1032309122761298E-5</v>
      </c>
      <c r="AH131" s="146">
        <f t="shared" si="54"/>
        <v>7.8123177817316994E-3</v>
      </c>
      <c r="AI131" s="146">
        <f t="shared" si="55"/>
        <v>0.14490784487063768</v>
      </c>
      <c r="AJ131" s="146">
        <f t="shared" si="56"/>
        <v>9.9110244411931613E-6</v>
      </c>
      <c r="AK131" s="146">
        <f t="shared" si="57"/>
        <v>3.1481779557695211E-3</v>
      </c>
      <c r="AL131" s="146">
        <f t="shared" si="58"/>
        <v>6.3924759990043559E-2</v>
      </c>
      <c r="AM131" s="146">
        <f t="shared" si="59"/>
        <v>1.3690909359298854E-7</v>
      </c>
      <c r="AN131" s="146">
        <f t="shared" si="60"/>
        <v>3.7001228843511202E-4</v>
      </c>
      <c r="AO131" s="146">
        <f t="shared" si="61"/>
        <v>7.9623884353307167E-3</v>
      </c>
      <c r="AP131" s="146">
        <f t="shared" si="62"/>
        <v>8.6734206175359825E-6</v>
      </c>
      <c r="AQ131" s="146">
        <f t="shared" si="63"/>
        <v>2.9450671668972139E-3</v>
      </c>
      <c r="AR131" s="146">
        <f t="shared" si="64"/>
        <v>6.8244044737294687E-2</v>
      </c>
      <c r="AS131" s="146">
        <f t="shared" si="65"/>
        <v>1.1739517951705179E-5</v>
      </c>
      <c r="AT131" s="146">
        <f t="shared" si="66"/>
        <v>3.4262979951698858E-3</v>
      </c>
      <c r="AU131" s="146">
        <f t="shared" si="67"/>
        <v>8.0290620082177841E-2</v>
      </c>
      <c r="AV131" s="146">
        <f t="shared" si="68"/>
        <v>1.8424785938247146E-5</v>
      </c>
      <c r="AW131" s="146">
        <f t="shared" si="69"/>
        <v>4.2924102714264334E-3</v>
      </c>
      <c r="AX131" s="147">
        <f t="shared" si="70"/>
        <v>0.10267059879064896</v>
      </c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</row>
    <row r="132" spans="1:123" x14ac:dyDescent="0.25">
      <c r="A132" s="127" t="s">
        <v>107</v>
      </c>
      <c r="B132" s="156">
        <v>4.7199999999999999E-2</v>
      </c>
      <c r="C132" s="104"/>
      <c r="D132" s="144"/>
      <c r="E132" s="104"/>
      <c r="F132" s="103">
        <v>130</v>
      </c>
      <c r="G132" s="104">
        <f t="shared" ref="G132:G195" si="78">F132^2</f>
        <v>16900</v>
      </c>
      <c r="H132" s="104">
        <f t="shared" si="71"/>
        <v>2197000</v>
      </c>
      <c r="I132" s="104">
        <f t="shared" si="72"/>
        <v>285610000</v>
      </c>
      <c r="J132" s="104">
        <f t="shared" si="73"/>
        <v>37129300000</v>
      </c>
      <c r="K132" s="104">
        <f t="shared" si="74"/>
        <v>4826809000000</v>
      </c>
      <c r="L132" s="104">
        <f t="shared" si="75"/>
        <v>627485170000000</v>
      </c>
      <c r="M132" s="104">
        <f t="shared" si="76"/>
        <v>8.15730721E+16</v>
      </c>
      <c r="N132" s="105">
        <f t="shared" si="77"/>
        <v>1.0604499372999999E+19</v>
      </c>
      <c r="O132" s="162">
        <f>'RG11'!$B$17+'RG11'!$B$18*'Regresiones polinomicas'!F132</f>
        <v>6.0809765646036282E-2</v>
      </c>
      <c r="P132" s="145">
        <f>'RG12'!$B$17+'RG12'!$B$18*F132+'RG12'!$B$19*G132</f>
        <v>5.2122924699115565E-2</v>
      </c>
      <c r="Q132" s="145">
        <f>'RG13'!$B$17+'RG13'!$B$18*'Regresiones polinomicas'!F132+'RG13'!$B$19*'Regresiones polinomicas'!G132+'RG13'!$B$20*'Regresiones polinomicas'!H132</f>
        <v>5.3127295463691271E-2</v>
      </c>
      <c r="R132" s="145">
        <f>'RG14'!$B$17+'RG14'!$B$18*F132+'RG14'!$B$19*G132+'RG14'!$B$20*H132+'RG14'!$B$21*I132</f>
        <v>5.3784720740290899E-2</v>
      </c>
      <c r="S132" s="145">
        <f>'RG15'!$B$17+'RG15'!$B$18*F132+'RG15'!$B$19*G132+'RG15'!$B$20*H132+'RG15'!$B$21*I132+'RG15'!$B$22*J132</f>
        <v>4.875760636102805E-2</v>
      </c>
      <c r="T132" s="145">
        <f>'RG16'!$B$17+'RG16'!$B$18*F132+'RG16'!$B$19*G132+'RG16'!$B$20*H132+'RG16'!$B$21*I132+'RG16'!$B$22*J132+'RG16'!$B$23*K132</f>
        <v>4.6098900502497431E-2</v>
      </c>
      <c r="U132" s="145">
        <f>'RG17'!$B$17+'RG17'!$B$18*F132+'RG17'!$B$19*G132+'RG17'!$B$20*H132+'RG17'!$B$21*I132+'RG17'!$B$22*J132+'RG17'!$B$23*K132+'RG17'!$B$24*L132</f>
        <v>4.2554866358403109E-2</v>
      </c>
      <c r="V132" s="145">
        <f>'RG18'!$B$17+'RG18'!$B$18*F132+'RG18'!$B$19*G132+'RG18'!$B$20*H132+'RG18'!$B$21*I132+'RG18'!$B$22*J132+'RG18'!$B$23*K132+'RG18'!$B$24*L132+'RG18'!$B$25*M132</f>
        <v>4.2113857881761696E-2</v>
      </c>
      <c r="W132" s="163">
        <f>'RG19'!$B$17+'RG19'!$B$18*F132+'RG19'!$B$19*G132+'RG19'!$B$20*H132+'RG19'!$B$21*I132+'RG19'!$B$22*J132+'RG19'!$B$23*K132+'RG19'!$B$24*L132+'RG19'!$B$25*M132+'RG19'!$B$26*N132</f>
        <v>4.1198225867523419E-2</v>
      </c>
      <c r="X132" s="146">
        <f t="shared" ref="X132:X195" si="79">(B132-O132)^2</f>
        <v>1.852257209400294E-4</v>
      </c>
      <c r="Y132" s="146">
        <f t="shared" ref="Y132:Y195" si="80">ABS(B132-O132)</f>
        <v>1.3609765646036283E-2</v>
      </c>
      <c r="Z132" s="146">
        <f t="shared" ref="Z132:Z195" si="81">ABS((B132-O132)/O132)</f>
        <v>0.22380888170588434</v>
      </c>
      <c r="AA132" s="146">
        <f t="shared" ref="AA132:AA195" si="82">(B132-P132)^2</f>
        <v>2.4235187593162088E-5</v>
      </c>
      <c r="AB132" s="146">
        <f t="shared" ref="AB132:AB195" si="83">ABS(B132-P132)</f>
        <v>4.9229246991155662E-3</v>
      </c>
      <c r="AC132" s="146">
        <f t="shared" ref="AC132:AC195" si="84">ABS((B132-P132)/P132)</f>
        <v>9.4448358904140689E-2</v>
      </c>
      <c r="AD132" s="146">
        <f t="shared" ref="AD132:AD195" si="85">(B132-Q132)^2</f>
        <v>3.5132831513895128E-5</v>
      </c>
      <c r="AE132" s="146">
        <f t="shared" ref="AE132:AE195" si="86">ABS(B132-Q132)</f>
        <v>5.927295463691272E-3</v>
      </c>
      <c r="AF132" s="146">
        <f t="shared" ref="AF132:AF195" si="87">ABS((B132-Q132)/Q132)</f>
        <v>0.11156779979026331</v>
      </c>
      <c r="AG132" s="146">
        <f t="shared" ref="AG132:AG195" si="88">(B132-R132)^2</f>
        <v>4.3358547227617143E-5</v>
      </c>
      <c r="AH132" s="146">
        <f t="shared" ref="AH132:AH195" si="89">ABS(B132-R132)</f>
        <v>6.5847207402909003E-3</v>
      </c>
      <c r="AI132" s="146">
        <f t="shared" ref="AI132:AI195" si="90">ABS((B132-R132)/R132)</f>
        <v>0.12242734831861259</v>
      </c>
      <c r="AJ132" s="146">
        <f t="shared" ref="AJ132:AJ195" si="91">(B132-S132)^2</f>
        <v>2.4261375759150463E-6</v>
      </c>
      <c r="AK132" s="146">
        <f t="shared" ref="AK132:AK195" si="92">ABS(B132-S132)</f>
        <v>1.5576063610280508E-3</v>
      </c>
      <c r="AL132" s="146">
        <f t="shared" ref="AL132:AL195" si="93">ABS((B132-S132)/S132)</f>
        <v>3.1945915258732749E-2</v>
      </c>
      <c r="AM132" s="146">
        <f t="shared" ref="AM132:AM195" si="94">(B132-T132)^2</f>
        <v>1.2124201034004081E-6</v>
      </c>
      <c r="AN132" s="146">
        <f t="shared" ref="AN132:AN195" si="95">ABS(B132-T132)</f>
        <v>1.1010994975025681E-3</v>
      </c>
      <c r="AO132" s="146">
        <f t="shared" ref="AO132:AO195" si="96">ABS((B132-T132)/T132)</f>
        <v>2.3885591315630523E-2</v>
      </c>
      <c r="AP132" s="146">
        <f t="shared" ref="AP132:AP195" si="97">(B132-U132)^2</f>
        <v>2.1577266548295179E-5</v>
      </c>
      <c r="AQ132" s="146">
        <f t="shared" ref="AQ132:AQ195" si="98">ABS(B132-U132)</f>
        <v>4.6451336415968894E-3</v>
      </c>
      <c r="AR132" s="146">
        <f t="shared" ref="AR132:AR195" si="99">ABS((B132-U132)/U132)</f>
        <v>0.10915634424685808</v>
      </c>
      <c r="AS132" s="146">
        <f t="shared" ref="AS132:AS195" si="100">(B132-V132)^2</f>
        <v>2.5868841646917609E-5</v>
      </c>
      <c r="AT132" s="146">
        <f t="shared" ref="AT132:AT195" si="101">ABS(B132-V132)</f>
        <v>5.0861421182383029E-3</v>
      </c>
      <c r="AU132" s="146">
        <f t="shared" ref="AU132:AU195" si="102">ABS((B132-V132)/V132)</f>
        <v>0.12077122291949807</v>
      </c>
      <c r="AV132" s="146">
        <f t="shared" ref="AV132:AV195" si="103">(B132-W132)^2</f>
        <v>3.6021292737265004E-5</v>
      </c>
      <c r="AW132" s="146">
        <f t="shared" ref="AW132:AW195" si="104">ABS(B132-W132)</f>
        <v>6.0017741324765797E-3</v>
      </c>
      <c r="AX132" s="147">
        <f t="shared" ref="AX132:AX195" si="105">ABS((B132-W132)/W132)</f>
        <v>0.145680402641022</v>
      </c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</row>
    <row r="133" spans="1:123" x14ac:dyDescent="0.25">
      <c r="A133" s="126" t="s">
        <v>106</v>
      </c>
      <c r="B133" s="156">
        <v>5.0799999999999998E-2</v>
      </c>
      <c r="C133" s="104"/>
      <c r="D133" s="144"/>
      <c r="E133" s="104"/>
      <c r="F133" s="103">
        <v>131</v>
      </c>
      <c r="G133" s="104">
        <f t="shared" si="78"/>
        <v>17161</v>
      </c>
      <c r="H133" s="104">
        <f t="shared" si="71"/>
        <v>2248091</v>
      </c>
      <c r="I133" s="104">
        <f t="shared" si="72"/>
        <v>294499921</v>
      </c>
      <c r="J133" s="104">
        <f t="shared" si="73"/>
        <v>38579489651</v>
      </c>
      <c r="K133" s="104">
        <f t="shared" si="74"/>
        <v>5053913144281</v>
      </c>
      <c r="L133" s="104">
        <f t="shared" si="75"/>
        <v>662062621900811</v>
      </c>
      <c r="M133" s="104">
        <f t="shared" si="76"/>
        <v>8.673020346900624E+16</v>
      </c>
      <c r="N133" s="105">
        <f t="shared" si="77"/>
        <v>1.1361656654439817E+19</v>
      </c>
      <c r="O133" s="162">
        <f>'RG11'!$B$17+'RG11'!$B$18*'Regresiones polinomicas'!F133</f>
        <v>6.0569931513103803E-2</v>
      </c>
      <c r="P133" s="145">
        <f>'RG12'!$B$17+'RG12'!$B$18*F133+'RG12'!$B$19*G133</f>
        <v>5.1934344241966732E-2</v>
      </c>
      <c r="Q133" s="145">
        <f>'RG13'!$B$17+'RG13'!$B$18*'Regresiones polinomicas'!F133+'RG13'!$B$19*'Regresiones polinomicas'!G133+'RG13'!$B$20*'Regresiones polinomicas'!H133</f>
        <v>5.3015564179789074E-2</v>
      </c>
      <c r="R133" s="145">
        <f>'RG14'!$B$17+'RG14'!$B$18*F133+'RG14'!$B$19*G133+'RG14'!$B$20*H133+'RG14'!$B$21*I133</f>
        <v>5.3659322368839912E-2</v>
      </c>
      <c r="S133" s="145">
        <f>'RG15'!$B$17+'RG15'!$B$18*F133+'RG15'!$B$19*G133+'RG15'!$B$20*H133+'RG15'!$B$21*I133+'RG15'!$B$22*J133</f>
        <v>4.827971709511869E-2</v>
      </c>
      <c r="T133" s="145">
        <f>'RG16'!$B$17+'RG16'!$B$18*F133+'RG16'!$B$19*G133+'RG16'!$B$20*H133+'RG16'!$B$21*I133+'RG16'!$B$22*J133+'RG16'!$B$23*K133</f>
        <v>4.5748951233355983E-2</v>
      </c>
      <c r="U133" s="145">
        <f>'RG17'!$B$17+'RG17'!$B$18*F133+'RG17'!$B$19*G133+'RG17'!$B$20*H133+'RG17'!$B$21*I133+'RG17'!$B$22*J133+'RG17'!$B$23*K133+'RG17'!$B$24*L133</f>
        <v>4.1990218468912155E-2</v>
      </c>
      <c r="V133" s="145">
        <f>'RG18'!$B$17+'RG18'!$B$18*F133+'RG18'!$B$19*G133+'RG18'!$B$20*H133+'RG18'!$B$21*I133+'RG18'!$B$22*J133+'RG18'!$B$23*K133+'RG18'!$B$24*L133+'RG18'!$B$25*M133</f>
        <v>4.1591855285399826E-2</v>
      </c>
      <c r="W133" s="163">
        <f>'RG19'!$B$17+'RG19'!$B$18*F133+'RG19'!$B$19*G133+'RG19'!$B$20*H133+'RG19'!$B$21*I133+'RG19'!$B$22*J133+'RG19'!$B$23*K133+'RG19'!$B$24*L133+'RG19'!$B$25*M133+'RG19'!$B$26*N133</f>
        <v>4.0632707149146574E-2</v>
      </c>
      <c r="X133" s="146">
        <f t="shared" si="79"/>
        <v>9.5451561770738805E-5</v>
      </c>
      <c r="Y133" s="146">
        <f t="shared" si="80"/>
        <v>9.769931513103805E-3</v>
      </c>
      <c r="Z133" s="146">
        <f t="shared" si="81"/>
        <v>0.1613000257560166</v>
      </c>
      <c r="AA133" s="146">
        <f t="shared" si="82"/>
        <v>1.2867368592830838E-6</v>
      </c>
      <c r="AB133" s="146">
        <f t="shared" si="83"/>
        <v>1.1343442419667338E-3</v>
      </c>
      <c r="AC133" s="146">
        <f t="shared" si="84"/>
        <v>2.1841890150412279E-2</v>
      </c>
      <c r="AD133" s="146">
        <f t="shared" si="85"/>
        <v>4.9087246347644399E-6</v>
      </c>
      <c r="AE133" s="146">
        <f t="shared" si="86"/>
        <v>2.2155641797890757E-3</v>
      </c>
      <c r="AF133" s="146">
        <f t="shared" si="87"/>
        <v>4.1790825280582547E-2</v>
      </c>
      <c r="AG133" s="146">
        <f t="shared" si="88"/>
        <v>8.1757244089482991E-6</v>
      </c>
      <c r="AH133" s="146">
        <f t="shared" si="89"/>
        <v>2.8593223688399144E-3</v>
      </c>
      <c r="AI133" s="146">
        <f t="shared" si="90"/>
        <v>5.3286591082639709E-2</v>
      </c>
      <c r="AJ133" s="146">
        <f t="shared" si="91"/>
        <v>6.3518259206369611E-6</v>
      </c>
      <c r="AK133" s="146">
        <f t="shared" si="92"/>
        <v>2.5202829048813075E-3</v>
      </c>
      <c r="AL133" s="146">
        <f t="shared" si="93"/>
        <v>5.2201691652748315E-2</v>
      </c>
      <c r="AM133" s="146">
        <f t="shared" si="94"/>
        <v>2.5513093643016021E-5</v>
      </c>
      <c r="AN133" s="146">
        <f t="shared" si="95"/>
        <v>5.0510487666440146E-3</v>
      </c>
      <c r="AO133" s="146">
        <f t="shared" si="96"/>
        <v>0.11040796849920459</v>
      </c>
      <c r="AP133" s="146">
        <f t="shared" si="97"/>
        <v>7.7612250625496459E-5</v>
      </c>
      <c r="AQ133" s="146">
        <f t="shared" si="98"/>
        <v>8.809781531087843E-3</v>
      </c>
      <c r="AR133" s="146">
        <f t="shared" si="99"/>
        <v>0.20980556549402679</v>
      </c>
      <c r="AS133" s="146">
        <f t="shared" si="100"/>
        <v>8.4789929085019088E-5</v>
      </c>
      <c r="AT133" s="146">
        <f t="shared" si="101"/>
        <v>9.2081447146001721E-3</v>
      </c>
      <c r="AU133" s="146">
        <f t="shared" si="102"/>
        <v>0.22139297829862734</v>
      </c>
      <c r="AV133" s="146">
        <f t="shared" si="103"/>
        <v>1.0337384391501514E-4</v>
      </c>
      <c r="AW133" s="146">
        <f t="shared" si="104"/>
        <v>1.0167292850853424E-2</v>
      </c>
      <c r="AX133" s="147">
        <f t="shared" si="105"/>
        <v>0.25022435284789957</v>
      </c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</row>
    <row r="134" spans="1:123" x14ac:dyDescent="0.25">
      <c r="A134" s="127" t="s">
        <v>105</v>
      </c>
      <c r="B134" s="156">
        <v>5.1200000000000002E-2</v>
      </c>
      <c r="C134" s="104"/>
      <c r="D134" s="144"/>
      <c r="E134" s="104"/>
      <c r="F134" s="103">
        <v>132</v>
      </c>
      <c r="G134" s="104">
        <f t="shared" si="78"/>
        <v>17424</v>
      </c>
      <c r="H134" s="104">
        <f t="shared" si="71"/>
        <v>2299968</v>
      </c>
      <c r="I134" s="104">
        <f t="shared" si="72"/>
        <v>303595776</v>
      </c>
      <c r="J134" s="104">
        <f t="shared" si="73"/>
        <v>40074642432</v>
      </c>
      <c r="K134" s="104">
        <f t="shared" si="74"/>
        <v>5289852801024</v>
      </c>
      <c r="L134" s="104">
        <f t="shared" si="75"/>
        <v>698260569735168</v>
      </c>
      <c r="M134" s="104">
        <f t="shared" si="76"/>
        <v>9.2170395205042176E+16</v>
      </c>
      <c r="N134" s="105">
        <f t="shared" si="77"/>
        <v>1.2166492167065567E+19</v>
      </c>
      <c r="O134" s="162">
        <f>'RG11'!$B$17+'RG11'!$B$18*'Regresiones polinomicas'!F134</f>
        <v>6.0330097380171324E-2</v>
      </c>
      <c r="P134" s="145">
        <f>'RG12'!$B$17+'RG12'!$B$18*F134+'RG12'!$B$19*G134</f>
        <v>5.1749706375262806E-2</v>
      </c>
      <c r="Q134" s="145">
        <f>'RG13'!$B$17+'RG13'!$B$18*'Regresiones polinomicas'!F134+'RG13'!$B$19*'Regresiones polinomicas'!G134+'RG13'!$B$20*'Regresiones polinomicas'!H134</f>
        <v>5.2906967681427303E-2</v>
      </c>
      <c r="R134" s="145">
        <f>'RG14'!$B$17+'RG14'!$B$18*F134+'RG14'!$B$19*G134+'RG14'!$B$20*H134+'RG14'!$B$21*I134</f>
        <v>5.35360772239621E-2</v>
      </c>
      <c r="S134" s="145">
        <f>'RG15'!$B$17+'RG15'!$B$18*F134+'RG15'!$B$19*G134+'RG15'!$B$20*H134+'RG15'!$B$21*I134+'RG15'!$B$22*J134</f>
        <v>4.7815236588581722E-2</v>
      </c>
      <c r="T134" s="145">
        <f>'RG16'!$B$17+'RG16'!$B$18*F134+'RG16'!$B$19*G134+'RG16'!$B$20*H134+'RG16'!$B$21*I134+'RG16'!$B$22*J134+'RG16'!$B$23*K134</f>
        <v>4.5420544314790479E-2</v>
      </c>
      <c r="U134" s="145">
        <f>'RG17'!$B$17+'RG17'!$B$18*F134+'RG17'!$B$19*G134+'RG17'!$B$20*H134+'RG17'!$B$21*I134+'RG17'!$B$22*J134+'RG17'!$B$23*K134+'RG17'!$B$24*L134</f>
        <v>4.1462283179165782E-2</v>
      </c>
      <c r="V134" s="145">
        <f>'RG18'!$B$17+'RG18'!$B$18*F134+'RG18'!$B$19*G134+'RG18'!$B$20*H134+'RG18'!$B$21*I134+'RG18'!$B$22*J134+'RG18'!$B$23*K134+'RG18'!$B$24*L134+'RG18'!$B$25*M134</f>
        <v>4.1108776329474683E-2</v>
      </c>
      <c r="W134" s="163">
        <f>'RG19'!$B$17+'RG19'!$B$18*F134+'RG19'!$B$19*G134+'RG19'!$B$20*H134+'RG19'!$B$21*I134+'RG19'!$B$22*J134+'RG19'!$B$23*K134+'RG19'!$B$24*L134+'RG19'!$B$25*M134+'RG19'!$B$26*N134</f>
        <v>4.0112422632021749E-2</v>
      </c>
      <c r="X134" s="146">
        <f t="shared" si="79"/>
        <v>8.3358678171411237E-5</v>
      </c>
      <c r="Y134" s="146">
        <f t="shared" si="80"/>
        <v>9.1300973801713217E-3</v>
      </c>
      <c r="Z134" s="146">
        <f t="shared" si="81"/>
        <v>0.15133569771382646</v>
      </c>
      <c r="AA134" s="146">
        <f t="shared" si="82"/>
        <v>3.0217709900457068E-7</v>
      </c>
      <c r="AB134" s="146">
        <f t="shared" si="83"/>
        <v>5.4970637526280397E-4</v>
      </c>
      <c r="AC134" s="146">
        <f t="shared" si="84"/>
        <v>1.0622405686258588E-2</v>
      </c>
      <c r="AD134" s="146">
        <f t="shared" si="85"/>
        <v>2.9137386654372932E-6</v>
      </c>
      <c r="AE134" s="146">
        <f t="shared" si="86"/>
        <v>1.7069676814273002E-3</v>
      </c>
      <c r="AF134" s="146">
        <f t="shared" si="87"/>
        <v>3.2263570494260659E-2</v>
      </c>
      <c r="AG134" s="146">
        <f t="shared" si="88"/>
        <v>5.4572567963144608E-6</v>
      </c>
      <c r="AH134" s="146">
        <f t="shared" si="89"/>
        <v>2.3360772239620978E-3</v>
      </c>
      <c r="AI134" s="146">
        <f t="shared" si="90"/>
        <v>4.363556960270705E-2</v>
      </c>
      <c r="AJ134" s="146">
        <f t="shared" si="91"/>
        <v>1.1456623351275914E-5</v>
      </c>
      <c r="AK134" s="146">
        <f t="shared" si="92"/>
        <v>3.3847634114182804E-3</v>
      </c>
      <c r="AL134" s="146">
        <f t="shared" si="93"/>
        <v>7.0788385730304257E-2</v>
      </c>
      <c r="AM134" s="146">
        <f t="shared" si="94"/>
        <v>3.3402108017300687E-5</v>
      </c>
      <c r="AN134" s="146">
        <f t="shared" si="95"/>
        <v>5.7794556852095239E-3</v>
      </c>
      <c r="AO134" s="146">
        <f t="shared" si="96"/>
        <v>0.12724320618340842</v>
      </c>
      <c r="AP134" s="146">
        <f t="shared" si="97"/>
        <v>9.4823128882757721E-5</v>
      </c>
      <c r="AQ134" s="146">
        <f t="shared" si="98"/>
        <v>9.7377168208342205E-3</v>
      </c>
      <c r="AR134" s="146">
        <f t="shared" si="99"/>
        <v>0.23485722623512656</v>
      </c>
      <c r="AS134" s="146">
        <f t="shared" si="100"/>
        <v>1.018327951685705E-4</v>
      </c>
      <c r="AT134" s="146">
        <f t="shared" si="101"/>
        <v>1.0091223670525319E-2</v>
      </c>
      <c r="AU134" s="146">
        <f t="shared" si="102"/>
        <v>0.24547613846851452</v>
      </c>
      <c r="AV134" s="146">
        <f t="shared" si="103"/>
        <v>1.2293437189090357E-4</v>
      </c>
      <c r="AW134" s="146">
        <f t="shared" si="104"/>
        <v>1.1087577367978253E-2</v>
      </c>
      <c r="AX134" s="147">
        <f t="shared" si="105"/>
        <v>0.27641255851565144</v>
      </c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</row>
    <row r="135" spans="1:123" x14ac:dyDescent="0.25">
      <c r="A135" s="126" t="s">
        <v>104</v>
      </c>
      <c r="B135" s="156">
        <v>5.1299999999999998E-2</v>
      </c>
      <c r="C135" s="104"/>
      <c r="D135" s="144"/>
      <c r="E135" s="104"/>
      <c r="F135" s="103">
        <v>133</v>
      </c>
      <c r="G135" s="104">
        <f t="shared" si="78"/>
        <v>17689</v>
      </c>
      <c r="H135" s="104">
        <f t="shared" si="71"/>
        <v>2352637</v>
      </c>
      <c r="I135" s="104">
        <f t="shared" si="72"/>
        <v>312900721</v>
      </c>
      <c r="J135" s="104">
        <f t="shared" si="73"/>
        <v>41615795893</v>
      </c>
      <c r="K135" s="104">
        <f t="shared" si="74"/>
        <v>5534900853769</v>
      </c>
      <c r="L135" s="104">
        <f t="shared" si="75"/>
        <v>736141813551277</v>
      </c>
      <c r="M135" s="104">
        <f t="shared" si="76"/>
        <v>9.790686120231984E+16</v>
      </c>
      <c r="N135" s="105">
        <f t="shared" si="77"/>
        <v>1.3021612539908538E+19</v>
      </c>
      <c r="O135" s="162">
        <f>'RG11'!$B$17+'RG11'!$B$18*'Regresiones polinomicas'!F135</f>
        <v>6.0090263247238845E-2</v>
      </c>
      <c r="P135" s="145">
        <f>'RG12'!$B$17+'RG12'!$B$18*F135+'RG12'!$B$19*G135</f>
        <v>5.1569011099003761E-2</v>
      </c>
      <c r="Q135" s="145">
        <f>'RG13'!$B$17+'RG13'!$B$18*'Regresiones polinomicas'!F135+'RG13'!$B$19*'Regresiones polinomicas'!G135+'RG13'!$B$20*'Regresiones polinomicas'!H135</f>
        <v>5.280144613120559E-2</v>
      </c>
      <c r="R135" s="145">
        <f>'RG14'!$B$17+'RG14'!$B$18*F135+'RG14'!$B$19*G135+'RG14'!$B$20*H135+'RG14'!$B$21*I135</f>
        <v>5.3414940969470373E-2</v>
      </c>
      <c r="S135" s="145">
        <f>'RG15'!$B$17+'RG15'!$B$18*F135+'RG15'!$B$19*G135+'RG15'!$B$20*H135+'RG15'!$B$21*I135+'RG15'!$B$22*J135</f>
        <v>4.7364876959475555E-2</v>
      </c>
      <c r="T135" s="145">
        <f>'RG16'!$B$17+'RG16'!$B$18*F135+'RG16'!$B$19*G135+'RG16'!$B$20*H135+'RG16'!$B$21*I135+'RG16'!$B$22*J135+'RG16'!$B$23*K135</f>
        <v>4.5114021435386897E-2</v>
      </c>
      <c r="U135" s="145">
        <f>'RG17'!$B$17+'RG17'!$B$18*F135+'RG17'!$B$19*G135+'RG17'!$B$20*H135+'RG17'!$B$21*I135+'RG17'!$B$22*J135+'RG17'!$B$23*K135+'RG17'!$B$24*L135</f>
        <v>4.0972265521925566E-2</v>
      </c>
      <c r="V135" s="145">
        <f>'RG18'!$B$17+'RG18'!$B$18*F135+'RG18'!$B$19*G135+'RG18'!$B$20*H135+'RG18'!$B$21*I135+'RG18'!$B$22*J135+'RG18'!$B$23*K135+'RG18'!$B$24*L135+'RG18'!$B$25*M135</f>
        <v>4.0665602032719628E-2</v>
      </c>
      <c r="W135" s="163">
        <f>'RG19'!$B$17+'RG19'!$B$18*F135+'RG19'!$B$19*G135+'RG19'!$B$20*H135+'RG19'!$B$21*I135+'RG19'!$B$22*J135+'RG19'!$B$23*K135+'RG19'!$B$24*L135+'RG19'!$B$25*M135+'RG19'!$B$26*N135</f>
        <v>3.9638622755596264E-2</v>
      </c>
      <c r="X135" s="146">
        <f t="shared" si="79"/>
        <v>7.7268727955758044E-5</v>
      </c>
      <c r="Y135" s="146">
        <f t="shared" si="80"/>
        <v>8.790263247238847E-3</v>
      </c>
      <c r="Z135" s="146">
        <f t="shared" si="81"/>
        <v>0.14628431915952309</v>
      </c>
      <c r="AA135" s="146">
        <f t="shared" si="82"/>
        <v>7.2366971387212419E-8</v>
      </c>
      <c r="AB135" s="146">
        <f t="shared" si="83"/>
        <v>2.6901109900376308E-4</v>
      </c>
      <c r="AC135" s="146">
        <f t="shared" si="84"/>
        <v>5.2165262290430076E-3</v>
      </c>
      <c r="AD135" s="146">
        <f t="shared" si="85"/>
        <v>2.2543404849122385E-6</v>
      </c>
      <c r="AE135" s="146">
        <f t="shared" si="86"/>
        <v>1.5014461312055916E-3</v>
      </c>
      <c r="AF135" s="146">
        <f t="shared" si="87"/>
        <v>2.8435700936574135E-2</v>
      </c>
      <c r="AG135" s="146">
        <f t="shared" si="88"/>
        <v>4.472975304344288E-6</v>
      </c>
      <c r="AH135" s="146">
        <f t="shared" si="89"/>
        <v>2.1149409694703747E-3</v>
      </c>
      <c r="AI135" s="146">
        <f t="shared" si="90"/>
        <v>3.9594557835029374E-2</v>
      </c>
      <c r="AJ135" s="146">
        <f t="shared" si="91"/>
        <v>1.5485193344066341E-5</v>
      </c>
      <c r="AK135" s="146">
        <f t="shared" si="92"/>
        <v>3.9351230405244436E-3</v>
      </c>
      <c r="AL135" s="146">
        <f t="shared" si="93"/>
        <v>8.3081035846271842E-2</v>
      </c>
      <c r="AM135" s="146">
        <f t="shared" si="94"/>
        <v>3.8266330801852764E-5</v>
      </c>
      <c r="AN135" s="146">
        <f t="shared" si="95"/>
        <v>6.185978564613101E-3</v>
      </c>
      <c r="AO135" s="146">
        <f t="shared" si="96"/>
        <v>0.1371187574903463</v>
      </c>
      <c r="AP135" s="146">
        <f t="shared" si="97"/>
        <v>1.0666209944960737E-4</v>
      </c>
      <c r="AQ135" s="146">
        <f t="shared" si="98"/>
        <v>1.0327734478074432E-2</v>
      </c>
      <c r="AR135" s="146">
        <f t="shared" si="99"/>
        <v>0.25206647341840865</v>
      </c>
      <c r="AS135" s="146">
        <f t="shared" si="100"/>
        <v>1.1309042012649688E-4</v>
      </c>
      <c r="AT135" s="146">
        <f t="shared" si="101"/>
        <v>1.0634397967280371E-2</v>
      </c>
      <c r="AU135" s="146">
        <f t="shared" si="102"/>
        <v>0.26150843552553121</v>
      </c>
      <c r="AV135" s="146">
        <f t="shared" si="103"/>
        <v>1.3598771923629721E-4</v>
      </c>
      <c r="AW135" s="146">
        <f t="shared" si="104"/>
        <v>1.1661377244403734E-2</v>
      </c>
      <c r="AX135" s="147">
        <f t="shared" si="105"/>
        <v>0.29419229109713091</v>
      </c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</row>
    <row r="136" spans="1:123" x14ac:dyDescent="0.25">
      <c r="A136" s="127" t="s">
        <v>103</v>
      </c>
      <c r="B136" s="156">
        <v>5.2699999999999997E-2</v>
      </c>
      <c r="C136" s="104"/>
      <c r="D136" s="144"/>
      <c r="E136" s="104"/>
      <c r="F136" s="103">
        <v>134</v>
      </c>
      <c r="G136" s="104">
        <f t="shared" si="78"/>
        <v>17956</v>
      </c>
      <c r="H136" s="104">
        <f t="shared" si="71"/>
        <v>2406104</v>
      </c>
      <c r="I136" s="104">
        <f t="shared" si="72"/>
        <v>322417936</v>
      </c>
      <c r="J136" s="104">
        <f t="shared" si="73"/>
        <v>43204003424</v>
      </c>
      <c r="K136" s="104">
        <f t="shared" si="74"/>
        <v>5789336458816</v>
      </c>
      <c r="L136" s="104">
        <f t="shared" si="75"/>
        <v>775771085481344</v>
      </c>
      <c r="M136" s="104">
        <f t="shared" si="76"/>
        <v>1.039533254545001E+17</v>
      </c>
      <c r="N136" s="105">
        <f t="shared" si="77"/>
        <v>1.3929745610903013E+19</v>
      </c>
      <c r="O136" s="162">
        <f>'RG11'!$B$17+'RG11'!$B$18*'Regresiones polinomicas'!F136</f>
        <v>5.9850429114306367E-2</v>
      </c>
      <c r="P136" s="145">
        <f>'RG12'!$B$17+'RG12'!$B$18*F136+'RG12'!$B$19*G136</f>
        <v>5.1392258413189611E-2</v>
      </c>
      <c r="Q136" s="145">
        <f>'RG13'!$B$17+'RG13'!$B$18*'Regresiones polinomicas'!F136+'RG13'!$B$19*'Regresiones polinomicas'!G136+'RG13'!$B$20*'Regresiones polinomicas'!H136</f>
        <v>5.2698939691723616E-2</v>
      </c>
      <c r="R136" s="145">
        <f>'RG14'!$B$17+'RG14'!$B$18*F136+'RG14'!$B$19*G136+'RG14'!$B$20*H136+'RG14'!$B$21*I136</f>
        <v>5.3295870376407178E-2</v>
      </c>
      <c r="S136" s="145">
        <f>'RG15'!$B$17+'RG15'!$B$18*F136+'RG15'!$B$19*G136+'RG15'!$B$20*H136+'RG15'!$B$21*I136+'RG15'!$B$22*J136</f>
        <v>4.6929334871176231E-2</v>
      </c>
      <c r="T136" s="145">
        <f>'RG16'!$B$17+'RG16'!$B$18*F136+'RG16'!$B$19*G136+'RG16'!$B$20*H136+'RG16'!$B$21*I136+'RG16'!$B$22*J136+'RG16'!$B$23*K136</f>
        <v>4.4829685624910964E-2</v>
      </c>
      <c r="U136" s="145">
        <f>'RG17'!$B$17+'RG17'!$B$18*F136+'RG17'!$B$19*G136+'RG17'!$B$20*H136+'RG17'!$B$21*I136+'RG17'!$B$22*J136+'RG17'!$B$23*K136+'RG17'!$B$24*L136</f>
        <v>4.0521277782799459E-2</v>
      </c>
      <c r="V136" s="145">
        <f>'RG18'!$B$17+'RG18'!$B$18*F136+'RG18'!$B$19*G136+'RG18'!$B$20*H136+'RG18'!$B$21*I136+'RG18'!$B$22*J136+'RG18'!$B$23*K136+'RG18'!$B$24*L136+'RG18'!$B$25*M136</f>
        <v>4.0263209453029247E-2</v>
      </c>
      <c r="W136" s="163">
        <f>'RG19'!$B$17+'RG19'!$B$18*F136+'RG19'!$B$19*G136+'RG19'!$B$20*H136+'RG19'!$B$21*I136+'RG19'!$B$22*J136+'RG19'!$B$23*K136+'RG19'!$B$24*L136+'RG19'!$B$25*M136+'RG19'!$B$26*N136</f>
        <v>3.9212414597140421E-2</v>
      </c>
      <c r="X136" s="146">
        <f t="shared" si="79"/>
        <v>5.1128636518720174E-5</v>
      </c>
      <c r="Y136" s="146">
        <f t="shared" si="80"/>
        <v>7.1504291143063697E-3</v>
      </c>
      <c r="Z136" s="146">
        <f t="shared" si="81"/>
        <v>0.11947164322999256</v>
      </c>
      <c r="AA136" s="146">
        <f t="shared" si="82"/>
        <v>1.7101880578733468E-6</v>
      </c>
      <c r="AB136" s="146">
        <f t="shared" si="83"/>
        <v>1.3077415868103862E-3</v>
      </c>
      <c r="AC136" s="146">
        <f t="shared" si="84"/>
        <v>2.5446275902028848E-2</v>
      </c>
      <c r="AD136" s="146">
        <f t="shared" si="85"/>
        <v>1.1242536409615411E-12</v>
      </c>
      <c r="AE136" s="146">
        <f t="shared" si="86"/>
        <v>1.0603082763807614E-6</v>
      </c>
      <c r="AF136" s="146">
        <f t="shared" si="87"/>
        <v>2.0120106449642348E-5</v>
      </c>
      <c r="AG136" s="146">
        <f t="shared" si="88"/>
        <v>3.5506150547963623E-7</v>
      </c>
      <c r="AH136" s="146">
        <f t="shared" si="89"/>
        <v>5.9587037640718155E-4</v>
      </c>
      <c r="AI136" s="146">
        <f t="shared" si="90"/>
        <v>1.1180423027127431E-2</v>
      </c>
      <c r="AJ136" s="146">
        <f t="shared" si="91"/>
        <v>3.3300576029022607E-5</v>
      </c>
      <c r="AK136" s="146">
        <f t="shared" si="92"/>
        <v>5.7706651288237654E-3</v>
      </c>
      <c r="AL136" s="146">
        <f t="shared" si="93"/>
        <v>0.1229649886294911</v>
      </c>
      <c r="AM136" s="146">
        <f t="shared" si="94"/>
        <v>6.1941848362733073E-5</v>
      </c>
      <c r="AN136" s="146">
        <f t="shared" si="95"/>
        <v>7.8703143750890325E-3</v>
      </c>
      <c r="AO136" s="146">
        <f t="shared" si="96"/>
        <v>0.17556032939735039</v>
      </c>
      <c r="AP136" s="146">
        <f t="shared" si="97"/>
        <v>1.4832127484373399E-4</v>
      </c>
      <c r="AQ136" s="146">
        <f t="shared" si="98"/>
        <v>1.2178722217200538E-2</v>
      </c>
      <c r="AR136" s="146">
        <f t="shared" si="99"/>
        <v>0.30055128770816264</v>
      </c>
      <c r="AS136" s="146">
        <f t="shared" si="100"/>
        <v>1.5467375910922099E-4</v>
      </c>
      <c r="AT136" s="146">
        <f t="shared" si="101"/>
        <v>1.243679054697075E-2</v>
      </c>
      <c r="AU136" s="146">
        <f t="shared" si="102"/>
        <v>0.30888721281594339</v>
      </c>
      <c r="AV136" s="146">
        <f t="shared" si="103"/>
        <v>1.8191495999943071E-4</v>
      </c>
      <c r="AW136" s="146">
        <f t="shared" si="104"/>
        <v>1.3487585402859575E-2</v>
      </c>
      <c r="AX136" s="147">
        <f t="shared" si="105"/>
        <v>0.34396212376687363</v>
      </c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</row>
    <row r="137" spans="1:123" x14ac:dyDescent="0.25">
      <c r="A137" s="126" t="s">
        <v>102</v>
      </c>
      <c r="B137" s="156">
        <v>5.3600000000000002E-2</v>
      </c>
      <c r="C137" s="104"/>
      <c r="D137" s="144"/>
      <c r="E137" s="104"/>
      <c r="F137" s="103">
        <v>135</v>
      </c>
      <c r="G137" s="104">
        <f t="shared" si="78"/>
        <v>18225</v>
      </c>
      <c r="H137" s="104">
        <f t="shared" si="71"/>
        <v>2460375</v>
      </c>
      <c r="I137" s="104">
        <f t="shared" si="72"/>
        <v>332150625</v>
      </c>
      <c r="J137" s="104">
        <f t="shared" si="73"/>
        <v>44840334375</v>
      </c>
      <c r="K137" s="104">
        <f t="shared" si="74"/>
        <v>6053445140625</v>
      </c>
      <c r="L137" s="104">
        <f t="shared" si="75"/>
        <v>817215093984375</v>
      </c>
      <c r="M137" s="104">
        <f t="shared" si="76"/>
        <v>1.1032403768789062E+17</v>
      </c>
      <c r="N137" s="105">
        <f t="shared" si="77"/>
        <v>1.4893745087865233E+19</v>
      </c>
      <c r="O137" s="162">
        <f>'RG11'!$B$17+'RG11'!$B$18*'Regresiones polinomicas'!F137</f>
        <v>5.9610594981373888E-2</v>
      </c>
      <c r="P137" s="145">
        <f>'RG12'!$B$17+'RG12'!$B$18*F137+'RG12'!$B$19*G137</f>
        <v>5.1219448317820361E-2</v>
      </c>
      <c r="Q137" s="145">
        <f>'RG13'!$B$17+'RG13'!$B$18*'Regresiones polinomicas'!F137+'RG13'!$B$19*'Regresiones polinomicas'!G137+'RG13'!$B$20*'Regresiones polinomicas'!H137</f>
        <v>5.2599388525581062E-2</v>
      </c>
      <c r="R137" s="145">
        <f>'RG14'!$B$17+'RG14'!$B$18*F137+'RG14'!$B$19*G137+'RG14'!$B$20*H137+'RG14'!$B$21*I137</f>
        <v>5.3178823323044452E-2</v>
      </c>
      <c r="S137" s="145">
        <f>'RG15'!$B$17+'RG15'!$B$18*F137+'RG15'!$B$19*G137+'RG15'!$B$20*H137+'RG15'!$B$21*I137+'RG15'!$B$22*J137</f>
        <v>4.6509290390175706E-2</v>
      </c>
      <c r="T137" s="145">
        <f>'RG16'!$B$17+'RG16'!$B$18*F137+'RG16'!$B$19*G137+'RG16'!$B$20*H137+'RG16'!$B$21*I137+'RG16'!$B$22*J137+'RG16'!$B$23*K137</f>
        <v>4.4567800785578593E-2</v>
      </c>
      <c r="U137" s="145">
        <f>'RG17'!$B$17+'RG17'!$B$18*F137+'RG17'!$B$19*G137+'RG17'!$B$20*H137+'RG17'!$B$21*I137+'RG17'!$B$22*J137+'RG17'!$B$23*K137+'RG17'!$B$24*L137</f>
        <v>4.0110335889849358E-2</v>
      </c>
      <c r="V137" s="145">
        <f>'RG18'!$B$17+'RG18'!$B$18*F137+'RG18'!$B$19*G137+'RG18'!$B$20*H137+'RG18'!$B$21*I137+'RG18'!$B$22*J137+'RG18'!$B$23*K137+'RG18'!$B$24*L137+'RG18'!$B$25*M137</f>
        <v>3.990236902996902E-2</v>
      </c>
      <c r="W137" s="163">
        <f>'RG19'!$B$17+'RG19'!$B$18*F137+'RG19'!$B$19*G137+'RG19'!$B$20*H137+'RG19'!$B$21*I137+'RG19'!$B$22*J137+'RG19'!$B$23*K137+'RG19'!$B$24*L137+'RG19'!$B$25*M137+'RG19'!$B$26*N137</f>
        <v>3.8834757522390184E-2</v>
      </c>
      <c r="X137" s="146">
        <f t="shared" si="79"/>
        <v>3.6127252030116945E-5</v>
      </c>
      <c r="Y137" s="146">
        <f t="shared" si="80"/>
        <v>6.010594981373886E-3</v>
      </c>
      <c r="Z137" s="146">
        <f t="shared" si="81"/>
        <v>0.10083098454648834</v>
      </c>
      <c r="AA137" s="146">
        <f t="shared" si="82"/>
        <v>5.6670263115283177E-6</v>
      </c>
      <c r="AB137" s="146">
        <f t="shared" si="83"/>
        <v>2.3805516821796407E-3</v>
      </c>
      <c r="AC137" s="146">
        <f t="shared" si="84"/>
        <v>4.6477495567858254E-2</v>
      </c>
      <c r="AD137" s="146">
        <f t="shared" si="85"/>
        <v>1.0012233227388452E-6</v>
      </c>
      <c r="AE137" s="146">
        <f t="shared" si="86"/>
        <v>1.0006114744189401E-3</v>
      </c>
      <c r="AF137" s="146">
        <f t="shared" si="87"/>
        <v>1.9023252978165425E-2</v>
      </c>
      <c r="AG137" s="146">
        <f t="shared" si="88"/>
        <v>1.7738979321131925E-7</v>
      </c>
      <c r="AH137" s="146">
        <f t="shared" si="89"/>
        <v>4.2117667695554944E-4</v>
      </c>
      <c r="AI137" s="146">
        <f t="shared" si="90"/>
        <v>7.9200074510305529E-3</v>
      </c>
      <c r="AJ137" s="146">
        <f t="shared" si="91"/>
        <v>5.0278162770854618E-5</v>
      </c>
      <c r="AK137" s="146">
        <f t="shared" si="92"/>
        <v>7.0907096098242958E-3</v>
      </c>
      <c r="AL137" s="146">
        <f t="shared" si="93"/>
        <v>0.1524579186295667</v>
      </c>
      <c r="AM137" s="146">
        <f t="shared" si="94"/>
        <v>8.1580622648994716E-5</v>
      </c>
      <c r="AN137" s="146">
        <f t="shared" si="95"/>
        <v>9.0321992144214089E-3</v>
      </c>
      <c r="AO137" s="146">
        <f t="shared" si="96"/>
        <v>0.20266199038800406</v>
      </c>
      <c r="AP137" s="146">
        <f t="shared" si="97"/>
        <v>1.8197103780468637E-4</v>
      </c>
      <c r="AQ137" s="146">
        <f t="shared" si="98"/>
        <v>1.3489664110150644E-2</v>
      </c>
      <c r="AR137" s="146">
        <f t="shared" si="99"/>
        <v>0.33631391537572353</v>
      </c>
      <c r="AS137" s="146">
        <f t="shared" si="100"/>
        <v>1.8762509419115189E-4</v>
      </c>
      <c r="AT137" s="146">
        <f t="shared" si="101"/>
        <v>1.3697630970030981E-2</v>
      </c>
      <c r="AU137" s="146">
        <f t="shared" si="102"/>
        <v>0.34327863991592222</v>
      </c>
      <c r="AV137" s="146">
        <f t="shared" si="103"/>
        <v>2.180123854226133E-4</v>
      </c>
      <c r="AW137" s="146">
        <f t="shared" si="104"/>
        <v>1.4765242477609818E-2</v>
      </c>
      <c r="AX137" s="147">
        <f t="shared" si="105"/>
        <v>0.38020689247504419</v>
      </c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</row>
    <row r="138" spans="1:123" x14ac:dyDescent="0.25">
      <c r="A138" s="127" t="s">
        <v>101</v>
      </c>
      <c r="B138" s="156">
        <v>5.4699999999999999E-2</v>
      </c>
      <c r="C138" s="104"/>
      <c r="D138" s="144"/>
      <c r="E138" s="104"/>
      <c r="F138" s="103">
        <v>136</v>
      </c>
      <c r="G138" s="104">
        <f t="shared" si="78"/>
        <v>18496</v>
      </c>
      <c r="H138" s="104">
        <f t="shared" si="71"/>
        <v>2515456</v>
      </c>
      <c r="I138" s="104">
        <f t="shared" si="72"/>
        <v>342102016</v>
      </c>
      <c r="J138" s="104">
        <f t="shared" si="73"/>
        <v>46525874176</v>
      </c>
      <c r="K138" s="104">
        <f t="shared" si="74"/>
        <v>6327518887936</v>
      </c>
      <c r="L138" s="104">
        <f t="shared" si="75"/>
        <v>860542568759296</v>
      </c>
      <c r="M138" s="104">
        <f t="shared" si="76"/>
        <v>1.1703378935126426E+17</v>
      </c>
      <c r="N138" s="105">
        <f t="shared" si="77"/>
        <v>1.5916595351771939E+19</v>
      </c>
      <c r="O138" s="162">
        <f>'RG11'!$B$17+'RG11'!$B$18*'Regresiones polinomicas'!F138</f>
        <v>5.9370760848441402E-2</v>
      </c>
      <c r="P138" s="145">
        <f>'RG12'!$B$17+'RG12'!$B$18*F138+'RG12'!$B$19*G138</f>
        <v>5.1050580812896006E-2</v>
      </c>
      <c r="Q138" s="145">
        <f>'RG13'!$B$17+'RG13'!$B$18*'Regresiones polinomicas'!F138+'RG13'!$B$19*'Regresiones polinomicas'!G138+'RG13'!$B$20*'Regresiones polinomicas'!H138</f>
        <v>5.250273279537758E-2</v>
      </c>
      <c r="R138" s="145">
        <f>'RG14'!$B$17+'RG14'!$B$18*F138+'RG14'!$B$19*G138+'RG14'!$B$20*H138+'RG14'!$B$21*I138</f>
        <v>5.3063758794883634E-2</v>
      </c>
      <c r="S138" s="145">
        <f>'RG15'!$B$17+'RG15'!$B$18*F138+'RG15'!$B$19*G138+'RG15'!$B$20*H138+'RG15'!$B$21*I138+'RG15'!$B$22*J138</f>
        <v>4.6105405843880676E-2</v>
      </c>
      <c r="T138" s="145">
        <f>'RG16'!$B$17+'RG16'!$B$18*F138+'RG16'!$B$19*G138+'RG16'!$B$20*H138+'RG16'!$B$21*I138+'RG16'!$B$22*J138+'RG16'!$B$23*K138</f>
        <v>4.4328591268220918E-2</v>
      </c>
      <c r="U138" s="145">
        <f>'RG17'!$B$17+'RG17'!$B$18*F138+'RG17'!$B$19*G138+'RG17'!$B$20*H138+'RG17'!$B$21*I138+'RG17'!$B$22*J138+'RG17'!$B$23*K138+'RG17'!$B$24*L138</f>
        <v>3.9740355965882435E-2</v>
      </c>
      <c r="V138" s="145">
        <f>'RG18'!$B$17+'RG18'!$B$18*F138+'RG18'!$B$19*G138+'RG18'!$B$20*H138+'RG18'!$B$21*I138+'RG18'!$B$22*J138+'RG18'!$B$23*K138+'RG18'!$B$24*L138+'RG18'!$B$25*M138</f>
        <v>3.9583742140829103E-2</v>
      </c>
      <c r="W138" s="163">
        <f>'RG19'!$B$17+'RG19'!$B$18*F138+'RG19'!$B$19*G138+'RG19'!$B$20*H138+'RG19'!$B$21*I138+'RG19'!$B$22*J138+'RG19'!$B$23*K138+'RG19'!$B$24*L138+'RG19'!$B$25*M138+'RG19'!$B$26*N138</f>
        <v>3.850645924551821E-2</v>
      </c>
      <c r="X138" s="146">
        <f t="shared" si="79"/>
        <v>2.1816006903333058E-5</v>
      </c>
      <c r="Y138" s="146">
        <f t="shared" si="80"/>
        <v>4.6707608484414034E-3</v>
      </c>
      <c r="Z138" s="146">
        <f t="shared" si="81"/>
        <v>7.867106268630579E-2</v>
      </c>
      <c r="AA138" s="146">
        <f t="shared" si="82"/>
        <v>1.3318260403202768E-5</v>
      </c>
      <c r="AB138" s="146">
        <f t="shared" si="83"/>
        <v>3.649419187103993E-3</v>
      </c>
      <c r="AC138" s="146">
        <f t="shared" si="84"/>
        <v>7.1486340194235456E-2</v>
      </c>
      <c r="AD138" s="146">
        <f t="shared" si="85"/>
        <v>4.8279831685092194E-6</v>
      </c>
      <c r="AE138" s="146">
        <f t="shared" si="86"/>
        <v>2.197267204622419E-3</v>
      </c>
      <c r="AF138" s="146">
        <f t="shared" si="87"/>
        <v>4.1850530203560561E-2</v>
      </c>
      <c r="AG138" s="146">
        <f t="shared" si="88"/>
        <v>2.6772852813206541E-6</v>
      </c>
      <c r="AH138" s="146">
        <f t="shared" si="89"/>
        <v>1.6362412051163649E-3</v>
      </c>
      <c r="AI138" s="146">
        <f t="shared" si="90"/>
        <v>3.0835380724558284E-2</v>
      </c>
      <c r="AJ138" s="146">
        <f t="shared" si="91"/>
        <v>7.3867048708400421E-5</v>
      </c>
      <c r="AK138" s="146">
        <f t="shared" si="92"/>
        <v>8.5945941561193229E-3</v>
      </c>
      <c r="AL138" s="146">
        <f t="shared" si="93"/>
        <v>0.18641185342174008</v>
      </c>
      <c r="AM138" s="146">
        <f t="shared" si="94"/>
        <v>1.0756611908162335E-4</v>
      </c>
      <c r="AN138" s="146">
        <f t="shared" si="95"/>
        <v>1.037140873177908E-2</v>
      </c>
      <c r="AO138" s="146">
        <f t="shared" si="96"/>
        <v>0.23396657631243795</v>
      </c>
      <c r="AP138" s="146">
        <f t="shared" si="97"/>
        <v>2.2379094962750922E-4</v>
      </c>
      <c r="AQ138" s="146">
        <f t="shared" si="98"/>
        <v>1.4959644034117564E-2</v>
      </c>
      <c r="AR138" s="146">
        <f t="shared" si="99"/>
        <v>0.37643457564800364</v>
      </c>
      <c r="AS138" s="146">
        <f t="shared" si="100"/>
        <v>2.2850125166494587E-4</v>
      </c>
      <c r="AT138" s="146">
        <f t="shared" si="101"/>
        <v>1.5116257859170895E-2</v>
      </c>
      <c r="AU138" s="146">
        <f t="shared" si="102"/>
        <v>0.38188046510082374</v>
      </c>
      <c r="AV138" s="146">
        <f t="shared" si="103"/>
        <v>2.622307621670626E-4</v>
      </c>
      <c r="AW138" s="146">
        <f t="shared" si="104"/>
        <v>1.6193540754481789E-2</v>
      </c>
      <c r="AX138" s="147">
        <f t="shared" si="105"/>
        <v>0.4205408929247777</v>
      </c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</row>
    <row r="139" spans="1:123" x14ac:dyDescent="0.25">
      <c r="A139" s="126" t="s">
        <v>100</v>
      </c>
      <c r="B139" s="156">
        <v>5.45E-2</v>
      </c>
      <c r="C139" s="104"/>
      <c r="D139" s="144"/>
      <c r="E139" s="104"/>
      <c r="F139" s="103">
        <v>137</v>
      </c>
      <c r="G139" s="104">
        <f t="shared" si="78"/>
        <v>18769</v>
      </c>
      <c r="H139" s="104">
        <f t="shared" si="71"/>
        <v>2571353</v>
      </c>
      <c r="I139" s="104">
        <f t="shared" si="72"/>
        <v>352275361</v>
      </c>
      <c r="J139" s="104">
        <f t="shared" si="73"/>
        <v>48261724457</v>
      </c>
      <c r="K139" s="104">
        <f t="shared" si="74"/>
        <v>6611856250609</v>
      </c>
      <c r="L139" s="104">
        <f t="shared" si="75"/>
        <v>905824306333433</v>
      </c>
      <c r="M139" s="104">
        <f t="shared" si="76"/>
        <v>1.2409792996768032E+17</v>
      </c>
      <c r="N139" s="105">
        <f t="shared" si="77"/>
        <v>1.7001416405572205E+19</v>
      </c>
      <c r="O139" s="162">
        <f>'RG11'!$B$17+'RG11'!$B$18*'Regresiones polinomicas'!F139</f>
        <v>5.9130926715508923E-2</v>
      </c>
      <c r="P139" s="145">
        <f>'RG12'!$B$17+'RG12'!$B$18*F139+'RG12'!$B$19*G139</f>
        <v>5.0885655898416551E-2</v>
      </c>
      <c r="Q139" s="145">
        <f>'RG13'!$B$17+'RG13'!$B$18*'Regresiones polinomicas'!F139+'RG13'!$B$19*'Regresiones polinomicas'!G139+'RG13'!$B$20*'Regresiones polinomicas'!H139</f>
        <v>5.2408912663712864E-2</v>
      </c>
      <c r="R139" s="145">
        <f>'RG14'!$B$17+'RG14'!$B$18*F139+'RG14'!$B$19*G139+'RG14'!$B$20*H139+'RG14'!$B$21*I139</f>
        <v>5.2950636884655788E-2</v>
      </c>
      <c r="S139" s="145">
        <f>'RG15'!$B$17+'RG15'!$B$18*F139+'RG15'!$B$19*G139+'RG15'!$B$20*H139+'RG15'!$B$21*I139+'RG15'!$B$22*J139</f>
        <v>4.571832467841308E-2</v>
      </c>
      <c r="T139" s="145">
        <f>'RG16'!$B$17+'RG16'!$B$18*F139+'RG16'!$B$19*G139+'RG16'!$B$20*H139+'RG16'!$B$21*I139+'RG16'!$B$22*J139+'RG16'!$B$23*K139</f>
        <v>4.4112241493354132E-2</v>
      </c>
      <c r="U139" s="145">
        <f>'RG17'!$B$17+'RG17'!$B$18*F139+'RG17'!$B$19*G139+'RG17'!$B$20*H139+'RG17'!$B$21*I139+'RG17'!$B$22*J139+'RG17'!$B$23*K139+'RG17'!$B$24*L139</f>
        <v>3.9412151050910671E-2</v>
      </c>
      <c r="V139" s="145">
        <f>'RG18'!$B$17+'RG18'!$B$18*F139+'RG18'!$B$19*G139+'RG18'!$B$20*H139+'RG18'!$B$21*I139+'RG18'!$B$22*J139+'RG18'!$B$23*K139+'RG18'!$B$24*L139+'RG18'!$B$25*M139</f>
        <v>3.93078788754474E-2</v>
      </c>
      <c r="W139" s="163">
        <f>'RG19'!$B$17+'RG19'!$B$18*F139+'RG19'!$B$19*G139+'RG19'!$B$20*H139+'RG19'!$B$21*I139+'RG19'!$B$22*J139+'RG19'!$B$23*K139+'RG19'!$B$24*L139+'RG19'!$B$25*M139+'RG19'!$B$26*N139</f>
        <v>3.8228172312946285E-2</v>
      </c>
      <c r="X139" s="146">
        <f t="shared" si="79"/>
        <v>2.1445482244414265E-5</v>
      </c>
      <c r="Y139" s="146">
        <f t="shared" si="80"/>
        <v>4.6309267155089234E-3</v>
      </c>
      <c r="Z139" s="146">
        <f t="shared" si="81"/>
        <v>7.8316491432465898E-2</v>
      </c>
      <c r="AA139" s="146">
        <f t="shared" si="82"/>
        <v>1.3063483284651066E-5</v>
      </c>
      <c r="AB139" s="146">
        <f t="shared" si="83"/>
        <v>3.6143441015834485E-3</v>
      </c>
      <c r="AC139" s="146">
        <f t="shared" si="84"/>
        <v>7.1028741553391644E-2</v>
      </c>
      <c r="AD139" s="146">
        <f t="shared" si="85"/>
        <v>4.3726462479804271E-6</v>
      </c>
      <c r="AE139" s="146">
        <f t="shared" si="86"/>
        <v>2.0910873362871354E-3</v>
      </c>
      <c r="AF139" s="146">
        <f t="shared" si="87"/>
        <v>3.9899460416300006E-2</v>
      </c>
      <c r="AG139" s="146">
        <f t="shared" si="88"/>
        <v>2.4005260631891199E-6</v>
      </c>
      <c r="AH139" s="146">
        <f t="shared" si="89"/>
        <v>1.5493631153442114E-3</v>
      </c>
      <c r="AI139" s="146">
        <f t="shared" si="90"/>
        <v>2.9260518975800856E-2</v>
      </c>
      <c r="AJ139" s="146">
        <f t="shared" si="91"/>
        <v>7.7117821453768722E-5</v>
      </c>
      <c r="AK139" s="146">
        <f t="shared" si="92"/>
        <v>8.7816753215869195E-3</v>
      </c>
      <c r="AL139" s="146">
        <f t="shared" si="93"/>
        <v>0.19208217674987077</v>
      </c>
      <c r="AM139" s="146">
        <f t="shared" si="94"/>
        <v>1.0790552679239359E-4</v>
      </c>
      <c r="AN139" s="146">
        <f t="shared" si="95"/>
        <v>1.0387758506645868E-2</v>
      </c>
      <c r="AO139" s="146">
        <f t="shared" si="96"/>
        <v>0.23548471251933251</v>
      </c>
      <c r="AP139" s="146">
        <f t="shared" si="97"/>
        <v>2.2764318591053596E-4</v>
      </c>
      <c r="AQ139" s="146">
        <f t="shared" si="98"/>
        <v>1.5087848949089329E-2</v>
      </c>
      <c r="AR139" s="146">
        <f t="shared" si="99"/>
        <v>0.38282226538712871</v>
      </c>
      <c r="AS139" s="146">
        <f t="shared" si="100"/>
        <v>2.3080054426307737E-4</v>
      </c>
      <c r="AT139" s="146">
        <f t="shared" si="101"/>
        <v>1.51921211245526E-2</v>
      </c>
      <c r="AU139" s="146">
        <f t="shared" si="102"/>
        <v>0.38649048382109336</v>
      </c>
      <c r="AV139" s="146">
        <f t="shared" si="103"/>
        <v>2.6477237627716788E-4</v>
      </c>
      <c r="AW139" s="146">
        <f t="shared" si="104"/>
        <v>1.6271827687053715E-2</v>
      </c>
      <c r="AX139" s="147">
        <f t="shared" si="105"/>
        <v>0.42565016066810829</v>
      </c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</row>
    <row r="140" spans="1:123" x14ac:dyDescent="0.25">
      <c r="A140" s="127" t="s">
        <v>99</v>
      </c>
      <c r="B140" s="156">
        <v>5.45E-2</v>
      </c>
      <c r="C140" s="104"/>
      <c r="D140" s="144"/>
      <c r="E140" s="104"/>
      <c r="F140" s="103">
        <v>138</v>
      </c>
      <c r="G140" s="104">
        <f t="shared" si="78"/>
        <v>19044</v>
      </c>
      <c r="H140" s="104">
        <f t="shared" si="71"/>
        <v>2628072</v>
      </c>
      <c r="I140" s="104">
        <f t="shared" si="72"/>
        <v>362673936</v>
      </c>
      <c r="J140" s="104">
        <f t="shared" si="73"/>
        <v>50049003168</v>
      </c>
      <c r="K140" s="104">
        <f t="shared" si="74"/>
        <v>6906762437184</v>
      </c>
      <c r="L140" s="104">
        <f t="shared" si="75"/>
        <v>953133216331392</v>
      </c>
      <c r="M140" s="104">
        <f t="shared" si="76"/>
        <v>1.315323838537321E+17</v>
      </c>
      <c r="N140" s="105">
        <f t="shared" si="77"/>
        <v>1.8151468971815029E+19</v>
      </c>
      <c r="O140" s="162">
        <f>'RG11'!$B$17+'RG11'!$B$18*'Regresiones polinomicas'!F140</f>
        <v>5.8891092582576444E-2</v>
      </c>
      <c r="P140" s="145">
        <f>'RG12'!$B$17+'RG12'!$B$18*F140+'RG12'!$B$19*G140</f>
        <v>5.0724673574381984E-2</v>
      </c>
      <c r="Q140" s="145">
        <f>'RG13'!$B$17+'RG13'!$B$18*'Regresiones polinomicas'!F140+'RG13'!$B$19*'Regresiones polinomicas'!G140+'RG13'!$B$20*'Regresiones polinomicas'!H140</f>
        <v>5.2317868293186548E-2</v>
      </c>
      <c r="R140" s="145">
        <f>'RG14'!$B$17+'RG14'!$B$18*F140+'RG14'!$B$19*G140+'RG14'!$B$20*H140+'RG14'!$B$21*I140</f>
        <v>5.2839418792321319E-2</v>
      </c>
      <c r="S140" s="145">
        <f>'RG15'!$B$17+'RG15'!$B$18*F140+'RG15'!$B$19*G140+'RG15'!$B$20*H140+'RG15'!$B$21*I140+'RG15'!$B$22*J140</f>
        <v>4.5348670316408823E-2</v>
      </c>
      <c r="T140" s="145">
        <f>'RG16'!$B$17+'RG16'!$B$18*F140+'RG16'!$B$19*G140+'RG16'!$B$20*H140+'RG16'!$B$21*I140+'RG16'!$B$22*J140+'RG16'!$B$23*K140</f>
        <v>4.391889561714174E-2</v>
      </c>
      <c r="U140" s="145">
        <f>'RG17'!$B$17+'RG17'!$B$18*F140+'RG17'!$B$19*G140+'RG17'!$B$20*H140+'RG17'!$B$21*I140+'RG17'!$B$22*J140+'RG17'!$B$23*K140+'RG17'!$B$24*L140</f>
        <v>3.9126428002407287E-2</v>
      </c>
      <c r="V140" s="145">
        <f>'RG18'!$B$17+'RG18'!$B$18*F140+'RG18'!$B$19*G140+'RG18'!$B$20*H140+'RG18'!$B$21*I140+'RG18'!$B$22*J140+'RG18'!$B$23*K140+'RG18'!$B$24*L140+'RG18'!$B$25*M140</f>
        <v>3.9075216034819282E-2</v>
      </c>
      <c r="W140" s="163">
        <f>'RG19'!$B$17+'RG19'!$B$18*F140+'RG19'!$B$19*G140+'RG19'!$B$20*H140+'RG19'!$B$21*I140+'RG19'!$B$22*J140+'RG19'!$B$23*K140+'RG19'!$B$24*L140+'RG19'!$B$25*M140+'RG19'!$B$26*N140</f>
        <v>3.800039102504793E-2</v>
      </c>
      <c r="X140" s="146">
        <f t="shared" si="79"/>
        <v>1.9281694068757871E-5</v>
      </c>
      <c r="Y140" s="146">
        <f t="shared" si="80"/>
        <v>4.3910925825764446E-3</v>
      </c>
      <c r="Z140" s="146">
        <f t="shared" si="81"/>
        <v>7.4562932864920148E-2</v>
      </c>
      <c r="AA140" s="146">
        <f t="shared" si="82"/>
        <v>1.4253089619969702E-5</v>
      </c>
      <c r="AB140" s="146">
        <f t="shared" si="83"/>
        <v>3.7753264256180155E-3</v>
      </c>
      <c r="AC140" s="146">
        <f t="shared" si="84"/>
        <v>7.4427811153519347E-2</v>
      </c>
      <c r="AD140" s="146">
        <f t="shared" si="85"/>
        <v>4.7616987858805888E-6</v>
      </c>
      <c r="AE140" s="146">
        <f t="shared" si="86"/>
        <v>2.1821317068134519E-3</v>
      </c>
      <c r="AF140" s="146">
        <f t="shared" si="87"/>
        <v>4.1709109679027863E-2</v>
      </c>
      <c r="AG140" s="146">
        <f t="shared" si="88"/>
        <v>2.7575299472955867E-6</v>
      </c>
      <c r="AH140" s="146">
        <f t="shared" si="89"/>
        <v>1.6605812076786811E-3</v>
      </c>
      <c r="AI140" s="146">
        <f t="shared" si="90"/>
        <v>3.1426939312209058E-2</v>
      </c>
      <c r="AJ140" s="146">
        <f t="shared" si="91"/>
        <v>8.3746834977776978E-5</v>
      </c>
      <c r="AK140" s="146">
        <f t="shared" si="92"/>
        <v>9.1513296835911764E-3</v>
      </c>
      <c r="AL140" s="146">
        <f t="shared" si="93"/>
        <v>0.20179929465936045</v>
      </c>
      <c r="AM140" s="146">
        <f t="shared" si="94"/>
        <v>1.1195976996094227E-4</v>
      </c>
      <c r="AN140" s="146">
        <f t="shared" si="95"/>
        <v>1.058110438285826E-2</v>
      </c>
      <c r="AO140" s="146">
        <f t="shared" si="96"/>
        <v>0.24092373531196917</v>
      </c>
      <c r="AP140" s="146">
        <f t="shared" si="97"/>
        <v>2.3634671596516678E-4</v>
      </c>
      <c r="AQ140" s="146">
        <f t="shared" si="98"/>
        <v>1.5373571997592712E-2</v>
      </c>
      <c r="AR140" s="146">
        <f t="shared" si="99"/>
        <v>0.39292040655095939</v>
      </c>
      <c r="AS140" s="146">
        <f t="shared" si="100"/>
        <v>2.3792396037249617E-4</v>
      </c>
      <c r="AT140" s="146">
        <f t="shared" si="101"/>
        <v>1.5424783965180718E-2</v>
      </c>
      <c r="AU140" s="146">
        <f t="shared" si="102"/>
        <v>0.3947459676598063</v>
      </c>
      <c r="AV140" s="146">
        <f t="shared" si="103"/>
        <v>2.7223709632631887E-4</v>
      </c>
      <c r="AW140" s="146">
        <f t="shared" si="104"/>
        <v>1.6499608974952069E-2</v>
      </c>
      <c r="AX140" s="147">
        <f t="shared" si="105"/>
        <v>0.43419576825081518</v>
      </c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</row>
    <row r="141" spans="1:123" x14ac:dyDescent="0.25">
      <c r="A141" s="126" t="s">
        <v>98</v>
      </c>
      <c r="B141" s="156">
        <v>5.4399999999999997E-2</v>
      </c>
      <c r="C141" s="104"/>
      <c r="D141" s="144"/>
      <c r="E141" s="104"/>
      <c r="F141" s="103">
        <v>139</v>
      </c>
      <c r="G141" s="104">
        <f t="shared" si="78"/>
        <v>19321</v>
      </c>
      <c r="H141" s="104">
        <f t="shared" si="71"/>
        <v>2685619</v>
      </c>
      <c r="I141" s="104">
        <f t="shared" si="72"/>
        <v>373301041</v>
      </c>
      <c r="J141" s="104">
        <f t="shared" si="73"/>
        <v>51888844699</v>
      </c>
      <c r="K141" s="104">
        <f t="shared" si="74"/>
        <v>7212549413161</v>
      </c>
      <c r="L141" s="104">
        <f t="shared" si="75"/>
        <v>1002544368429379</v>
      </c>
      <c r="M141" s="104">
        <f t="shared" si="76"/>
        <v>1.3935366721168368E+17</v>
      </c>
      <c r="N141" s="105">
        <f t="shared" si="77"/>
        <v>1.9370159742424031E+19</v>
      </c>
      <c r="O141" s="162">
        <f>'RG11'!$B$17+'RG11'!$B$18*'Regresiones polinomicas'!F141</f>
        <v>5.8651258449643966E-2</v>
      </c>
      <c r="P141" s="145">
        <f>'RG12'!$B$17+'RG12'!$B$18*F141+'RG12'!$B$19*G141</f>
        <v>5.0567633840792318E-2</v>
      </c>
      <c r="Q141" s="145">
        <f>'RG13'!$B$17+'RG13'!$B$18*'Regresiones polinomicas'!F141+'RG13'!$B$19*'Regresiones polinomicas'!G141+'RG13'!$B$20*'Regresiones polinomicas'!H141</f>
        <v>5.222953984639836E-2</v>
      </c>
      <c r="R141" s="145">
        <f>'RG14'!$B$17+'RG14'!$B$18*F141+'RG14'!$B$19*G141+'RG14'!$B$20*H141+'RG14'!$B$21*I141</f>
        <v>5.2730066825070282E-2</v>
      </c>
      <c r="S141" s="145">
        <f>'RG15'!$B$17+'RG15'!$B$18*F141+'RG15'!$B$19*G141+'RG15'!$B$20*H141+'RG15'!$B$21*I141+'RG15'!$B$22*J141</f>
        <v>4.4997045014815273E-2</v>
      </c>
      <c r="T141" s="145">
        <f>'RG16'!$B$17+'RG16'!$B$18*F141+'RG16'!$B$19*G141+'RG16'!$B$20*H141+'RG16'!$B$21*I141+'RG16'!$B$22*J141+'RG16'!$B$23*K141</f>
        <v>4.3748657242257627E-2</v>
      </c>
      <c r="U141" s="145">
        <f>'RG17'!$B$17+'RG17'!$B$18*F141+'RG17'!$B$19*G141+'RG17'!$B$20*H141+'RG17'!$B$21*I141+'RG17'!$B$22*J141+'RG17'!$B$23*K141+'RG17'!$B$24*L141</f>
        <v>3.888378458101327E-2</v>
      </c>
      <c r="V141" s="145">
        <f>'RG18'!$B$17+'RG18'!$B$18*F141+'RG18'!$B$19*G141+'RG18'!$B$20*H141+'RG18'!$B$21*I141+'RG18'!$B$22*J141+'RG18'!$B$23*K141+'RG18'!$B$24*L141+'RG18'!$B$25*M141</f>
        <v>3.8886075358300354E-2</v>
      </c>
      <c r="W141" s="163">
        <f>'RG19'!$B$17+'RG19'!$B$18*F141+'RG19'!$B$19*G141+'RG19'!$B$20*H141+'RG19'!$B$21*I141+'RG19'!$B$22*J141+'RG19'!$B$23*K141+'RG19'!$B$24*L141+'RG19'!$B$25*M141+'RG19'!$B$26*N141</f>
        <v>3.7823448809057858E-2</v>
      </c>
      <c r="X141" s="146">
        <f t="shared" si="79"/>
        <v>1.8073198405669242E-5</v>
      </c>
      <c r="Y141" s="146">
        <f t="shared" si="80"/>
        <v>4.2512584496439687E-3</v>
      </c>
      <c r="Z141" s="146">
        <f t="shared" si="81"/>
        <v>7.2483669779975113E-2</v>
      </c>
      <c r="AA141" s="146">
        <f t="shared" si="82"/>
        <v>1.4687030378240213E-5</v>
      </c>
      <c r="AB141" s="146">
        <f t="shared" si="83"/>
        <v>3.8323661592076785E-3</v>
      </c>
      <c r="AC141" s="146">
        <f t="shared" si="84"/>
        <v>7.5786938563776607E-2</v>
      </c>
      <c r="AD141" s="146">
        <f t="shared" si="85"/>
        <v>4.7108972783724435E-6</v>
      </c>
      <c r="AE141" s="146">
        <f t="shared" si="86"/>
        <v>2.1704601536016374E-3</v>
      </c>
      <c r="AF141" s="146">
        <f t="shared" si="87"/>
        <v>4.1556179893308169E-2</v>
      </c>
      <c r="AG141" s="146">
        <f t="shared" si="88"/>
        <v>2.788676808730838E-6</v>
      </c>
      <c r="AH141" s="146">
        <f t="shared" si="89"/>
        <v>1.669933174929715E-3</v>
      </c>
      <c r="AI141" s="146">
        <f t="shared" si="90"/>
        <v>3.1669468208141024E-2</v>
      </c>
      <c r="AJ141" s="146">
        <f t="shared" si="91"/>
        <v>8.8415562453410249E-5</v>
      </c>
      <c r="AK141" s="146">
        <f t="shared" si="92"/>
        <v>9.4029549851847236E-3</v>
      </c>
      <c r="AL141" s="146">
        <f t="shared" si="93"/>
        <v>0.20896827740774537</v>
      </c>
      <c r="AM141" s="146">
        <f t="shared" si="94"/>
        <v>1.1345110254291083E-4</v>
      </c>
      <c r="AN141" s="146">
        <f t="shared" si="95"/>
        <v>1.065134275774237E-2</v>
      </c>
      <c r="AO141" s="146">
        <f t="shared" si="96"/>
        <v>0.2434667354191169</v>
      </c>
      <c r="AP141" s="146">
        <f t="shared" si="97"/>
        <v>2.4075294092840147E-4</v>
      </c>
      <c r="AQ141" s="146">
        <f t="shared" si="98"/>
        <v>1.5516215418986727E-2</v>
      </c>
      <c r="AR141" s="146">
        <f t="shared" si="99"/>
        <v>0.39904077203851207</v>
      </c>
      <c r="AS141" s="146">
        <f t="shared" si="100"/>
        <v>2.4068185778833539E-4</v>
      </c>
      <c r="AT141" s="146">
        <f t="shared" si="101"/>
        <v>1.5513924641699643E-2</v>
      </c>
      <c r="AU141" s="146">
        <f t="shared" si="102"/>
        <v>0.398958354597442</v>
      </c>
      <c r="AV141" s="146">
        <f t="shared" si="103"/>
        <v>2.7478204938592525E-4</v>
      </c>
      <c r="AW141" s="146">
        <f t="shared" si="104"/>
        <v>1.6576551190942139E-2</v>
      </c>
      <c r="AX141" s="147">
        <f t="shared" si="105"/>
        <v>0.43826122981605081</v>
      </c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</row>
    <row r="142" spans="1:123" x14ac:dyDescent="0.25">
      <c r="A142" s="127" t="s">
        <v>97</v>
      </c>
      <c r="B142" s="156">
        <v>5.4100000000000002E-2</v>
      </c>
      <c r="C142" s="104"/>
      <c r="D142" s="144"/>
      <c r="E142" s="104"/>
      <c r="F142" s="103">
        <v>140</v>
      </c>
      <c r="G142" s="104">
        <f t="shared" si="78"/>
        <v>19600</v>
      </c>
      <c r="H142" s="104">
        <f t="shared" si="71"/>
        <v>2744000</v>
      </c>
      <c r="I142" s="104">
        <f t="shared" si="72"/>
        <v>384160000</v>
      </c>
      <c r="J142" s="104">
        <f t="shared" si="73"/>
        <v>53782400000</v>
      </c>
      <c r="K142" s="104">
        <f t="shared" si="74"/>
        <v>7529536000000</v>
      </c>
      <c r="L142" s="104">
        <f t="shared" si="75"/>
        <v>1054135040000000</v>
      </c>
      <c r="M142" s="104">
        <f t="shared" si="76"/>
        <v>1.475789056E+17</v>
      </c>
      <c r="N142" s="105">
        <f t="shared" si="77"/>
        <v>2.0661046784E+19</v>
      </c>
      <c r="O142" s="162">
        <f>'RG11'!$B$17+'RG11'!$B$18*'Regresiones polinomicas'!F142</f>
        <v>5.8411424316711487E-2</v>
      </c>
      <c r="P142" s="145">
        <f>'RG12'!$B$17+'RG12'!$B$18*F142+'RG12'!$B$19*G142</f>
        <v>5.0414536697647561E-2</v>
      </c>
      <c r="Q142" s="145">
        <f>'RG13'!$B$17+'RG13'!$B$18*'Regresiones polinomicas'!F142+'RG13'!$B$19*'Regresiones polinomicas'!G142+'RG13'!$B$20*'Regresiones polinomicas'!H142</f>
        <v>5.214386748594789E-2</v>
      </c>
      <c r="R142" s="145">
        <f>'RG14'!$B$17+'RG14'!$B$18*F142+'RG14'!$B$19*G142+'RG14'!$B$20*H142+'RG14'!$B$21*I142</f>
        <v>5.2622544397322238E-2</v>
      </c>
      <c r="S142" s="145">
        <f>'RG15'!$B$17+'RG15'!$B$18*F142+'RG15'!$B$19*G142+'RG15'!$B$20*H142+'RG15'!$B$21*I142+'RG15'!$B$22*J142</f>
        <v>4.4664028722693372E-2</v>
      </c>
      <c r="T142" s="145">
        <f>'RG16'!$B$17+'RG16'!$B$18*F142+'RG16'!$B$19*G142+'RG16'!$B$20*H142+'RG16'!$B$21*I142+'RG16'!$B$22*J142+'RG16'!$B$23*K142</f>
        <v>4.3601589173650368E-2</v>
      </c>
      <c r="U142" s="145">
        <f>'RG17'!$B$17+'RG17'!$B$18*F142+'RG17'!$B$19*G142+'RG17'!$B$20*H142+'RG17'!$B$21*I142+'RG17'!$B$22*J142+'RG17'!$B$23*K142+'RG17'!$B$24*L142</f>
        <v>3.8684706729206875E-2</v>
      </c>
      <c r="V142" s="145">
        <f>'RG18'!$B$17+'RG18'!$B$18*F142+'RG18'!$B$19*G142+'RG18'!$B$20*H142+'RG18'!$B$21*I142+'RG18'!$B$22*J142+'RG18'!$B$23*K142+'RG18'!$B$24*L142+'RG18'!$B$25*M142</f>
        <v>3.8740661984204339E-2</v>
      </c>
      <c r="W142" s="163">
        <f>'RG19'!$B$17+'RG19'!$B$18*F142+'RG19'!$B$19*G142+'RG19'!$B$20*H142+'RG19'!$B$21*I142+'RG19'!$B$22*J142+'RG19'!$B$23*K142+'RG19'!$B$24*L142+'RG19'!$B$25*M142+'RG19'!$B$26*N142</f>
        <v>3.7697516055519298E-2</v>
      </c>
      <c r="X142" s="146">
        <f t="shared" si="79"/>
        <v>1.8588379638731092E-5</v>
      </c>
      <c r="Y142" s="146">
        <f t="shared" si="80"/>
        <v>4.3114243167114846E-3</v>
      </c>
      <c r="Z142" s="146">
        <f t="shared" si="81"/>
        <v>7.3811319740032216E-2</v>
      </c>
      <c r="AA142" s="146">
        <f t="shared" si="82"/>
        <v>1.3582639752986565E-5</v>
      </c>
      <c r="AB142" s="146">
        <f t="shared" si="83"/>
        <v>3.6854633023524416E-3</v>
      </c>
      <c r="AC142" s="146">
        <f t="shared" si="84"/>
        <v>7.3103186972744955E-2</v>
      </c>
      <c r="AD142" s="146">
        <f t="shared" si="85"/>
        <v>3.8264544125318392E-6</v>
      </c>
      <c r="AE142" s="146">
        <f t="shared" si="86"/>
        <v>1.9561325140521127E-3</v>
      </c>
      <c r="AF142" s="146">
        <f t="shared" si="87"/>
        <v>3.7514143241854196E-2</v>
      </c>
      <c r="AG142" s="146">
        <f t="shared" si="88"/>
        <v>2.1828750578839161E-6</v>
      </c>
      <c r="AH142" s="146">
        <f t="shared" si="89"/>
        <v>1.4774556026777644E-3</v>
      </c>
      <c r="AI142" s="146">
        <f t="shared" si="90"/>
        <v>2.8076475959093808E-2</v>
      </c>
      <c r="AJ142" s="146">
        <f t="shared" si="91"/>
        <v>8.9037553946155718E-5</v>
      </c>
      <c r="AK142" s="146">
        <f t="shared" si="92"/>
        <v>9.4359712773066304E-3</v>
      </c>
      <c r="AL142" s="146">
        <f t="shared" si="93"/>
        <v>0.21126556531413618</v>
      </c>
      <c r="AM142" s="146">
        <f t="shared" si="94"/>
        <v>1.1021662987881521E-4</v>
      </c>
      <c r="AN142" s="146">
        <f t="shared" si="95"/>
        <v>1.0498410826349634E-2</v>
      </c>
      <c r="AO142" s="146">
        <f t="shared" si="96"/>
        <v>0.24078046294455044</v>
      </c>
      <c r="AP142" s="146">
        <f t="shared" si="97"/>
        <v>2.3763126662455989E-4</v>
      </c>
      <c r="AQ142" s="146">
        <f t="shared" si="98"/>
        <v>1.5415293270793128E-2</v>
      </c>
      <c r="AR142" s="146">
        <f t="shared" si="99"/>
        <v>0.39848546296861576</v>
      </c>
      <c r="AS142" s="146">
        <f t="shared" si="100"/>
        <v>2.3590926428346587E-4</v>
      </c>
      <c r="AT142" s="146">
        <f t="shared" si="101"/>
        <v>1.5359338015795664E-2</v>
      </c>
      <c r="AU142" s="146">
        <f t="shared" si="102"/>
        <v>0.39646555399745359</v>
      </c>
      <c r="AV142" s="146">
        <f t="shared" si="103"/>
        <v>2.6904147954894729E-4</v>
      </c>
      <c r="AW142" s="146">
        <f t="shared" si="104"/>
        <v>1.6402483944480704E-2</v>
      </c>
      <c r="AX142" s="147">
        <f t="shared" si="105"/>
        <v>0.43510781772262724</v>
      </c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</row>
    <row r="143" spans="1:123" x14ac:dyDescent="0.25">
      <c r="A143" s="126" t="s">
        <v>96</v>
      </c>
      <c r="B143" s="156">
        <v>5.3199999999999997E-2</v>
      </c>
      <c r="C143" s="104"/>
      <c r="D143" s="144"/>
      <c r="E143" s="104"/>
      <c r="F143" s="103">
        <v>141</v>
      </c>
      <c r="G143" s="104">
        <f t="shared" si="78"/>
        <v>19881</v>
      </c>
      <c r="H143" s="104">
        <f t="shared" si="71"/>
        <v>2803221</v>
      </c>
      <c r="I143" s="104">
        <f t="shared" si="72"/>
        <v>395254161</v>
      </c>
      <c r="J143" s="104">
        <f t="shared" si="73"/>
        <v>55730836701</v>
      </c>
      <c r="K143" s="104">
        <f t="shared" si="74"/>
        <v>7858047974841</v>
      </c>
      <c r="L143" s="104">
        <f t="shared" si="75"/>
        <v>1107984764452581</v>
      </c>
      <c r="M143" s="104">
        <f t="shared" si="76"/>
        <v>1.5622585178781392E+17</v>
      </c>
      <c r="N143" s="105">
        <f t="shared" si="77"/>
        <v>2.2027845102081761E+19</v>
      </c>
      <c r="O143" s="162">
        <f>'RG11'!$B$17+'RG11'!$B$18*'Regresiones polinomicas'!F143</f>
        <v>5.8171590183779001E-2</v>
      </c>
      <c r="P143" s="145">
        <f>'RG12'!$B$17+'RG12'!$B$18*F143+'RG12'!$B$19*G143</f>
        <v>5.0265382144947683E-2</v>
      </c>
      <c r="Q143" s="145">
        <f>'RG13'!$B$17+'RG13'!$B$18*'Regresiones polinomicas'!F143+'RG13'!$B$19*'Regresiones polinomicas'!G143+'RG13'!$B$20*'Regresiones polinomicas'!H143</f>
        <v>5.2060791374434853E-2</v>
      </c>
      <c r="R143" s="145">
        <f>'RG14'!$B$17+'RG14'!$B$18*F143+'RG14'!$B$19*G143+'RG14'!$B$20*H143+'RG14'!$B$21*I143</f>
        <v>5.2516816030726214E-2</v>
      </c>
      <c r="S143" s="145">
        <f>'RG15'!$B$17+'RG15'!$B$18*F143+'RG15'!$B$19*G143+'RG15'!$B$20*H143+'RG15'!$B$21*I143+'RG15'!$B$22*J143</f>
        <v>4.4350177939013302E-2</v>
      </c>
      <c r="T143" s="145">
        <f>'RG16'!$B$17+'RG16'!$B$18*F143+'RG16'!$B$19*G143+'RG16'!$B$20*H143+'RG16'!$B$21*I143+'RG16'!$B$22*J143+'RG16'!$B$23*K143</f>
        <v>4.3477713219193526E-2</v>
      </c>
      <c r="U143" s="145">
        <f>'RG17'!$B$17+'RG17'!$B$18*F143+'RG17'!$B$19*G143+'RG17'!$B$20*H143+'RG17'!$B$21*I143+'RG17'!$B$22*J143+'RG17'!$B$23*K143+'RG17'!$B$24*L143</f>
        <v>3.8529566050568453E-2</v>
      </c>
      <c r="V143" s="145">
        <f>'RG18'!$B$17+'RG18'!$B$18*F143+'RG18'!$B$19*G143+'RG18'!$B$20*H143+'RG18'!$B$21*I143+'RG18'!$B$22*J143+'RG18'!$B$23*K143+'RG18'!$B$24*L143+'RG18'!$B$25*M143</f>
        <v>3.863906314824872E-2</v>
      </c>
      <c r="W143" s="163">
        <f>'RG19'!$B$17+'RG19'!$B$18*F143+'RG19'!$B$19*G143+'RG19'!$B$20*H143+'RG19'!$B$21*I143+'RG19'!$B$22*J143+'RG19'!$B$23*K143+'RG19'!$B$24*L143+'RG19'!$B$25*M143+'RG19'!$B$26*N143</f>
        <v>3.7622598429923659E-2</v>
      </c>
      <c r="X143" s="146">
        <f t="shared" si="79"/>
        <v>2.4716708955447749E-5</v>
      </c>
      <c r="Y143" s="146">
        <f t="shared" si="80"/>
        <v>4.9715901837790039E-3</v>
      </c>
      <c r="Z143" s="146">
        <f t="shared" si="81"/>
        <v>8.5464230358366908E-2</v>
      </c>
      <c r="AA143" s="146">
        <f t="shared" si="82"/>
        <v>8.6119819551918459E-6</v>
      </c>
      <c r="AB143" s="146">
        <f t="shared" si="83"/>
        <v>2.9346178550523142E-3</v>
      </c>
      <c r="AC143" s="146">
        <f t="shared" si="84"/>
        <v>5.8382483725875366E-2</v>
      </c>
      <c r="AD143" s="146">
        <f t="shared" si="85"/>
        <v>1.2977962925620246E-6</v>
      </c>
      <c r="AE143" s="146">
        <f t="shared" si="86"/>
        <v>1.139208625565144E-3</v>
      </c>
      <c r="AF143" s="146">
        <f t="shared" si="87"/>
        <v>2.1882276382847451E-2</v>
      </c>
      <c r="AG143" s="146">
        <f t="shared" si="88"/>
        <v>4.6674033587268148E-7</v>
      </c>
      <c r="AH143" s="146">
        <f t="shared" si="89"/>
        <v>6.8318396927378316E-4</v>
      </c>
      <c r="AI143" s="146">
        <f t="shared" si="90"/>
        <v>1.3008861178371326E-2</v>
      </c>
      <c r="AJ143" s="146">
        <f t="shared" si="91"/>
        <v>7.831935051112679E-5</v>
      </c>
      <c r="AK143" s="146">
        <f t="shared" si="92"/>
        <v>8.8498220609866951E-3</v>
      </c>
      <c r="AL143" s="146">
        <f t="shared" si="93"/>
        <v>0.19954422895791396</v>
      </c>
      <c r="AM143" s="146">
        <f t="shared" si="94"/>
        <v>9.4522860248244262E-5</v>
      </c>
      <c r="AN143" s="146">
        <f t="shared" si="95"/>
        <v>9.7222867808064717E-3</v>
      </c>
      <c r="AO143" s="146">
        <f t="shared" si="96"/>
        <v>0.22361541260901696</v>
      </c>
      <c r="AP143" s="146">
        <f t="shared" si="97"/>
        <v>2.1522163226463361E-4</v>
      </c>
      <c r="AQ143" s="146">
        <f t="shared" si="98"/>
        <v>1.4670433949431544E-2</v>
      </c>
      <c r="AR143" s="146">
        <f t="shared" si="99"/>
        <v>0.38075782971905808</v>
      </c>
      <c r="AS143" s="146">
        <f t="shared" si="100"/>
        <v>2.1202088200068841E-4</v>
      </c>
      <c r="AT143" s="146">
        <f t="shared" si="101"/>
        <v>1.4560936851751277E-2</v>
      </c>
      <c r="AU143" s="146">
        <f t="shared" si="102"/>
        <v>0.37684497669843836</v>
      </c>
      <c r="AV143" s="146">
        <f t="shared" si="103"/>
        <v>2.4265543967541675E-4</v>
      </c>
      <c r="AW143" s="146">
        <f t="shared" si="104"/>
        <v>1.5577401570076338E-2</v>
      </c>
      <c r="AX143" s="147">
        <f t="shared" si="105"/>
        <v>0.41404374551882717</v>
      </c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</row>
    <row r="144" spans="1:123" x14ac:dyDescent="0.25">
      <c r="A144" s="127" t="s">
        <v>95</v>
      </c>
      <c r="B144" s="156">
        <v>5.4199999999999998E-2</v>
      </c>
      <c r="C144" s="104"/>
      <c r="D144" s="144"/>
      <c r="E144" s="104"/>
      <c r="F144" s="103">
        <v>142</v>
      </c>
      <c r="G144" s="104">
        <f t="shared" si="78"/>
        <v>20164</v>
      </c>
      <c r="H144" s="104">
        <f t="shared" si="71"/>
        <v>2863288</v>
      </c>
      <c r="I144" s="104">
        <f t="shared" si="72"/>
        <v>406586896</v>
      </c>
      <c r="J144" s="104">
        <f t="shared" si="73"/>
        <v>57735339232</v>
      </c>
      <c r="K144" s="104">
        <f t="shared" si="74"/>
        <v>8198418170944</v>
      </c>
      <c r="L144" s="104">
        <f t="shared" si="75"/>
        <v>1164175380274048</v>
      </c>
      <c r="M144" s="104">
        <f t="shared" si="76"/>
        <v>1.6531290399891482E+17</v>
      </c>
      <c r="N144" s="105">
        <f t="shared" si="77"/>
        <v>2.3474432367845904E+19</v>
      </c>
      <c r="O144" s="162">
        <f>'RG11'!$B$17+'RG11'!$B$18*'Regresiones polinomicas'!F144</f>
        <v>5.7931756050846522E-2</v>
      </c>
      <c r="P144" s="145">
        <f>'RG12'!$B$17+'RG12'!$B$18*F144+'RG12'!$B$19*G144</f>
        <v>5.0120170182692707E-2</v>
      </c>
      <c r="Q144" s="145">
        <f>'RG13'!$B$17+'RG13'!$B$18*'Regresiones polinomicas'!F144+'RG13'!$B$19*'Regresiones polinomicas'!G144+'RG13'!$B$20*'Regresiones polinomicas'!H144</f>
        <v>5.1980251674458897E-2</v>
      </c>
      <c r="R144" s="145">
        <f>'RG14'!$B$17+'RG14'!$B$18*F144+'RG14'!$B$19*G144+'RG14'!$B$20*H144+'RG14'!$B$21*I144</f>
        <v>5.2412847354160741E-2</v>
      </c>
      <c r="S144" s="145">
        <f>'RG15'!$B$17+'RG15'!$B$18*F144+'RG15'!$B$19*G144+'RG15'!$B$20*H144+'RG15'!$B$21*I144+'RG15'!$B$22*J144</f>
        <v>4.4056024570457542E-2</v>
      </c>
      <c r="T144" s="145">
        <f>'RG16'!$B$17+'RG16'!$B$18*F144+'RG16'!$B$19*G144+'RG16'!$B$20*H144+'RG16'!$B$21*I144+'RG16'!$B$22*J144+'RG16'!$B$23*K144</f>
        <v>4.3377010035247521E-2</v>
      </c>
      <c r="U144" s="145">
        <f>'RG17'!$B$17+'RG17'!$B$18*F144+'RG17'!$B$19*G144+'RG17'!$B$20*H144+'RG17'!$B$21*I144+'RG17'!$B$22*J144+'RG17'!$B$23*K144+'RG17'!$B$24*L144</f>
        <v>3.8418617497238738E-2</v>
      </c>
      <c r="V144" s="145">
        <f>'RG18'!$B$17+'RG18'!$B$18*F144+'RG18'!$B$19*G144+'RG18'!$B$20*H144+'RG18'!$B$21*I144+'RG18'!$B$22*J144+'RG18'!$B$23*K144+'RG18'!$B$24*L144+'RG18'!$B$25*M144</f>
        <v>3.858124712436839E-2</v>
      </c>
      <c r="W144" s="163">
        <f>'RG19'!$B$17+'RG19'!$B$18*F144+'RG19'!$B$19*G144+'RG19'!$B$20*H144+'RG19'!$B$21*I144+'RG19'!$B$22*J144+'RG19'!$B$23*K144+'RG19'!$B$24*L144+'RG19'!$B$25*M144+'RG19'!$B$26*N144</f>
        <v>3.7598535670176236E-2</v>
      </c>
      <c r="X144" s="146">
        <f t="shared" si="79"/>
        <v>1.3926003223029647E-5</v>
      </c>
      <c r="Y144" s="146">
        <f t="shared" si="80"/>
        <v>3.7317560508465242E-3</v>
      </c>
      <c r="Z144" s="146">
        <f t="shared" si="81"/>
        <v>6.4416415196721699E-2</v>
      </c>
      <c r="AA144" s="146">
        <f t="shared" si="82"/>
        <v>1.6645011338189648E-5</v>
      </c>
      <c r="AB144" s="146">
        <f t="shared" si="83"/>
        <v>4.0798298173072914E-3</v>
      </c>
      <c r="AC144" s="146">
        <f t="shared" si="84"/>
        <v>8.1400956988691986E-2</v>
      </c>
      <c r="AD144" s="146">
        <f t="shared" si="85"/>
        <v>4.9272826287425247E-6</v>
      </c>
      <c r="AE144" s="146">
        <f t="shared" si="86"/>
        <v>2.2197483255411016E-3</v>
      </c>
      <c r="AF144" s="146">
        <f t="shared" si="87"/>
        <v>4.2703685612045642E-2</v>
      </c>
      <c r="AG144" s="146">
        <f t="shared" si="88"/>
        <v>3.1939145795302575E-6</v>
      </c>
      <c r="AH144" s="146">
        <f t="shared" si="89"/>
        <v>1.7871526458392573E-3</v>
      </c>
      <c r="AI144" s="146">
        <f t="shared" si="90"/>
        <v>3.409760652313399E-2</v>
      </c>
      <c r="AJ144" s="146">
        <f t="shared" si="91"/>
        <v>1.0290023751516107E-4</v>
      </c>
      <c r="AK144" s="146">
        <f t="shared" si="92"/>
        <v>1.0143975429542457E-2</v>
      </c>
      <c r="AL144" s="146">
        <f t="shared" si="93"/>
        <v>0.23025171990540105</v>
      </c>
      <c r="AM144" s="146">
        <f t="shared" si="94"/>
        <v>1.1713711177713284E-4</v>
      </c>
      <c r="AN144" s="146">
        <f t="shared" si="95"/>
        <v>1.0822989964752477E-2</v>
      </c>
      <c r="AO144" s="146">
        <f t="shared" si="96"/>
        <v>0.2495098199704838</v>
      </c>
      <c r="AP144" s="146">
        <f t="shared" si="97"/>
        <v>2.4905203369845927E-4</v>
      </c>
      <c r="AQ144" s="146">
        <f t="shared" si="98"/>
        <v>1.578138250276126E-2</v>
      </c>
      <c r="AR144" s="146">
        <f t="shared" si="99"/>
        <v>0.41077434667958873</v>
      </c>
      <c r="AS144" s="146">
        <f t="shared" si="100"/>
        <v>2.4394544139005065E-4</v>
      </c>
      <c r="AT144" s="146">
        <f t="shared" si="101"/>
        <v>1.5618752875631609E-2</v>
      </c>
      <c r="AU144" s="146">
        <f t="shared" si="102"/>
        <v>0.40482757919369106</v>
      </c>
      <c r="AV144" s="146">
        <f t="shared" si="103"/>
        <v>2.7560861789441071E-4</v>
      </c>
      <c r="AW144" s="146">
        <f t="shared" si="104"/>
        <v>1.6601464329823762E-2</v>
      </c>
      <c r="AX144" s="147">
        <f t="shared" si="105"/>
        <v>0.44154550260829201</v>
      </c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</row>
    <row r="145" spans="1:123" x14ac:dyDescent="0.25">
      <c r="A145" s="126" t="s">
        <v>94</v>
      </c>
      <c r="B145" s="156">
        <v>5.3100000000000001E-2</v>
      </c>
      <c r="C145" s="104"/>
      <c r="D145" s="144"/>
      <c r="E145" s="104"/>
      <c r="F145" s="103">
        <v>143</v>
      </c>
      <c r="G145" s="104">
        <f t="shared" si="78"/>
        <v>20449</v>
      </c>
      <c r="H145" s="104">
        <f t="shared" si="71"/>
        <v>2924207</v>
      </c>
      <c r="I145" s="104">
        <f t="shared" si="72"/>
        <v>418161601</v>
      </c>
      <c r="J145" s="104">
        <f t="shared" si="73"/>
        <v>59797108943</v>
      </c>
      <c r="K145" s="104">
        <f t="shared" si="74"/>
        <v>8550986578849</v>
      </c>
      <c r="L145" s="104">
        <f t="shared" si="75"/>
        <v>1222791080775407</v>
      </c>
      <c r="M145" s="104">
        <f t="shared" si="76"/>
        <v>1.748591245508832E+17</v>
      </c>
      <c r="N145" s="105">
        <f t="shared" si="77"/>
        <v>2.5004854810776297E+19</v>
      </c>
      <c r="O145" s="162">
        <f>'RG11'!$B$17+'RG11'!$B$18*'Regresiones polinomicas'!F145</f>
        <v>5.7691921917914044E-2</v>
      </c>
      <c r="P145" s="145">
        <f>'RG12'!$B$17+'RG12'!$B$18*F145+'RG12'!$B$19*G145</f>
        <v>4.9978900810882625E-2</v>
      </c>
      <c r="Q145" s="145">
        <f>'RG13'!$B$17+'RG13'!$B$18*'Regresiones polinomicas'!F145+'RG13'!$B$19*'Regresiones polinomicas'!G145+'RG13'!$B$20*'Regresiones polinomicas'!H145</f>
        <v>5.1902188548619707E-2</v>
      </c>
      <c r="R145" s="145">
        <f>'RG14'!$B$17+'RG14'!$B$18*F145+'RG14'!$B$19*G145+'RG14'!$B$20*H145+'RG14'!$B$21*I145</f>
        <v>5.2310605103733969E-2</v>
      </c>
      <c r="S145" s="145">
        <f>'RG15'!$B$17+'RG15'!$B$18*F145+'RG15'!$B$19*G145+'RG15'!$B$20*H145+'RG15'!$B$21*I145+'RG15'!$B$22*J145</f>
        <v>4.3782074789215919E-2</v>
      </c>
      <c r="T145" s="145">
        <f>'RG16'!$B$17+'RG16'!$B$18*F145+'RG16'!$B$19*G145+'RG16'!$B$20*H145+'RG16'!$B$21*I145+'RG16'!$B$22*J145+'RG16'!$B$23*K145</f>
        <v>4.3299419017117757E-2</v>
      </c>
      <c r="U145" s="145">
        <f>'RG17'!$B$17+'RG17'!$B$18*F145+'RG17'!$B$19*G145+'RG17'!$B$20*H145+'RG17'!$B$21*I145+'RG17'!$B$22*J145+'RG17'!$B$23*K145+'RG17'!$B$24*L145</f>
        <v>3.83519972731452E-2</v>
      </c>
      <c r="V145" s="145">
        <f>'RG18'!$B$17+'RG18'!$B$18*F145+'RG18'!$B$19*G145+'RG18'!$B$20*H145+'RG18'!$B$21*I145+'RG18'!$B$22*J145+'RG18'!$B$23*K145+'RG18'!$B$24*L145+'RG18'!$B$25*M145</f>
        <v>3.8567062412042441E-2</v>
      </c>
      <c r="W145" s="163">
        <f>'RG19'!$B$17+'RG19'!$B$18*F145+'RG19'!$B$19*G145+'RG19'!$B$20*H145+'RG19'!$B$21*I145+'RG19'!$B$22*J145+'RG19'!$B$23*K145+'RG19'!$B$24*L145+'RG19'!$B$25*M145+'RG19'!$B$26*N145</f>
        <v>3.7625000880047388E-2</v>
      </c>
      <c r="X145" s="146">
        <f t="shared" si="79"/>
        <v>2.1085746900219375E-5</v>
      </c>
      <c r="Y145" s="146">
        <f t="shared" si="80"/>
        <v>4.5919219179140422E-3</v>
      </c>
      <c r="Z145" s="146">
        <f t="shared" si="81"/>
        <v>7.9593845468479613E-2</v>
      </c>
      <c r="AA145" s="146">
        <f t="shared" si="82"/>
        <v>9.7412601483091468E-6</v>
      </c>
      <c r="AB145" s="146">
        <f t="shared" si="83"/>
        <v>3.1210991891173767E-3</v>
      </c>
      <c r="AC145" s="146">
        <f t="shared" si="84"/>
        <v>6.2448335967360352E-2</v>
      </c>
      <c r="AD145" s="146">
        <f t="shared" si="85"/>
        <v>1.434752273057767E-6</v>
      </c>
      <c r="AE145" s="146">
        <f t="shared" si="86"/>
        <v>1.1978114513802943E-3</v>
      </c>
      <c r="AF145" s="146">
        <f t="shared" si="87"/>
        <v>2.3078245539843407E-2</v>
      </c>
      <c r="AG145" s="146">
        <f t="shared" si="88"/>
        <v>6.2314430225086013E-7</v>
      </c>
      <c r="AH145" s="146">
        <f t="shared" si="89"/>
        <v>7.8939489626603243E-4</v>
      </c>
      <c r="AI145" s="146">
        <f t="shared" si="90"/>
        <v>1.5090532688364655E-2</v>
      </c>
      <c r="AJ145" s="146">
        <f t="shared" si="91"/>
        <v>8.6823730233765592E-5</v>
      </c>
      <c r="AK145" s="146">
        <f t="shared" si="92"/>
        <v>9.3179252107840824E-3</v>
      </c>
      <c r="AL145" s="146">
        <f t="shared" si="93"/>
        <v>0.21282511748573427</v>
      </c>
      <c r="AM145" s="146">
        <f t="shared" si="94"/>
        <v>9.605138760203309E-5</v>
      </c>
      <c r="AN145" s="146">
        <f t="shared" si="95"/>
        <v>9.8005809828822441E-3</v>
      </c>
      <c r="AO145" s="146">
        <f t="shared" si="96"/>
        <v>0.22634439919408009</v>
      </c>
      <c r="AP145" s="146">
        <f t="shared" si="97"/>
        <v>2.1750358443131668E-4</v>
      </c>
      <c r="AQ145" s="146">
        <f t="shared" si="98"/>
        <v>1.4748002726854802E-2</v>
      </c>
      <c r="AR145" s="146">
        <f t="shared" si="99"/>
        <v>0.38454327741574063</v>
      </c>
      <c r="AS145" s="146">
        <f t="shared" si="100"/>
        <v>2.1120627493546971E-4</v>
      </c>
      <c r="AT145" s="146">
        <f t="shared" si="101"/>
        <v>1.453293758795756E-2</v>
      </c>
      <c r="AU145" s="146">
        <f t="shared" si="102"/>
        <v>0.37682251846642323</v>
      </c>
      <c r="AV145" s="146">
        <f t="shared" si="103"/>
        <v>2.3947559776253417E-4</v>
      </c>
      <c r="AW145" s="146">
        <f t="shared" si="104"/>
        <v>1.5474999119952614E-2</v>
      </c>
      <c r="AX145" s="147">
        <f t="shared" si="105"/>
        <v>0.41129564805296887</v>
      </c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</row>
    <row r="146" spans="1:123" x14ac:dyDescent="0.25">
      <c r="A146" s="127" t="s">
        <v>93</v>
      </c>
      <c r="B146" s="156">
        <v>5.2200000000000003E-2</v>
      </c>
      <c r="C146" s="104"/>
      <c r="D146" s="144"/>
      <c r="E146" s="104"/>
      <c r="F146" s="103">
        <v>144</v>
      </c>
      <c r="G146" s="104">
        <f t="shared" si="78"/>
        <v>20736</v>
      </c>
      <c r="H146" s="104">
        <f t="shared" si="71"/>
        <v>2985984</v>
      </c>
      <c r="I146" s="104">
        <f t="shared" si="72"/>
        <v>429981696</v>
      </c>
      <c r="J146" s="104">
        <f t="shared" si="73"/>
        <v>61917364224</v>
      </c>
      <c r="K146" s="104">
        <f t="shared" si="74"/>
        <v>8916100448256</v>
      </c>
      <c r="L146" s="104">
        <f t="shared" si="75"/>
        <v>1283918464548864</v>
      </c>
      <c r="M146" s="104">
        <f t="shared" si="76"/>
        <v>1.8488425889503642E+17</v>
      </c>
      <c r="N146" s="105">
        <f t="shared" si="77"/>
        <v>2.6623333280885244E+19</v>
      </c>
      <c r="O146" s="162">
        <f>'RG11'!$B$17+'RG11'!$B$18*'Regresiones polinomicas'!F146</f>
        <v>5.7452087784981565E-2</v>
      </c>
      <c r="P146" s="145">
        <f>'RG12'!$B$17+'RG12'!$B$18*F146+'RG12'!$B$19*G146</f>
        <v>4.9841574029517437E-2</v>
      </c>
      <c r="Q146" s="145">
        <f>'RG13'!$B$17+'RG13'!$B$18*'Regresiones polinomicas'!F146+'RG13'!$B$19*'Regresiones polinomicas'!G146+'RG13'!$B$20*'Regresiones polinomicas'!H146</f>
        <v>5.1826542159516938E-2</v>
      </c>
      <c r="R146" s="145">
        <f>'RG14'!$B$17+'RG14'!$B$18*F146+'RG14'!$B$19*G146+'RG14'!$B$20*H146+'RG14'!$B$21*I146</f>
        <v>5.2210057122783475E-2</v>
      </c>
      <c r="S146" s="145">
        <f>'RG15'!$B$17+'RG15'!$B$18*F146+'RG15'!$B$19*G146+'RG15'!$B$20*H146+'RG15'!$B$21*I146+'RG15'!$B$22*J146</f>
        <v>4.3528807890789278E-2</v>
      </c>
      <c r="T146" s="145">
        <f>'RG16'!$B$17+'RG16'!$B$18*F146+'RG16'!$B$19*G146+'RG16'!$B$20*H146+'RG16'!$B$21*I146+'RG16'!$B$22*J146+'RG16'!$B$23*K146</f>
        <v>4.3244838234398841E-2</v>
      </c>
      <c r="U146" s="145">
        <f>'RG17'!$B$17+'RG17'!$B$18*F146+'RG17'!$B$19*G146+'RG17'!$B$20*H146+'RG17'!$B$21*I146+'RG17'!$B$22*J146+'RG17'!$B$23*K146+'RG17'!$B$24*L146</f>
        <v>3.832972096064724E-2</v>
      </c>
      <c r="V146" s="145">
        <f>'RG18'!$B$17+'RG18'!$B$18*F146+'RG18'!$B$19*G146+'RG18'!$B$20*H146+'RG18'!$B$21*I146+'RG18'!$B$22*J146+'RG18'!$B$23*K146+'RG18'!$B$24*L146+'RG18'!$B$25*M146</f>
        <v>3.8596237174288173E-2</v>
      </c>
      <c r="W146" s="163">
        <f>'RG19'!$B$17+'RG19'!$B$18*F146+'RG19'!$B$19*G146+'RG19'!$B$20*H146+'RG19'!$B$21*I146+'RG19'!$B$22*J146+'RG19'!$B$23*K146+'RG19'!$B$24*L146+'RG19'!$B$25*M146+'RG19'!$B$26*N146</f>
        <v>3.7701500326963178E-2</v>
      </c>
      <c r="X146" s="146">
        <f t="shared" si="79"/>
        <v>2.7584426101152523E-5</v>
      </c>
      <c r="Y146" s="146">
        <f t="shared" si="80"/>
        <v>5.2520877849815614E-3</v>
      </c>
      <c r="Z146" s="146">
        <f t="shared" si="81"/>
        <v>9.1416830744913316E-2</v>
      </c>
      <c r="AA146" s="146">
        <f t="shared" si="82"/>
        <v>5.5621730582466367E-6</v>
      </c>
      <c r="AB146" s="146">
        <f t="shared" si="83"/>
        <v>2.3584259704825666E-3</v>
      </c>
      <c r="AC146" s="146">
        <f t="shared" si="84"/>
        <v>4.7318448833213962E-2</v>
      </c>
      <c r="AD146" s="146">
        <f t="shared" si="85"/>
        <v>1.3947075861827499E-7</v>
      </c>
      <c r="AE146" s="146">
        <f t="shared" si="86"/>
        <v>3.7345784048306574E-4</v>
      </c>
      <c r="AF146" s="146">
        <f t="shared" si="87"/>
        <v>7.205918529806594E-3</v>
      </c>
      <c r="AG146" s="146">
        <f t="shared" si="88"/>
        <v>1.0114571868182567E-10</v>
      </c>
      <c r="AH146" s="146">
        <f t="shared" si="89"/>
        <v>1.0057122783471706E-5</v>
      </c>
      <c r="AI146" s="146">
        <f t="shared" si="90"/>
        <v>1.9262807469871488E-4</v>
      </c>
      <c r="AJ146" s="146">
        <f t="shared" si="91"/>
        <v>7.5189572594838339E-5</v>
      </c>
      <c r="AK146" s="146">
        <f t="shared" si="92"/>
        <v>8.671192109210725E-3</v>
      </c>
      <c r="AL146" s="146">
        <f t="shared" si="93"/>
        <v>0.19920582550678018</v>
      </c>
      <c r="AM146" s="146">
        <f t="shared" si="94"/>
        <v>8.0194922248084919E-5</v>
      </c>
      <c r="AN146" s="146">
        <f t="shared" si="95"/>
        <v>8.955161765601162E-3</v>
      </c>
      <c r="AO146" s="146">
        <f t="shared" si="96"/>
        <v>0.20708047783788064</v>
      </c>
      <c r="AP146" s="146">
        <f t="shared" si="97"/>
        <v>1.9238464062950862E-4</v>
      </c>
      <c r="AQ146" s="146">
        <f t="shared" si="98"/>
        <v>1.3870279039352763E-2</v>
      </c>
      <c r="AR146" s="146">
        <f t="shared" si="99"/>
        <v>0.36186746711757301</v>
      </c>
      <c r="AS146" s="146">
        <f t="shared" si="100"/>
        <v>1.8506236301821913E-4</v>
      </c>
      <c r="AT146" s="146">
        <f t="shared" si="101"/>
        <v>1.3603762825711831E-2</v>
      </c>
      <c r="AU146" s="146">
        <f t="shared" si="102"/>
        <v>0.35246344777812461</v>
      </c>
      <c r="AV146" s="146">
        <f t="shared" si="103"/>
        <v>2.1020649276904895E-4</v>
      </c>
      <c r="AW146" s="146">
        <f t="shared" si="104"/>
        <v>1.4498499673036826E-2</v>
      </c>
      <c r="AX146" s="147">
        <f t="shared" si="105"/>
        <v>0.3845602840019568</v>
      </c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</row>
    <row r="147" spans="1:123" x14ac:dyDescent="0.25">
      <c r="A147" s="126" t="s">
        <v>92</v>
      </c>
      <c r="B147" s="156">
        <v>5.1200000000000002E-2</v>
      </c>
      <c r="C147" s="104"/>
      <c r="D147" s="144"/>
      <c r="E147" s="104"/>
      <c r="F147" s="103">
        <v>145</v>
      </c>
      <c r="G147" s="104">
        <f t="shared" si="78"/>
        <v>21025</v>
      </c>
      <c r="H147" s="104">
        <f t="shared" si="71"/>
        <v>3048625</v>
      </c>
      <c r="I147" s="104">
        <f t="shared" si="72"/>
        <v>442050625</v>
      </c>
      <c r="J147" s="104">
        <f t="shared" si="73"/>
        <v>64097340625</v>
      </c>
      <c r="K147" s="104">
        <f t="shared" si="74"/>
        <v>9294114390625</v>
      </c>
      <c r="L147" s="104">
        <f t="shared" si="75"/>
        <v>1347646586640625</v>
      </c>
      <c r="M147" s="104">
        <f t="shared" si="76"/>
        <v>1.9540875506289062E+17</v>
      </c>
      <c r="N147" s="105">
        <f t="shared" si="77"/>
        <v>2.8334269484119142E+19</v>
      </c>
      <c r="O147" s="162">
        <f>'RG11'!$B$17+'RG11'!$B$18*'Regresiones polinomicas'!F147</f>
        <v>5.7212253652049086E-2</v>
      </c>
      <c r="P147" s="145">
        <f>'RG12'!$B$17+'RG12'!$B$18*F147+'RG12'!$B$19*G147</f>
        <v>4.9708189838597143E-2</v>
      </c>
      <c r="Q147" s="145">
        <f>'RG13'!$B$17+'RG13'!$B$18*'Regresiones polinomicas'!F147+'RG13'!$B$19*'Regresiones polinomicas'!G147+'RG13'!$B$20*'Regresiones polinomicas'!H147</f>
        <v>5.1753252669750283E-2</v>
      </c>
      <c r="R147" s="145">
        <f>'RG14'!$B$17+'RG14'!$B$18*F147+'RG14'!$B$19*G147+'RG14'!$B$20*H147+'RG14'!$B$21*I147</f>
        <v>5.2111172361876429E-2</v>
      </c>
      <c r="S147" s="145">
        <f>'RG15'!$B$17+'RG15'!$B$18*F147+'RG15'!$B$19*G147+'RG15'!$B$20*H147+'RG15'!$B$21*I147+'RG15'!$B$22*J147</f>
        <v>4.3296675151782593E-2</v>
      </c>
      <c r="T147" s="145">
        <f>'RG16'!$B$17+'RG16'!$B$18*F147+'RG16'!$B$19*G147+'RG16'!$B$20*H147+'RG16'!$B$21*I147+'RG16'!$B$22*J147+'RG16'!$B$23*K147</f>
        <v>4.3213124411234038E-2</v>
      </c>
      <c r="U147" s="145">
        <f>'RG17'!$B$17+'RG17'!$B$18*F147+'RG17'!$B$19*G147+'RG17'!$B$20*H147+'RG17'!$B$21*I147+'RG17'!$B$22*J147+'RG17'!$B$23*K147+'RG17'!$B$24*L147</f>
        <v>3.8351681878093125E-2</v>
      </c>
      <c r="V147" s="145">
        <f>'RG18'!$B$17+'RG18'!$B$18*F147+'RG18'!$B$19*G147+'RG18'!$B$20*H147+'RG18'!$B$21*I147+'RG18'!$B$22*J147+'RG18'!$B$23*K147+'RG18'!$B$24*L147+'RG18'!$B$25*M147</f>
        <v>3.86683789303226E-2</v>
      </c>
      <c r="W147" s="163">
        <f>'RG19'!$B$17+'RG19'!$B$18*F147+'RG19'!$B$19*G147+'RG19'!$B$20*H147+'RG19'!$B$21*I147+'RG19'!$B$22*J147+'RG19'!$B$23*K147+'RG19'!$B$24*L147+'RG19'!$B$25*M147+'RG19'!$B$26*N147</f>
        <v>3.7827373752577831E-2</v>
      </c>
      <c r="X147" s="146">
        <f t="shared" si="79"/>
        <v>3.6147193976577542E-5</v>
      </c>
      <c r="Y147" s="146">
        <f t="shared" si="80"/>
        <v>6.0122536520490835E-3</v>
      </c>
      <c r="Z147" s="146">
        <f t="shared" si="81"/>
        <v>0.10508681739080124</v>
      </c>
      <c r="AA147" s="146">
        <f t="shared" si="82"/>
        <v>2.2254975576648256E-6</v>
      </c>
      <c r="AB147" s="146">
        <f t="shared" si="83"/>
        <v>1.4918101614028595E-3</v>
      </c>
      <c r="AC147" s="146">
        <f t="shared" si="84"/>
        <v>3.0011355598479405E-2</v>
      </c>
      <c r="AD147" s="146">
        <f t="shared" si="85"/>
        <v>3.0608851658581257E-7</v>
      </c>
      <c r="AE147" s="146">
        <f t="shared" si="86"/>
        <v>5.5325266975028015E-4</v>
      </c>
      <c r="AF147" s="146">
        <f t="shared" si="87"/>
        <v>1.069020092863952E-2</v>
      </c>
      <c r="AG147" s="146">
        <f t="shared" si="88"/>
        <v>8.3023507304746537E-7</v>
      </c>
      <c r="AH147" s="146">
        <f t="shared" si="89"/>
        <v>9.1117236187642642E-4</v>
      </c>
      <c r="AI147" s="146">
        <f t="shared" si="90"/>
        <v>1.7485163364757139E-2</v>
      </c>
      <c r="AJ147" s="146">
        <f t="shared" si="91"/>
        <v>6.2462543656450735E-5</v>
      </c>
      <c r="AK147" s="146">
        <f t="shared" si="92"/>
        <v>7.9033248482174093E-3</v>
      </c>
      <c r="AL147" s="146">
        <f t="shared" si="93"/>
        <v>0.18253883977259663</v>
      </c>
      <c r="AM147" s="146">
        <f t="shared" si="94"/>
        <v>6.3790181670425662E-5</v>
      </c>
      <c r="AN147" s="146">
        <f t="shared" si="95"/>
        <v>7.986875588765964E-3</v>
      </c>
      <c r="AO147" s="146">
        <f t="shared" si="96"/>
        <v>0.18482522839032742</v>
      </c>
      <c r="AP147" s="146">
        <f t="shared" si="97"/>
        <v>1.6507927856172067E-4</v>
      </c>
      <c r="AQ147" s="146">
        <f t="shared" si="98"/>
        <v>1.2848318121906878E-2</v>
      </c>
      <c r="AR147" s="146">
        <f t="shared" si="99"/>
        <v>0.33501315959877026</v>
      </c>
      <c r="AS147" s="146">
        <f t="shared" si="100"/>
        <v>1.5704152663398261E-4</v>
      </c>
      <c r="AT147" s="146">
        <f t="shared" si="101"/>
        <v>1.2531621069677402E-2</v>
      </c>
      <c r="AU147" s="146">
        <f t="shared" si="102"/>
        <v>0.32407929725366574</v>
      </c>
      <c r="AV147" s="146">
        <f t="shared" si="103"/>
        <v>1.7882713275324438E-4</v>
      </c>
      <c r="AW147" s="146">
        <f t="shared" si="104"/>
        <v>1.3372626247422172E-2</v>
      </c>
      <c r="AX147" s="147">
        <f t="shared" si="105"/>
        <v>0.35351717343345479</v>
      </c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</row>
    <row r="148" spans="1:123" x14ac:dyDescent="0.25">
      <c r="A148" s="127" t="s">
        <v>91</v>
      </c>
      <c r="B148" s="156">
        <v>4.82E-2</v>
      </c>
      <c r="C148" s="104"/>
      <c r="D148" s="144"/>
      <c r="E148" s="104"/>
      <c r="F148" s="103">
        <v>146</v>
      </c>
      <c r="G148" s="104">
        <f t="shared" si="78"/>
        <v>21316</v>
      </c>
      <c r="H148" s="104">
        <f t="shared" si="71"/>
        <v>3112136</v>
      </c>
      <c r="I148" s="104">
        <f t="shared" si="72"/>
        <v>454371856</v>
      </c>
      <c r="J148" s="104">
        <f t="shared" si="73"/>
        <v>66338290976</v>
      </c>
      <c r="K148" s="104">
        <f t="shared" si="74"/>
        <v>9685390482496</v>
      </c>
      <c r="L148" s="104">
        <f t="shared" si="75"/>
        <v>1414067010444416</v>
      </c>
      <c r="M148" s="104">
        <f t="shared" si="76"/>
        <v>2.0645378352488474E+17</v>
      </c>
      <c r="N148" s="105">
        <f t="shared" si="77"/>
        <v>3.0142252394633171E+19</v>
      </c>
      <c r="O148" s="162">
        <f>'RG11'!$B$17+'RG11'!$B$18*'Regresiones polinomicas'!F148</f>
        <v>5.69724195191166E-2</v>
      </c>
      <c r="P148" s="145">
        <f>'RG12'!$B$17+'RG12'!$B$18*F148+'RG12'!$B$19*G148</f>
        <v>4.957874823812175E-2</v>
      </c>
      <c r="Q148" s="145">
        <f>'RG13'!$B$17+'RG13'!$B$18*'Regresiones polinomicas'!F148+'RG13'!$B$19*'Regresiones polinomicas'!G148+'RG13'!$B$20*'Regresiones polinomicas'!H148</f>
        <v>5.1682260241919367E-2</v>
      </c>
      <c r="R148" s="145">
        <f>'RG14'!$B$17+'RG14'!$B$18*F148+'RG14'!$B$19*G148+'RG14'!$B$20*H148+'RG14'!$B$21*I148</f>
        <v>5.2013920878809385E-2</v>
      </c>
      <c r="S148" s="145">
        <f>'RG15'!$B$17+'RG15'!$B$18*F148+'RG15'!$B$19*G148+'RG15'!$B$20*H148+'RG15'!$B$21*I148+'RG15'!$B$22*J148</f>
        <v>4.3086098687711405E-2</v>
      </c>
      <c r="T148" s="145">
        <f>'RG16'!$B$17+'RG16'!$B$18*F148+'RG16'!$B$19*G148+'RG16'!$B$20*H148+'RG16'!$B$21*I148+'RG16'!$B$22*J148+'RG16'!$B$23*K148</f>
        <v>4.3204092951453776E-2</v>
      </c>
      <c r="U148" s="145">
        <f>'RG17'!$B$17+'RG17'!$B$18*F148+'RG17'!$B$19*G148+'RG17'!$B$20*H148+'RG17'!$B$21*I148+'RG17'!$B$22*J148+'RG17'!$B$23*K148+'RG17'!$B$24*L148</f>
        <v>3.841764967597916E-2</v>
      </c>
      <c r="V148" s="145">
        <f>'RG18'!$B$17+'RG18'!$B$18*F148+'RG18'!$B$19*G148+'RG18'!$B$20*H148+'RG18'!$B$21*I148+'RG18'!$B$22*J148+'RG18'!$B$23*K148+'RG18'!$B$24*L148+'RG18'!$B$25*M148</f>
        <v>3.8782974506626267E-2</v>
      </c>
      <c r="W148" s="163">
        <f>'RG19'!$B$17+'RG19'!$B$18*F148+'RG19'!$B$19*G148+'RG19'!$B$20*H148+'RG19'!$B$21*I148+'RG19'!$B$22*J148+'RG19'!$B$23*K148+'RG19'!$B$24*L148+'RG19'!$B$25*M148+'RG19'!$B$26*N148</f>
        <v>3.8001795202861732E-2</v>
      </c>
      <c r="X148" s="146">
        <f t="shared" si="79"/>
        <v>7.6955344219377934E-5</v>
      </c>
      <c r="Y148" s="146">
        <f t="shared" si="80"/>
        <v>8.7724195191166005E-3</v>
      </c>
      <c r="Z148" s="146">
        <f t="shared" si="81"/>
        <v>0.15397660118986331</v>
      </c>
      <c r="AA148" s="146">
        <f t="shared" si="82"/>
        <v>1.9009467041238314E-6</v>
      </c>
      <c r="AB148" s="146">
        <f t="shared" si="83"/>
        <v>1.3787482381217506E-3</v>
      </c>
      <c r="AC148" s="146">
        <f t="shared" si="84"/>
        <v>2.7809258747311674E-2</v>
      </c>
      <c r="AD148" s="146">
        <f t="shared" si="85"/>
        <v>1.2126136392452331E-5</v>
      </c>
      <c r="AE148" s="146">
        <f t="shared" si="86"/>
        <v>3.4822602419193674E-3</v>
      </c>
      <c r="AF148" s="146">
        <f t="shared" si="87"/>
        <v>6.7378249821491237E-2</v>
      </c>
      <c r="AG148" s="146">
        <f t="shared" si="88"/>
        <v>1.454599246981815E-5</v>
      </c>
      <c r="AH148" s="146">
        <f t="shared" si="89"/>
        <v>3.8139208788093848E-3</v>
      </c>
      <c r="AI148" s="146">
        <f t="shared" si="90"/>
        <v>7.3325002506457584E-2</v>
      </c>
      <c r="AJ148" s="146">
        <f t="shared" si="91"/>
        <v>2.6151986631827013E-5</v>
      </c>
      <c r="AK148" s="146">
        <f t="shared" si="92"/>
        <v>5.1139013122885948E-3</v>
      </c>
      <c r="AL148" s="146">
        <f t="shared" si="93"/>
        <v>0.11869028452434779</v>
      </c>
      <c r="AM148" s="146">
        <f t="shared" si="94"/>
        <v>2.4959087237713838E-5</v>
      </c>
      <c r="AN148" s="146">
        <f t="shared" si="95"/>
        <v>4.9959070485462234E-3</v>
      </c>
      <c r="AO148" s="146">
        <f t="shared" si="96"/>
        <v>0.11563504073930837</v>
      </c>
      <c r="AP148" s="146">
        <f t="shared" si="97"/>
        <v>9.569437786187064E-5</v>
      </c>
      <c r="AQ148" s="146">
        <f t="shared" si="98"/>
        <v>9.7823503240208401E-3</v>
      </c>
      <c r="AR148" s="146">
        <f t="shared" si="99"/>
        <v>0.25463167076921178</v>
      </c>
      <c r="AS148" s="146">
        <f t="shared" si="100"/>
        <v>8.8680369142850806E-5</v>
      </c>
      <c r="AT148" s="146">
        <f t="shared" si="101"/>
        <v>9.4170254933737332E-3</v>
      </c>
      <c r="AU148" s="146">
        <f t="shared" si="102"/>
        <v>0.24281338946203795</v>
      </c>
      <c r="AV148" s="146">
        <f t="shared" si="103"/>
        <v>1.0400338108437398E-4</v>
      </c>
      <c r="AW148" s="146">
        <f t="shared" si="104"/>
        <v>1.0198204797138267E-2</v>
      </c>
      <c r="AX148" s="147">
        <f t="shared" si="105"/>
        <v>0.26836113248592763</v>
      </c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</row>
    <row r="149" spans="1:123" x14ac:dyDescent="0.25">
      <c r="A149" s="126" t="s">
        <v>90</v>
      </c>
      <c r="B149" s="156">
        <v>4.5699999999999998E-2</v>
      </c>
      <c r="C149" s="104"/>
      <c r="D149" s="144"/>
      <c r="E149" s="104"/>
      <c r="F149" s="103">
        <v>147</v>
      </c>
      <c r="G149" s="104">
        <f t="shared" si="78"/>
        <v>21609</v>
      </c>
      <c r="H149" s="104">
        <f t="shared" si="71"/>
        <v>3176523</v>
      </c>
      <c r="I149" s="104">
        <f t="shared" si="72"/>
        <v>466948881</v>
      </c>
      <c r="J149" s="104">
        <f t="shared" si="73"/>
        <v>68641485507</v>
      </c>
      <c r="K149" s="104">
        <f t="shared" si="74"/>
        <v>10090298369529</v>
      </c>
      <c r="L149" s="104">
        <f t="shared" si="75"/>
        <v>1483273860320763</v>
      </c>
      <c r="M149" s="104">
        <f t="shared" si="76"/>
        <v>2.1804125746715216E+17</v>
      </c>
      <c r="N149" s="105">
        <f t="shared" si="77"/>
        <v>3.2052064847671366E+19</v>
      </c>
      <c r="O149" s="162">
        <f>'RG11'!$B$17+'RG11'!$B$18*'Regresiones polinomicas'!F149</f>
        <v>5.6732585386184121E-2</v>
      </c>
      <c r="P149" s="145">
        <f>'RG12'!$B$17+'RG12'!$B$18*F149+'RG12'!$B$19*G149</f>
        <v>4.9453249228091259E-2</v>
      </c>
      <c r="Q149" s="145">
        <f>'RG13'!$B$17+'RG13'!$B$18*'Regresiones polinomicas'!F149+'RG13'!$B$19*'Regresiones polinomicas'!G149+'RG13'!$B$20*'Regresiones polinomicas'!H149</f>
        <v>5.1613505038623872E-2</v>
      </c>
      <c r="R149" s="145">
        <f>'RG14'!$B$17+'RG14'!$B$18*F149+'RG14'!$B$19*G149+'RG14'!$B$20*H149+'RG14'!$B$21*I149</f>
        <v>5.191827383860851E-2</v>
      </c>
      <c r="S149" s="145">
        <f>'RG15'!$B$17+'RG15'!$B$18*F149+'RG15'!$B$19*G149+'RG15'!$B$20*H149+'RG15'!$B$21*I149+'RG15'!$B$22*J149</f>
        <v>4.2897470310794272E-2</v>
      </c>
      <c r="T149" s="145">
        <f>'RG16'!$B$17+'RG16'!$B$18*F149+'RG16'!$B$19*G149+'RG16'!$B$20*H149+'RG16'!$B$21*I149+'RG16'!$B$22*J149+'RG16'!$B$23*K149</f>
        <v>4.3217518008634492E-2</v>
      </c>
      <c r="U149" s="145">
        <f>'RG17'!$B$17+'RG17'!$B$18*F149+'RG17'!$B$19*G149+'RG17'!$B$20*H149+'RG17'!$B$21*I149+'RG17'!$B$22*J149+'RG17'!$B$23*K149+'RG17'!$B$24*L149</f>
        <v>3.8527269179270629E-2</v>
      </c>
      <c r="V149" s="145">
        <f>'RG18'!$B$17+'RG18'!$B$18*F149+'RG18'!$B$19*G149+'RG18'!$B$20*H149+'RG18'!$B$21*I149+'RG18'!$B$22*J149+'RG18'!$B$23*K149+'RG18'!$B$24*L149+'RG18'!$B$25*M149</f>
        <v>3.8939390250004036E-2</v>
      </c>
      <c r="W149" s="163">
        <f>'RG19'!$B$17+'RG19'!$B$18*F149+'RG19'!$B$19*G149+'RG19'!$B$20*H149+'RG19'!$B$21*I149+'RG19'!$B$22*J149+'RG19'!$B$23*K149+'RG19'!$B$24*L149+'RG19'!$B$25*M149+'RG19'!$B$26*N149</f>
        <v>3.8223774383437714E-2</v>
      </c>
      <c r="X149" s="146">
        <f t="shared" si="79"/>
        <v>1.2171794030344349E-4</v>
      </c>
      <c r="Y149" s="146">
        <f t="shared" si="80"/>
        <v>1.1032585386184124E-2</v>
      </c>
      <c r="Z149" s="146">
        <f t="shared" si="81"/>
        <v>0.1944664659839537</v>
      </c>
      <c r="AA149" s="146">
        <f t="shared" si="82"/>
        <v>1.4086879768167649E-5</v>
      </c>
      <c r="AB149" s="146">
        <f t="shared" si="83"/>
        <v>3.7532492280912613E-3</v>
      </c>
      <c r="AC149" s="146">
        <f t="shared" si="84"/>
        <v>7.5894896425921357E-2</v>
      </c>
      <c r="AD149" s="146">
        <f t="shared" si="85"/>
        <v>3.4969541841829953E-5</v>
      </c>
      <c r="AE149" s="146">
        <f t="shared" si="86"/>
        <v>5.9135050386238744E-3</v>
      </c>
      <c r="AF149" s="146">
        <f t="shared" si="87"/>
        <v>0.11457282419007639</v>
      </c>
      <c r="AG149" s="146">
        <f t="shared" si="88"/>
        <v>3.8666929531923044E-5</v>
      </c>
      <c r="AH149" s="146">
        <f t="shared" si="89"/>
        <v>6.2182738386085123E-3</v>
      </c>
      <c r="AI149" s="146">
        <f t="shared" si="90"/>
        <v>0.11977042722834816</v>
      </c>
      <c r="AJ149" s="146">
        <f t="shared" si="91"/>
        <v>7.8541726588795385E-6</v>
      </c>
      <c r="AK149" s="146">
        <f t="shared" si="92"/>
        <v>2.8025296892057253E-3</v>
      </c>
      <c r="AL149" s="146">
        <f t="shared" si="93"/>
        <v>6.5330884756170007E-2</v>
      </c>
      <c r="AM149" s="146">
        <f t="shared" si="94"/>
        <v>6.1627168374540447E-6</v>
      </c>
      <c r="AN149" s="146">
        <f t="shared" si="95"/>
        <v>2.4824819913655052E-3</v>
      </c>
      <c r="AO149" s="146">
        <f t="shared" si="96"/>
        <v>5.7441567812143365E-2</v>
      </c>
      <c r="AP149" s="146">
        <f t="shared" si="97"/>
        <v>5.1448067426640998E-5</v>
      </c>
      <c r="AQ149" s="146">
        <f t="shared" si="98"/>
        <v>7.1727308207293686E-3</v>
      </c>
      <c r="AR149" s="146">
        <f t="shared" si="99"/>
        <v>0.1861728322179817</v>
      </c>
      <c r="AS149" s="146">
        <f t="shared" si="100"/>
        <v>4.5705844191740462E-5</v>
      </c>
      <c r="AT149" s="146">
        <f t="shared" si="101"/>
        <v>6.7606097499959619E-3</v>
      </c>
      <c r="AU149" s="146">
        <f t="shared" si="102"/>
        <v>0.17361878823963509</v>
      </c>
      <c r="AV149" s="146">
        <f t="shared" si="103"/>
        <v>5.5893949469742095E-5</v>
      </c>
      <c r="AW149" s="146">
        <f t="shared" si="104"/>
        <v>7.4762256165622834E-3</v>
      </c>
      <c r="AX149" s="147">
        <f t="shared" si="105"/>
        <v>0.19559098328609112</v>
      </c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</row>
    <row r="150" spans="1:123" x14ac:dyDescent="0.25">
      <c r="A150" s="127" t="s">
        <v>89</v>
      </c>
      <c r="B150" s="156">
        <v>4.2099999999999999E-2</v>
      </c>
      <c r="C150" s="104"/>
      <c r="D150" s="144"/>
      <c r="E150" s="104"/>
      <c r="F150" s="103">
        <v>148</v>
      </c>
      <c r="G150" s="104">
        <f t="shared" si="78"/>
        <v>21904</v>
      </c>
      <c r="H150" s="104">
        <f t="shared" si="71"/>
        <v>3241792</v>
      </c>
      <c r="I150" s="104">
        <f t="shared" si="72"/>
        <v>479785216</v>
      </c>
      <c r="J150" s="104">
        <f t="shared" si="73"/>
        <v>71008211968</v>
      </c>
      <c r="K150" s="104">
        <f t="shared" si="74"/>
        <v>10509215371264</v>
      </c>
      <c r="L150" s="104">
        <f t="shared" si="75"/>
        <v>1555363874947072</v>
      </c>
      <c r="M150" s="104">
        <f t="shared" si="76"/>
        <v>2.3019385349216666E+17</v>
      </c>
      <c r="N150" s="105">
        <f t="shared" si="77"/>
        <v>3.4068690316840665E+19</v>
      </c>
      <c r="O150" s="162">
        <f>'RG11'!$B$17+'RG11'!$B$18*'Regresiones polinomicas'!F150</f>
        <v>5.6492751253251643E-2</v>
      </c>
      <c r="P150" s="145">
        <f>'RG12'!$B$17+'RG12'!$B$18*F150+'RG12'!$B$19*G150</f>
        <v>4.9331692808505655E-2</v>
      </c>
      <c r="Q150" s="145">
        <f>'RG13'!$B$17+'RG13'!$B$18*'Regresiones polinomicas'!F150+'RG13'!$B$19*'Regresiones polinomicas'!G150+'RG13'!$B$20*'Regresiones polinomicas'!H150</f>
        <v>5.1546927222463491E-2</v>
      </c>
      <c r="R150" s="145">
        <f>'RG14'!$B$17+'RG14'!$B$18*F150+'RG14'!$B$19*G150+'RG14'!$B$20*H150+'RG14'!$B$21*I150</f>
        <v>5.1824203513529551E-2</v>
      </c>
      <c r="S150" s="145">
        <f>'RG15'!$B$17+'RG15'!$B$18*F150+'RG15'!$B$19*G150+'RG15'!$B$20*H150+'RG15'!$B$21*I150+'RG15'!$B$22*J150</f>
        <v>4.27311503877571E-2</v>
      </c>
      <c r="T150" s="145">
        <f>'RG16'!$B$17+'RG16'!$B$18*F150+'RG16'!$B$19*G150+'RG16'!$B$20*H150+'RG16'!$B$21*I150+'RG16'!$B$22*J150+'RG16'!$B$23*K150</f>
        <v>4.3253132601040245E-2</v>
      </c>
      <c r="U150" s="145">
        <f>'RG17'!$B$17+'RG17'!$B$18*F150+'RG17'!$B$19*G150+'RG17'!$B$20*H150+'RG17'!$B$21*I150+'RG17'!$B$22*J150+'RG17'!$B$23*K150+'RG17'!$B$24*L150</f>
        <v>3.8680059483459761E-2</v>
      </c>
      <c r="V150" s="145">
        <f>'RG18'!$B$17+'RG18'!$B$18*F150+'RG18'!$B$19*G150+'RG18'!$B$20*H150+'RG18'!$B$21*I150+'RG18'!$B$22*J150+'RG18'!$B$23*K150+'RG18'!$B$24*L150+'RG18'!$B$25*M150</f>
        <v>3.9136872506311482E-2</v>
      </c>
      <c r="W150" s="163">
        <f>'RG19'!$B$17+'RG19'!$B$18*F150+'RG19'!$B$19*G150+'RG19'!$B$20*H150+'RG19'!$B$21*I150+'RG19'!$B$22*J150+'RG19'!$B$23*K150+'RG19'!$B$24*L150+'RG19'!$B$25*M150+'RG19'!$B$26*N150</f>
        <v>3.8492158545215815E-2</v>
      </c>
      <c r="X150" s="146">
        <f t="shared" si="79"/>
        <v>2.0715128863797678E-4</v>
      </c>
      <c r="Y150" s="146">
        <f t="shared" si="80"/>
        <v>1.4392751253251644E-2</v>
      </c>
      <c r="Z150" s="146">
        <f t="shared" si="81"/>
        <v>0.254771646520282</v>
      </c>
      <c r="AA150" s="146">
        <f t="shared" si="82"/>
        <v>5.2297380876592422E-5</v>
      </c>
      <c r="AB150" s="146">
        <f t="shared" si="83"/>
        <v>7.2316928085056562E-3</v>
      </c>
      <c r="AC150" s="146">
        <f t="shared" si="84"/>
        <v>0.1465932425343163</v>
      </c>
      <c r="AD150" s="146">
        <f t="shared" si="85"/>
        <v>8.9244433946521798E-5</v>
      </c>
      <c r="AE150" s="146">
        <f t="shared" si="86"/>
        <v>9.4469272224634929E-3</v>
      </c>
      <c r="AF150" s="146">
        <f t="shared" si="87"/>
        <v>0.18326848430155587</v>
      </c>
      <c r="AG150" s="146">
        <f t="shared" si="88"/>
        <v>9.4560133972540502E-5</v>
      </c>
      <c r="AH150" s="146">
        <f t="shared" si="89"/>
        <v>9.7242035135295529E-3</v>
      </c>
      <c r="AI150" s="146">
        <f t="shared" si="90"/>
        <v>0.18763826270848313</v>
      </c>
      <c r="AJ150" s="146">
        <f t="shared" si="91"/>
        <v>3.9835081196593921E-7</v>
      </c>
      <c r="AK150" s="146">
        <f t="shared" si="92"/>
        <v>6.3115038775710119E-4</v>
      </c>
      <c r="AL150" s="146">
        <f t="shared" si="93"/>
        <v>1.4770264362878751E-2</v>
      </c>
      <c r="AM150" s="146">
        <f t="shared" si="94"/>
        <v>1.3297147955818442E-6</v>
      </c>
      <c r="AN150" s="146">
        <f t="shared" si="95"/>
        <v>1.1531326010402465E-3</v>
      </c>
      <c r="AO150" s="146">
        <f t="shared" si="96"/>
        <v>2.6660094464753599E-2</v>
      </c>
      <c r="AP150" s="146">
        <f t="shared" si="97"/>
        <v>1.1695993136673506E-5</v>
      </c>
      <c r="AQ150" s="146">
        <f t="shared" si="98"/>
        <v>3.4199405165402375E-3</v>
      </c>
      <c r="AR150" s="146">
        <f t="shared" si="99"/>
        <v>8.8416113165561735E-2</v>
      </c>
      <c r="AS150" s="146">
        <f t="shared" si="100"/>
        <v>8.7801245438527892E-6</v>
      </c>
      <c r="AT150" s="146">
        <f t="shared" si="101"/>
        <v>2.9631274936885166E-3</v>
      </c>
      <c r="AU150" s="146">
        <f t="shared" si="102"/>
        <v>7.5711913189043453E-2</v>
      </c>
      <c r="AV150" s="146">
        <f t="shared" si="103"/>
        <v>1.301651996285925E-5</v>
      </c>
      <c r="AW150" s="146">
        <f t="shared" si="104"/>
        <v>3.6078414547841831E-3</v>
      </c>
      <c r="AX150" s="147">
        <f t="shared" si="105"/>
        <v>9.3729257883683983E-2</v>
      </c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</row>
    <row r="151" spans="1:123" x14ac:dyDescent="0.25">
      <c r="A151" s="126" t="s">
        <v>88</v>
      </c>
      <c r="B151" s="156">
        <v>3.9800000000000002E-2</v>
      </c>
      <c r="C151" s="104"/>
      <c r="D151" s="144"/>
      <c r="E151" s="104"/>
      <c r="F151" s="103">
        <v>149</v>
      </c>
      <c r="G151" s="104">
        <f t="shared" si="78"/>
        <v>22201</v>
      </c>
      <c r="H151" s="104">
        <f t="shared" si="71"/>
        <v>3307949</v>
      </c>
      <c r="I151" s="104">
        <f t="shared" si="72"/>
        <v>492884401</v>
      </c>
      <c r="J151" s="104">
        <f t="shared" si="73"/>
        <v>73439775749</v>
      </c>
      <c r="K151" s="104">
        <f t="shared" si="74"/>
        <v>10942526586601</v>
      </c>
      <c r="L151" s="104">
        <f t="shared" si="75"/>
        <v>1630436461403549</v>
      </c>
      <c r="M151" s="104">
        <f t="shared" si="76"/>
        <v>2.429350327491288E+17</v>
      </c>
      <c r="N151" s="105">
        <f t="shared" si="77"/>
        <v>3.619731987962019E+19</v>
      </c>
      <c r="O151" s="162">
        <f>'RG11'!$B$17+'RG11'!$B$18*'Regresiones polinomicas'!F151</f>
        <v>5.6252917120319164E-2</v>
      </c>
      <c r="P151" s="145">
        <f>'RG12'!$B$17+'RG12'!$B$18*F151+'RG12'!$B$19*G151</f>
        <v>4.9214078979364952E-2</v>
      </c>
      <c r="Q151" s="145">
        <f>'RG13'!$B$17+'RG13'!$B$18*'Regresiones polinomicas'!F151+'RG13'!$B$19*'Regresiones polinomicas'!G151+'RG13'!$B$20*'Regresiones polinomicas'!H151</f>
        <v>5.1482466956037851E-2</v>
      </c>
      <c r="R151" s="145">
        <f>'RG14'!$B$17+'RG14'!$B$18*F151+'RG14'!$B$19*G151+'RG14'!$B$20*H151+'RG14'!$B$21*I151</f>
        <v>5.1731683283057675E-2</v>
      </c>
      <c r="S151" s="145">
        <f>'RG15'!$B$17+'RG15'!$B$18*F151+'RG15'!$B$19*G151+'RG15'!$B$20*H151+'RG15'!$B$21*I151+'RG15'!$B$22*J151</f>
        <v>4.2587466697627696E-2</v>
      </c>
      <c r="T151" s="145">
        <f>'RG16'!$B$17+'RG16'!$B$18*F151+'RG16'!$B$19*G151+'RG16'!$B$20*H151+'RG16'!$B$21*I151+'RG16'!$B$22*J151+'RG16'!$B$23*K151</f>
        <v>4.3310628771456416E-2</v>
      </c>
      <c r="U151" s="145">
        <f>'RG17'!$B$17+'RG17'!$B$18*F151+'RG17'!$B$19*G151+'RG17'!$B$20*H151+'RG17'!$B$21*I151+'RG17'!$B$22*J151+'RG17'!$B$23*K151+'RG17'!$B$24*L151</f>
        <v>3.8875413312006835E-2</v>
      </c>
      <c r="V151" s="145">
        <f>'RG18'!$B$17+'RG18'!$B$18*F151+'RG18'!$B$19*G151+'RG18'!$B$20*H151+'RG18'!$B$21*I151+'RG18'!$B$22*J151+'RG18'!$B$23*K151+'RG18'!$B$24*L151+'RG18'!$B$25*M151</f>
        <v>3.9374548368001805E-2</v>
      </c>
      <c r="W151" s="163">
        <f>'RG19'!$B$17+'RG19'!$B$18*F151+'RG19'!$B$19*G151+'RG19'!$B$20*H151+'RG19'!$B$21*I151+'RG19'!$B$22*J151+'RG19'!$B$23*K151+'RG19'!$B$24*L151+'RG19'!$B$25*M151+'RG19'!$B$26*N151</f>
        <v>3.8805634903885E-2</v>
      </c>
      <c r="X151" s="146">
        <f t="shared" si="79"/>
        <v>2.7069848176809139E-4</v>
      </c>
      <c r="Y151" s="146">
        <f t="shared" si="80"/>
        <v>1.6452917120319162E-2</v>
      </c>
      <c r="Z151" s="146">
        <f t="shared" si="81"/>
        <v>0.2924811363138391</v>
      </c>
      <c r="AA151" s="146">
        <f t="shared" si="82"/>
        <v>8.862488302972101E-5</v>
      </c>
      <c r="AB151" s="146">
        <f t="shared" si="83"/>
        <v>9.4140789793649496E-3</v>
      </c>
      <c r="AC151" s="146">
        <f t="shared" si="84"/>
        <v>0.19128832997793566</v>
      </c>
      <c r="AD151" s="146">
        <f t="shared" si="85"/>
        <v>1.3648003417891623E-4</v>
      </c>
      <c r="AE151" s="146">
        <f t="shared" si="86"/>
        <v>1.1682466956037849E-2</v>
      </c>
      <c r="AF151" s="146">
        <f t="shared" si="87"/>
        <v>0.22692127333396428</v>
      </c>
      <c r="AG151" s="146">
        <f t="shared" si="88"/>
        <v>1.4236506596719794E-4</v>
      </c>
      <c r="AH151" s="146">
        <f t="shared" si="89"/>
        <v>1.1931683283057673E-2</v>
      </c>
      <c r="AI151" s="146">
        <f t="shared" si="90"/>
        <v>0.23064556430092706</v>
      </c>
      <c r="AJ151" s="146">
        <f t="shared" si="91"/>
        <v>7.7699705903834429E-6</v>
      </c>
      <c r="AK151" s="146">
        <f t="shared" si="92"/>
        <v>2.7874666976276941E-3</v>
      </c>
      <c r="AL151" s="146">
        <f t="shared" si="93"/>
        <v>6.5452747340403974E-2</v>
      </c>
      <c r="AM151" s="146">
        <f t="shared" si="94"/>
        <v>1.2324514370977573E-5</v>
      </c>
      <c r="AN151" s="146">
        <f t="shared" si="95"/>
        <v>3.5106287714564144E-3</v>
      </c>
      <c r="AO151" s="146">
        <f t="shared" si="96"/>
        <v>8.1056980030963469E-2</v>
      </c>
      <c r="AP151" s="146">
        <f t="shared" si="97"/>
        <v>8.5486054361417478E-7</v>
      </c>
      <c r="AQ151" s="146">
        <f t="shared" si="98"/>
        <v>9.2458668799316746E-4</v>
      </c>
      <c r="AR151" s="146">
        <f t="shared" si="99"/>
        <v>2.3783327538478026E-2</v>
      </c>
      <c r="AS151" s="146">
        <f t="shared" si="100"/>
        <v>1.8100909116992936E-7</v>
      </c>
      <c r="AT151" s="146">
        <f t="shared" si="101"/>
        <v>4.2545163199819713E-4</v>
      </c>
      <c r="AU151" s="146">
        <f t="shared" si="102"/>
        <v>1.0805244749015216E-2</v>
      </c>
      <c r="AV151" s="146">
        <f t="shared" si="103"/>
        <v>9.8876194437179704E-7</v>
      </c>
      <c r="AW151" s="146">
        <f t="shared" si="104"/>
        <v>9.943650961150019E-4</v>
      </c>
      <c r="AX151" s="147">
        <f t="shared" si="105"/>
        <v>2.5624244998899676E-2</v>
      </c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</row>
    <row r="152" spans="1:123" x14ac:dyDescent="0.25">
      <c r="A152" s="127" t="s">
        <v>87</v>
      </c>
      <c r="B152" s="156">
        <v>3.9399999999999998E-2</v>
      </c>
      <c r="C152" s="104"/>
      <c r="D152" s="144"/>
      <c r="E152" s="104"/>
      <c r="F152" s="103">
        <v>150</v>
      </c>
      <c r="G152" s="104">
        <f t="shared" si="78"/>
        <v>22500</v>
      </c>
      <c r="H152" s="104">
        <f t="shared" si="71"/>
        <v>3375000</v>
      </c>
      <c r="I152" s="104">
        <f t="shared" si="72"/>
        <v>506250000</v>
      </c>
      <c r="J152" s="104">
        <f t="shared" si="73"/>
        <v>75937500000</v>
      </c>
      <c r="K152" s="104">
        <f t="shared" si="74"/>
        <v>11390625000000</v>
      </c>
      <c r="L152" s="104">
        <f t="shared" si="75"/>
        <v>1708593750000000</v>
      </c>
      <c r="M152" s="104">
        <f t="shared" si="76"/>
        <v>2.562890625E+17</v>
      </c>
      <c r="N152" s="105">
        <f t="shared" si="77"/>
        <v>3.8443359375000003E+19</v>
      </c>
      <c r="O152" s="162">
        <f>'RG11'!$B$17+'RG11'!$B$18*'Regresiones polinomicas'!F152</f>
        <v>5.6013082987386685E-2</v>
      </c>
      <c r="P152" s="145">
        <f>'RG12'!$B$17+'RG12'!$B$18*F152+'RG12'!$B$19*G152</f>
        <v>4.9100407740669136E-2</v>
      </c>
      <c r="Q152" s="145">
        <f>'RG13'!$B$17+'RG13'!$B$18*'Regresiones polinomicas'!F152+'RG13'!$B$19*'Regresiones polinomicas'!G152+'RG13'!$B$20*'Regresiones polinomicas'!H152</f>
        <v>5.1420064401946658E-2</v>
      </c>
      <c r="R152" s="145">
        <f>'RG14'!$B$17+'RG14'!$B$18*F152+'RG14'!$B$19*G152+'RG14'!$B$20*H152+'RG14'!$B$21*I152</f>
        <v>5.1640687633907494E-2</v>
      </c>
      <c r="S152" s="145">
        <f>'RG15'!$B$17+'RG15'!$B$18*F152+'RG15'!$B$19*G152+'RG15'!$B$20*H152+'RG15'!$B$21*I152+'RG15'!$B$22*J152</f>
        <v>4.2466713289538438E-2</v>
      </c>
      <c r="T152" s="145">
        <f>'RG16'!$B$17+'RG16'!$B$18*F152+'RG16'!$B$19*G152+'RG16'!$B$20*H152+'RG16'!$B$21*I152+'RG16'!$B$22*J152+'RG16'!$B$23*K152</f>
        <v>4.3389657791945035E-2</v>
      </c>
      <c r="U152" s="145">
        <f>'RG17'!$B$17+'RG17'!$B$18*F152+'RG17'!$B$19*G152+'RG17'!$B$20*H152+'RG17'!$B$21*I152+'RG17'!$B$22*J152+'RG17'!$B$23*K152+'RG17'!$B$24*L152</f>
        <v>3.9112596642667974E-2</v>
      </c>
      <c r="V152" s="145">
        <f>'RG18'!$B$17+'RG18'!$B$18*F152+'RG18'!$B$19*G152+'RG18'!$B$20*H152+'RG18'!$B$21*I152+'RG18'!$B$22*J152+'RG18'!$B$23*K152+'RG18'!$B$24*L152+'RG18'!$B$25*M152</f>
        <v>3.9651426693837144E-2</v>
      </c>
      <c r="W152" s="163">
        <f>'RG19'!$B$17+'RG19'!$B$18*F152+'RG19'!$B$19*G152+'RG19'!$B$20*H152+'RG19'!$B$21*I152+'RG19'!$B$22*J152+'RG19'!$B$23*K152+'RG19'!$B$24*L152+'RG19'!$B$25*M152+'RG19'!$B$26*N152</f>
        <v>3.9162733595873966E-2</v>
      </c>
      <c r="X152" s="146">
        <f t="shared" si="79"/>
        <v>2.7599452634579697E-4</v>
      </c>
      <c r="Y152" s="146">
        <f t="shared" si="80"/>
        <v>1.6613082987386688E-2</v>
      </c>
      <c r="Z152" s="146">
        <f t="shared" si="81"/>
        <v>0.29659290475276479</v>
      </c>
      <c r="AA152" s="146">
        <f t="shared" si="82"/>
        <v>9.4097910335233739E-5</v>
      </c>
      <c r="AB152" s="146">
        <f t="shared" si="83"/>
        <v>9.7004077406691383E-3</v>
      </c>
      <c r="AC152" s="146">
        <f t="shared" si="84"/>
        <v>0.19756267181941212</v>
      </c>
      <c r="AD152" s="146">
        <f t="shared" si="85"/>
        <v>1.4448194822694533E-4</v>
      </c>
      <c r="AE152" s="146">
        <f t="shared" si="86"/>
        <v>1.202006440194666E-2</v>
      </c>
      <c r="AF152" s="146">
        <f t="shared" si="87"/>
        <v>0.23376214210831686</v>
      </c>
      <c r="AG152" s="146">
        <f t="shared" si="88"/>
        <v>1.4983443375089588E-4</v>
      </c>
      <c r="AH152" s="146">
        <f t="shared" si="89"/>
        <v>1.2240687633907496E-2</v>
      </c>
      <c r="AI152" s="146">
        <f t="shared" si="90"/>
        <v>0.23703572114849628</v>
      </c>
      <c r="AJ152" s="146">
        <f t="shared" si="91"/>
        <v>9.4047304002316822E-6</v>
      </c>
      <c r="AK152" s="146">
        <f t="shared" si="92"/>
        <v>3.0667132895384405E-3</v>
      </c>
      <c r="AL152" s="146">
        <f t="shared" si="93"/>
        <v>7.2214519372609823E-2</v>
      </c>
      <c r="AM152" s="146">
        <f t="shared" si="94"/>
        <v>1.5917369296827754E-5</v>
      </c>
      <c r="AN152" s="146">
        <f t="shared" si="95"/>
        <v>3.9896577919450379E-3</v>
      </c>
      <c r="AO152" s="146">
        <f t="shared" si="96"/>
        <v>9.1949510435772278E-2</v>
      </c>
      <c r="AP152" s="146">
        <f t="shared" si="97"/>
        <v>8.2600689805718872E-8</v>
      </c>
      <c r="AQ152" s="146">
        <f t="shared" si="98"/>
        <v>2.8740335733202366E-4</v>
      </c>
      <c r="AR152" s="146">
        <f t="shared" si="99"/>
        <v>7.348102197298121E-3</v>
      </c>
      <c r="AS152" s="146">
        <f t="shared" si="100"/>
        <v>6.3215382373878196E-8</v>
      </c>
      <c r="AT152" s="146">
        <f t="shared" si="101"/>
        <v>2.514266938371465E-4</v>
      </c>
      <c r="AU152" s="146">
        <f t="shared" si="102"/>
        <v>6.3409242693460181E-3</v>
      </c>
      <c r="AV152" s="146">
        <f t="shared" si="103"/>
        <v>5.6295346526897116E-8</v>
      </c>
      <c r="AW152" s="146">
        <f t="shared" si="104"/>
        <v>2.3726640412603112E-4</v>
      </c>
      <c r="AX152" s="147">
        <f t="shared" si="105"/>
        <v>6.0584740221256818E-3</v>
      </c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</row>
    <row r="153" spans="1:123" x14ac:dyDescent="0.25">
      <c r="A153" s="126" t="s">
        <v>86</v>
      </c>
      <c r="B153" s="156">
        <v>3.9800000000000002E-2</v>
      </c>
      <c r="C153" s="104"/>
      <c r="D153" s="144"/>
      <c r="E153" s="104"/>
      <c r="F153" s="103">
        <v>151</v>
      </c>
      <c r="G153" s="104">
        <f t="shared" si="78"/>
        <v>22801</v>
      </c>
      <c r="H153" s="104">
        <f t="shared" si="71"/>
        <v>3442951</v>
      </c>
      <c r="I153" s="104">
        <f t="shared" si="72"/>
        <v>519885601</v>
      </c>
      <c r="J153" s="104">
        <f t="shared" si="73"/>
        <v>78502725751</v>
      </c>
      <c r="K153" s="104">
        <f t="shared" si="74"/>
        <v>11853911588401</v>
      </c>
      <c r="L153" s="104">
        <f t="shared" si="75"/>
        <v>1789940649848551</v>
      </c>
      <c r="M153" s="104">
        <f t="shared" si="76"/>
        <v>2.702810381271312E+17</v>
      </c>
      <c r="N153" s="105">
        <f t="shared" si="77"/>
        <v>4.0812436757196808E+19</v>
      </c>
      <c r="O153" s="162">
        <f>'RG11'!$B$17+'RG11'!$B$18*'Regresiones polinomicas'!F153</f>
        <v>5.5773248854454206E-2</v>
      </c>
      <c r="P153" s="145">
        <f>'RG12'!$B$17+'RG12'!$B$18*F153+'RG12'!$B$19*G153</f>
        <v>4.8990679092418221E-2</v>
      </c>
      <c r="Q153" s="145">
        <f>'RG13'!$B$17+'RG13'!$B$18*'Regresiones polinomicas'!F153+'RG13'!$B$19*'Regresiones polinomicas'!G153+'RG13'!$B$20*'Regresiones polinomicas'!H153</f>
        <v>5.1359659722789559E-2</v>
      </c>
      <c r="R153" s="145">
        <f>'RG14'!$B$17+'RG14'!$B$18*F153+'RG14'!$B$19*G153+'RG14'!$B$20*H153+'RG14'!$B$21*I153</f>
        <v>5.1551192160023407E-2</v>
      </c>
      <c r="S153" s="145">
        <f>'RG15'!$B$17+'RG15'!$B$18*F153+'RG15'!$B$19*G153+'RG15'!$B$20*H153+'RG15'!$B$21*I153+'RG15'!$B$22*J153</f>
        <v>4.2369149340525714E-2</v>
      </c>
      <c r="T153" s="145">
        <f>'RG16'!$B$17+'RG16'!$B$18*F153+'RG16'!$B$19*G153+'RG16'!$B$20*H153+'RG16'!$B$21*I153+'RG16'!$B$22*J153+'RG16'!$B$23*K153</f>
        <v>4.3489830413474206E-2</v>
      </c>
      <c r="U153" s="145">
        <f>'RG17'!$B$17+'RG17'!$B$18*F153+'RG17'!$B$19*G153+'RG17'!$B$20*H153+'RG17'!$B$21*I153+'RG17'!$B$22*J153+'RG17'!$B$23*K153+'RG17'!$B$24*L153</f>
        <v>3.9390748610447446E-2</v>
      </c>
      <c r="V153" s="145">
        <f>'RG18'!$B$17+'RG18'!$B$18*F153+'RG18'!$B$19*G153+'RG18'!$B$20*H153+'RG18'!$B$21*I153+'RG18'!$B$22*J153+'RG18'!$B$23*K153+'RG18'!$B$24*L153+'RG18'!$B$25*M153</f>
        <v>3.9966399403692732E-2</v>
      </c>
      <c r="W153" s="163">
        <f>'RG19'!$B$17+'RG19'!$B$18*F153+'RG19'!$B$19*G153+'RG19'!$B$20*H153+'RG19'!$B$21*I153+'RG19'!$B$22*J153+'RG19'!$B$23*K153+'RG19'!$B$24*L153+'RG19'!$B$25*M153+'RG19'!$B$26*N153</f>
        <v>3.9561831172107098E-2</v>
      </c>
      <c r="X153" s="146">
        <f t="shared" si="79"/>
        <v>2.5514467896632257E-4</v>
      </c>
      <c r="Y153" s="146">
        <f t="shared" si="80"/>
        <v>1.5973248854454204E-2</v>
      </c>
      <c r="Z153" s="146">
        <f t="shared" si="81"/>
        <v>0.28639624161285587</v>
      </c>
      <c r="AA153" s="146">
        <f t="shared" si="82"/>
        <v>8.4468582179813382E-5</v>
      </c>
      <c r="AB153" s="146">
        <f t="shared" si="83"/>
        <v>9.1906790924182191E-3</v>
      </c>
      <c r="AC153" s="146">
        <f t="shared" si="84"/>
        <v>0.18760056530509628</v>
      </c>
      <c r="AD153" s="146">
        <f t="shared" si="85"/>
        <v>1.3362573290668313E-4</v>
      </c>
      <c r="AE153" s="146">
        <f t="shared" si="86"/>
        <v>1.1559659722789557E-2</v>
      </c>
      <c r="AF153" s="146">
        <f t="shared" si="87"/>
        <v>0.22507274746721595</v>
      </c>
      <c r="AG153" s="146">
        <f t="shared" si="88"/>
        <v>1.3809051718179555E-4</v>
      </c>
      <c r="AH153" s="146">
        <f t="shared" si="89"/>
        <v>1.1751192160023405E-2</v>
      </c>
      <c r="AI153" s="146">
        <f t="shared" si="90"/>
        <v>0.2279518992217632</v>
      </c>
      <c r="AJ153" s="146">
        <f t="shared" si="91"/>
        <v>6.6005283339236987E-6</v>
      </c>
      <c r="AK153" s="146">
        <f t="shared" si="92"/>
        <v>2.5691493405257115E-3</v>
      </c>
      <c r="AL153" s="146">
        <f t="shared" si="93"/>
        <v>6.063726509770502E-2</v>
      </c>
      <c r="AM153" s="146">
        <f t="shared" si="94"/>
        <v>1.3614848480199217E-5</v>
      </c>
      <c r="AN153" s="146">
        <f t="shared" si="95"/>
        <v>3.6898304134742044E-3</v>
      </c>
      <c r="AO153" s="146">
        <f t="shared" si="96"/>
        <v>8.4843522690100107E-2</v>
      </c>
      <c r="AP153" s="146">
        <f t="shared" si="97"/>
        <v>1.6748669985069815E-7</v>
      </c>
      <c r="AQ153" s="146">
        <f t="shared" si="98"/>
        <v>4.0925138955255624E-4</v>
      </c>
      <c r="AR153" s="146">
        <f t="shared" si="99"/>
        <v>1.0389530638267997E-2</v>
      </c>
      <c r="AS153" s="146">
        <f t="shared" si="100"/>
        <v>2.768876154929601E-8</v>
      </c>
      <c r="AT153" s="146">
        <f t="shared" si="101"/>
        <v>1.6639940369272965E-4</v>
      </c>
      <c r="AU153" s="146">
        <f t="shared" si="102"/>
        <v>4.163482479669035E-3</v>
      </c>
      <c r="AV153" s="146">
        <f t="shared" si="103"/>
        <v>5.6724390579879699E-8</v>
      </c>
      <c r="AW153" s="146">
        <f t="shared" si="104"/>
        <v>2.3816882789290394E-4</v>
      </c>
      <c r="AX153" s="147">
        <f t="shared" si="105"/>
        <v>6.0201669345584762E-3</v>
      </c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</row>
    <row r="154" spans="1:123" x14ac:dyDescent="0.25">
      <c r="A154" s="127" t="s">
        <v>85</v>
      </c>
      <c r="B154" s="156">
        <v>4.07E-2</v>
      </c>
      <c r="C154" s="104"/>
      <c r="D154" s="144"/>
      <c r="E154" s="104"/>
      <c r="F154" s="103">
        <v>152</v>
      </c>
      <c r="G154" s="104">
        <f t="shared" si="78"/>
        <v>23104</v>
      </c>
      <c r="H154" s="104">
        <f t="shared" si="71"/>
        <v>3511808</v>
      </c>
      <c r="I154" s="104">
        <f t="shared" si="72"/>
        <v>533794816</v>
      </c>
      <c r="J154" s="104">
        <f t="shared" si="73"/>
        <v>81136812032</v>
      </c>
      <c r="K154" s="104">
        <f t="shared" si="74"/>
        <v>12332795428864</v>
      </c>
      <c r="L154" s="104">
        <f t="shared" si="75"/>
        <v>1874584905187328</v>
      </c>
      <c r="M154" s="104">
        <f t="shared" si="76"/>
        <v>2.8493690558847386E+17</v>
      </c>
      <c r="N154" s="105">
        <f t="shared" si="77"/>
        <v>4.3310409649448026E+19</v>
      </c>
      <c r="O154" s="162">
        <f>'RG11'!$B$17+'RG11'!$B$18*'Regresiones polinomicas'!F154</f>
        <v>5.5533414721521721E-2</v>
      </c>
      <c r="P154" s="145">
        <f>'RG12'!$B$17+'RG12'!$B$18*F154+'RG12'!$B$19*G154</f>
        <v>4.8884893034612201E-2</v>
      </c>
      <c r="Q154" s="145">
        <f>'RG13'!$B$17+'RG13'!$B$18*'Regresiones polinomicas'!F154+'RG13'!$B$19*'Regresiones polinomicas'!G154+'RG13'!$B$20*'Regresiones polinomicas'!H154</f>
        <v>5.1301193081166256E-2</v>
      </c>
      <c r="R154" s="145">
        <f>'RG14'!$B$17+'RG14'!$B$18*F154+'RG14'!$B$19*G154+'RG14'!$B$20*H154+'RG14'!$B$21*I154</f>
        <v>5.1463173562579026E-2</v>
      </c>
      <c r="S154" s="145">
        <f>'RG15'!$B$17+'RG15'!$B$18*F154+'RG15'!$B$19*G154+'RG15'!$B$20*H154+'RG15'!$B$21*I154+'RG15'!$B$22*J154</f>
        <v>4.2294998013324592E-2</v>
      </c>
      <c r="T154" s="145">
        <f>'RG16'!$B$17+'RG16'!$B$18*F154+'RG16'!$B$19*G154+'RG16'!$B$20*H154+'RG16'!$B$21*I154+'RG16'!$B$22*J154+'RG16'!$B$23*K154</f>
        <v>4.3610717160458168E-2</v>
      </c>
      <c r="U154" s="145">
        <f>'RG17'!$B$17+'RG17'!$B$18*F154+'RG17'!$B$19*G154+'RG17'!$B$20*H154+'RG17'!$B$21*I154+'RG17'!$B$22*J154+'RG17'!$B$23*K154+'RG17'!$B$24*L154</f>
        <v>3.97088816945943E-2</v>
      </c>
      <c r="V154" s="145">
        <f>'RG18'!$B$17+'RG18'!$B$18*F154+'RG18'!$B$19*G154+'RG18'!$B$20*H154+'RG18'!$B$21*I154+'RG18'!$B$22*J154+'RG18'!$B$23*K154+'RG18'!$B$24*L154+'RG18'!$B$25*M154</f>
        <v>4.0318243051403746E-2</v>
      </c>
      <c r="W154" s="163">
        <f>'RG19'!$B$17+'RG19'!$B$18*F154+'RG19'!$B$19*G154+'RG19'!$B$20*H154+'RG19'!$B$21*I154+'RG19'!$B$22*J154+'RG19'!$B$23*K154+'RG19'!$B$24*L154+'RG19'!$B$25*M154+'RG19'!$B$26*N154</f>
        <v>4.0001154629682567E-2</v>
      </c>
      <c r="X154" s="146">
        <f t="shared" si="79"/>
        <v>2.200301923006573E-4</v>
      </c>
      <c r="Y154" s="146">
        <f t="shared" si="80"/>
        <v>1.483341472152172E-2</v>
      </c>
      <c r="Z154" s="146">
        <f t="shared" si="81"/>
        <v>0.2671079168443985</v>
      </c>
      <c r="AA154" s="146">
        <f t="shared" si="82"/>
        <v>6.6992473988043325E-5</v>
      </c>
      <c r="AB154" s="146">
        <f t="shared" si="83"/>
        <v>8.1848930346122006E-3</v>
      </c>
      <c r="AC154" s="146">
        <f t="shared" si="84"/>
        <v>0.16743195139686637</v>
      </c>
      <c r="AD154" s="146">
        <f t="shared" si="85"/>
        <v>1.1238529474416729E-4</v>
      </c>
      <c r="AE154" s="146">
        <f t="shared" si="86"/>
        <v>1.0601193081166256E-2</v>
      </c>
      <c r="AF154" s="146">
        <f t="shared" si="87"/>
        <v>0.20664613129744494</v>
      </c>
      <c r="AG154" s="146">
        <f t="shared" si="88"/>
        <v>1.1584590513820008E-4</v>
      </c>
      <c r="AH154" s="146">
        <f t="shared" si="89"/>
        <v>1.0763173562579026E-2</v>
      </c>
      <c r="AI154" s="146">
        <f t="shared" si="90"/>
        <v>0.20914321479787965</v>
      </c>
      <c r="AJ154" s="146">
        <f t="shared" si="91"/>
        <v>2.5440186625093944E-6</v>
      </c>
      <c r="AK154" s="146">
        <f t="shared" si="92"/>
        <v>1.5949980133245917E-3</v>
      </c>
      <c r="AL154" s="146">
        <f t="shared" si="93"/>
        <v>3.7711268193513198E-2</v>
      </c>
      <c r="AM154" s="146">
        <f t="shared" si="94"/>
        <v>8.4722743881856595E-6</v>
      </c>
      <c r="AN154" s="146">
        <f t="shared" si="95"/>
        <v>2.9107171604581678E-3</v>
      </c>
      <c r="AO154" s="146">
        <f t="shared" si="96"/>
        <v>6.6743162001869458E-2</v>
      </c>
      <c r="AP154" s="146">
        <f t="shared" si="97"/>
        <v>9.8231549531026614E-7</v>
      </c>
      <c r="AQ154" s="146">
        <f t="shared" si="98"/>
        <v>9.911183054056999E-4</v>
      </c>
      <c r="AR154" s="146">
        <f t="shared" si="99"/>
        <v>2.4959612638515177E-2</v>
      </c>
      <c r="AS154" s="146">
        <f t="shared" si="100"/>
        <v>1.4573836780152299E-7</v>
      </c>
      <c r="AT154" s="146">
        <f t="shared" si="101"/>
        <v>3.8175694859625409E-4</v>
      </c>
      <c r="AU154" s="146">
        <f t="shared" si="102"/>
        <v>9.4685908835246881E-3</v>
      </c>
      <c r="AV154" s="146">
        <f t="shared" si="103"/>
        <v>4.8838485161411006E-7</v>
      </c>
      <c r="AW154" s="146">
        <f t="shared" si="104"/>
        <v>6.9884537031743299E-4</v>
      </c>
      <c r="AX154" s="147">
        <f t="shared" si="105"/>
        <v>1.7470629955237838E-2</v>
      </c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</row>
    <row r="155" spans="1:123" x14ac:dyDescent="0.25">
      <c r="A155" s="126" t="s">
        <v>84</v>
      </c>
      <c r="B155" s="156">
        <v>4.07E-2</v>
      </c>
      <c r="C155" s="104"/>
      <c r="D155" s="144"/>
      <c r="E155" s="104"/>
      <c r="F155" s="103">
        <v>153</v>
      </c>
      <c r="G155" s="104">
        <f t="shared" si="78"/>
        <v>23409</v>
      </c>
      <c r="H155" s="104">
        <f t="shared" si="71"/>
        <v>3581577</v>
      </c>
      <c r="I155" s="104">
        <f t="shared" si="72"/>
        <v>547981281</v>
      </c>
      <c r="J155" s="104">
        <f t="shared" si="73"/>
        <v>83841135993</v>
      </c>
      <c r="K155" s="104">
        <f t="shared" si="74"/>
        <v>12827693806929</v>
      </c>
      <c r="L155" s="104">
        <f t="shared" si="75"/>
        <v>1962637152460137</v>
      </c>
      <c r="M155" s="104">
        <f t="shared" si="76"/>
        <v>3.0028348432640096E+17</v>
      </c>
      <c r="N155" s="105">
        <f t="shared" si="77"/>
        <v>4.5943373101939343E+19</v>
      </c>
      <c r="O155" s="162">
        <f>'RG11'!$B$17+'RG11'!$B$18*'Regresiones polinomicas'!F155</f>
        <v>5.5293580588589242E-2</v>
      </c>
      <c r="P155" s="145">
        <f>'RG12'!$B$17+'RG12'!$B$18*F155+'RG12'!$B$19*G155</f>
        <v>4.8783049567251074E-2</v>
      </c>
      <c r="Q155" s="145">
        <f>'RG13'!$B$17+'RG13'!$B$18*'Regresiones polinomicas'!F155+'RG13'!$B$19*'Regresiones polinomicas'!G155+'RG13'!$B$20*'Regresiones polinomicas'!H155</f>
        <v>5.1244604639676374E-2</v>
      </c>
      <c r="R155" s="145">
        <f>'RG14'!$B$17+'RG14'!$B$18*F155+'RG14'!$B$19*G155+'RG14'!$B$20*H155+'RG14'!$B$21*I155</f>
        <v>5.137660964997761E-2</v>
      </c>
      <c r="S155" s="145">
        <f>'RG15'!$B$17+'RG15'!$B$18*F155+'RG15'!$B$19*G155+'RG15'!$B$20*H155+'RG15'!$B$21*I155+'RG15'!$B$22*J155</f>
        <v>4.2244445314172485E-2</v>
      </c>
      <c r="T155" s="145">
        <f>'RG16'!$B$17+'RG16'!$B$18*F155+'RG16'!$B$19*G155+'RG16'!$B$20*H155+'RG16'!$B$21*I155+'RG16'!$B$22*J155+'RG16'!$B$23*K155</f>
        <v>4.375184867019577E-2</v>
      </c>
      <c r="U155" s="145">
        <f>'RG17'!$B$17+'RG17'!$B$18*F155+'RG17'!$B$19*G155+'RG17'!$B$20*H155+'RG17'!$B$21*I155+'RG17'!$B$22*J155+'RG17'!$B$23*K155+'RG17'!$B$24*L155</f>
        <v>4.0065882197416247E-2</v>
      </c>
      <c r="V155" s="145">
        <f>'RG18'!$B$17+'RG18'!$B$18*F155+'RG18'!$B$19*G155+'RG18'!$B$20*H155+'RG18'!$B$21*I155+'RG18'!$B$22*J155+'RG18'!$B$23*K155+'RG18'!$B$24*L155+'RG18'!$B$25*M155</f>
        <v>4.0705620678372023E-2</v>
      </c>
      <c r="W155" s="163">
        <f>'RG19'!$B$17+'RG19'!$B$18*F155+'RG19'!$B$19*G155+'RG19'!$B$20*H155+'RG19'!$B$21*I155+'RG19'!$B$22*J155+'RG19'!$B$23*K155+'RG19'!$B$24*L155+'RG19'!$B$25*M155+'RG19'!$B$26*N155</f>
        <v>4.0478785980554655E-2</v>
      </c>
      <c r="X155" s="146">
        <f t="shared" si="79"/>
        <v>2.1297259439564872E-4</v>
      </c>
      <c r="Y155" s="146">
        <f t="shared" si="80"/>
        <v>1.4593580588589242E-2</v>
      </c>
      <c r="Z155" s="146">
        <f t="shared" si="81"/>
        <v>0.26392902093232995</v>
      </c>
      <c r="AA155" s="146">
        <f t="shared" si="82"/>
        <v>6.5335690306637776E-5</v>
      </c>
      <c r="AB155" s="146">
        <f t="shared" si="83"/>
        <v>8.0830495672510744E-3</v>
      </c>
      <c r="AC155" s="146">
        <f t="shared" si="84"/>
        <v>0.1656938145309671</v>
      </c>
      <c r="AD155" s="146">
        <f t="shared" si="85"/>
        <v>1.111886870070845E-4</v>
      </c>
      <c r="AE155" s="146">
        <f t="shared" si="86"/>
        <v>1.0544604639676373E-2</v>
      </c>
      <c r="AF155" s="146">
        <f t="shared" si="87"/>
        <v>0.20577004572130436</v>
      </c>
      <c r="AG155" s="146">
        <f t="shared" si="88"/>
        <v>1.1398999361799502E-4</v>
      </c>
      <c r="AH155" s="146">
        <f t="shared" si="89"/>
        <v>1.067660964997761E-2</v>
      </c>
      <c r="AI155" s="146">
        <f t="shared" si="90"/>
        <v>0.20781070846667404</v>
      </c>
      <c r="AJ155" s="146">
        <f t="shared" si="91"/>
        <v>2.3853113284693463E-6</v>
      </c>
      <c r="AK155" s="146">
        <f t="shared" si="92"/>
        <v>1.5444453141724851E-3</v>
      </c>
      <c r="AL155" s="146">
        <f t="shared" si="93"/>
        <v>3.6559725253496059E-2</v>
      </c>
      <c r="AM155" s="146">
        <f t="shared" si="94"/>
        <v>9.3137803057756879E-6</v>
      </c>
      <c r="AN155" s="146">
        <f t="shared" si="95"/>
        <v>3.0518486701957698E-3</v>
      </c>
      <c r="AO155" s="146">
        <f t="shared" si="96"/>
        <v>6.9753593572715059E-2</v>
      </c>
      <c r="AP155" s="146">
        <f t="shared" si="97"/>
        <v>4.0210538755364746E-7</v>
      </c>
      <c r="AQ155" s="146">
        <f t="shared" si="98"/>
        <v>6.3411780258375294E-4</v>
      </c>
      <c r="AR155" s="146">
        <f t="shared" si="99"/>
        <v>1.582687732817838E-2</v>
      </c>
      <c r="AS155" s="146">
        <f t="shared" si="100"/>
        <v>3.1592025361727901E-11</v>
      </c>
      <c r="AT155" s="146">
        <f t="shared" si="101"/>
        <v>5.6206783720230691E-6</v>
      </c>
      <c r="AU155" s="146">
        <f t="shared" si="102"/>
        <v>1.3808113666743534E-4</v>
      </c>
      <c r="AV155" s="146">
        <f t="shared" si="103"/>
        <v>4.893564239916568E-8</v>
      </c>
      <c r="AW155" s="146">
        <f t="shared" si="104"/>
        <v>2.2121401944534547E-4</v>
      </c>
      <c r="AX155" s="147">
        <f t="shared" si="105"/>
        <v>5.4649371043788975E-3</v>
      </c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</row>
    <row r="156" spans="1:123" x14ac:dyDescent="0.25">
      <c r="A156" s="127" t="s">
        <v>83</v>
      </c>
      <c r="B156" s="156">
        <v>4.02E-2</v>
      </c>
      <c r="C156" s="104"/>
      <c r="D156" s="144"/>
      <c r="E156" s="104"/>
      <c r="F156" s="103">
        <v>154</v>
      </c>
      <c r="G156" s="104">
        <f t="shared" si="78"/>
        <v>23716</v>
      </c>
      <c r="H156" s="104">
        <f t="shared" si="71"/>
        <v>3652264</v>
      </c>
      <c r="I156" s="104">
        <f t="shared" si="72"/>
        <v>562448656</v>
      </c>
      <c r="J156" s="104">
        <f t="shared" si="73"/>
        <v>86617093024</v>
      </c>
      <c r="K156" s="104">
        <f t="shared" si="74"/>
        <v>13339032325696</v>
      </c>
      <c r="L156" s="104">
        <f t="shared" si="75"/>
        <v>2054210978157184</v>
      </c>
      <c r="M156" s="104">
        <f t="shared" si="76"/>
        <v>3.1634849063620634E+17</v>
      </c>
      <c r="N156" s="105">
        <f t="shared" si="77"/>
        <v>4.8717667557975777E+19</v>
      </c>
      <c r="O156" s="162">
        <f>'RG11'!$B$17+'RG11'!$B$18*'Regresiones polinomicas'!F156</f>
        <v>5.5053746455656763E-2</v>
      </c>
      <c r="P156" s="145">
        <f>'RG12'!$B$17+'RG12'!$B$18*F156+'RG12'!$B$19*G156</f>
        <v>4.8685148690334849E-2</v>
      </c>
      <c r="Q156" s="145">
        <f>'RG13'!$B$17+'RG13'!$B$18*'Regresiones polinomicas'!F156+'RG13'!$B$19*'Regresiones polinomicas'!G156+'RG13'!$B$20*'Regresiones polinomicas'!H156</f>
        <v>5.1189834560919578E-2</v>
      </c>
      <c r="R156" s="145">
        <f>'RG14'!$B$17+'RG14'!$B$18*F156+'RG14'!$B$19*G156+'RG14'!$B$20*H156+'RG14'!$B$21*I156</f>
        <v>5.1291479337852046E-2</v>
      </c>
      <c r="S156" s="145">
        <f>'RG15'!$B$17+'RG15'!$B$18*F156+'RG15'!$B$19*G156+'RG15'!$B$20*H156+'RG15'!$B$21*I156+'RG15'!$B$22*J156</f>
        <v>4.2217638950607039E-2</v>
      </c>
      <c r="T156" s="145">
        <f>'RG16'!$B$17+'RG16'!$B$18*F156+'RG16'!$B$19*G156+'RG16'!$B$20*H156+'RG16'!$B$21*I156+'RG16'!$B$22*J156+'RG16'!$B$23*K156</f>
        <v>4.3912716077196934E-2</v>
      </c>
      <c r="U156" s="145">
        <f>'RG17'!$B$17+'RG17'!$B$18*F156+'RG17'!$B$19*G156+'RG17'!$B$20*H156+'RG17'!$B$21*I156+'RG17'!$B$22*J156+'RG17'!$B$23*K156+'RG17'!$B$24*L156</f>
        <v>4.0460511022335943E-2</v>
      </c>
      <c r="V156" s="145">
        <f>'RG18'!$B$17+'RG18'!$B$18*F156+'RG18'!$B$19*G156+'RG18'!$B$20*H156+'RG18'!$B$21*I156+'RG18'!$B$22*J156+'RG18'!$B$23*K156+'RG18'!$B$24*L156+'RG18'!$B$25*M156</f>
        <v>4.1127083950545762E-2</v>
      </c>
      <c r="W156" s="163">
        <f>'RG19'!$B$17+'RG19'!$B$18*F156+'RG19'!$B$19*G156+'RG19'!$B$20*H156+'RG19'!$B$21*I156+'RG19'!$B$22*J156+'RG19'!$B$23*K156+'RG19'!$B$24*L156+'RG19'!$B$25*M156+'RG19'!$B$26*N156</f>
        <v>4.0992667354701418E-2</v>
      </c>
      <c r="X156" s="146">
        <f t="shared" si="79"/>
        <v>2.2063378376893585E-4</v>
      </c>
      <c r="Y156" s="146">
        <f t="shared" si="80"/>
        <v>1.4853746455656763E-2</v>
      </c>
      <c r="Z156" s="146">
        <f t="shared" si="81"/>
        <v>0.26980446221985577</v>
      </c>
      <c r="AA156" s="146">
        <f t="shared" si="82"/>
        <v>7.1997748297091211E-5</v>
      </c>
      <c r="AB156" s="146">
        <f t="shared" si="83"/>
        <v>8.4851486903348497E-3</v>
      </c>
      <c r="AC156" s="146">
        <f t="shared" si="84"/>
        <v>0.17428618210257929</v>
      </c>
      <c r="AD156" s="146">
        <f t="shared" si="85"/>
        <v>1.2077646367638243E-4</v>
      </c>
      <c r="AE156" s="146">
        <f t="shared" si="86"/>
        <v>1.0989834560919579E-2</v>
      </c>
      <c r="AF156" s="146">
        <f t="shared" si="87"/>
        <v>0.21468783119118867</v>
      </c>
      <c r="AG156" s="146">
        <f t="shared" si="88"/>
        <v>1.2302091390199886E-4</v>
      </c>
      <c r="AH156" s="146">
        <f t="shared" si="89"/>
        <v>1.1091479337852046E-2</v>
      </c>
      <c r="AI156" s="146">
        <f t="shared" si="90"/>
        <v>0.21624409124161809</v>
      </c>
      <c r="AJ156" s="146">
        <f t="shared" si="91"/>
        <v>4.0708669350066766E-6</v>
      </c>
      <c r="AK156" s="146">
        <f t="shared" si="92"/>
        <v>2.0176389506070397E-3</v>
      </c>
      <c r="AL156" s="146">
        <f t="shared" si="93"/>
        <v>4.7791373481771378E-2</v>
      </c>
      <c r="AM156" s="146">
        <f t="shared" si="94"/>
        <v>1.3784260669876591E-5</v>
      </c>
      <c r="AN156" s="146">
        <f t="shared" si="95"/>
        <v>3.7127160771969342E-3</v>
      </c>
      <c r="AO156" s="146">
        <f t="shared" si="96"/>
        <v>8.4547630136794921E-2</v>
      </c>
      <c r="AP156" s="146">
        <f t="shared" si="97"/>
        <v>6.7865992758518498E-8</v>
      </c>
      <c r="AQ156" s="146">
        <f t="shared" si="98"/>
        <v>2.6051102233594359E-4</v>
      </c>
      <c r="AR156" s="146">
        <f t="shared" si="99"/>
        <v>6.4386488394111065E-3</v>
      </c>
      <c r="AS156" s="146">
        <f t="shared" si="100"/>
        <v>8.5948465135953743E-7</v>
      </c>
      <c r="AT156" s="146">
        <f t="shared" si="101"/>
        <v>9.2708395054576231E-4</v>
      </c>
      <c r="AU156" s="146">
        <f t="shared" si="102"/>
        <v>2.2541932505123787E-2</v>
      </c>
      <c r="AV156" s="146">
        <f t="shared" si="103"/>
        <v>6.2832153520934352E-7</v>
      </c>
      <c r="AW156" s="146">
        <f t="shared" si="104"/>
        <v>7.9266735470141791E-4</v>
      </c>
      <c r="AX156" s="147">
        <f t="shared" si="105"/>
        <v>1.9336808406308977E-2</v>
      </c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</row>
    <row r="157" spans="1:123" x14ac:dyDescent="0.25">
      <c r="A157" s="126" t="s">
        <v>82</v>
      </c>
      <c r="B157" s="156">
        <v>4.0300000000000002E-2</v>
      </c>
      <c r="C157" s="104"/>
      <c r="D157" s="144"/>
      <c r="E157" s="104"/>
      <c r="F157" s="103">
        <v>155</v>
      </c>
      <c r="G157" s="104">
        <f t="shared" si="78"/>
        <v>24025</v>
      </c>
      <c r="H157" s="104">
        <f t="shared" si="71"/>
        <v>3723875</v>
      </c>
      <c r="I157" s="104">
        <f t="shared" si="72"/>
        <v>577200625</v>
      </c>
      <c r="J157" s="104">
        <f t="shared" si="73"/>
        <v>89466096875</v>
      </c>
      <c r="K157" s="104">
        <f t="shared" si="74"/>
        <v>13867245015625</v>
      </c>
      <c r="L157" s="104">
        <f t="shared" si="75"/>
        <v>2149422977421875</v>
      </c>
      <c r="M157" s="104">
        <f t="shared" si="76"/>
        <v>3.3316056150039066E+17</v>
      </c>
      <c r="N157" s="105">
        <f t="shared" si="77"/>
        <v>5.163988703256055E+19</v>
      </c>
      <c r="O157" s="162">
        <f>'RG11'!$B$17+'RG11'!$B$18*'Regresiones polinomicas'!F157</f>
        <v>5.4813912322724284E-2</v>
      </c>
      <c r="P157" s="145">
        <f>'RG12'!$B$17+'RG12'!$B$18*F157+'RG12'!$B$19*G157</f>
        <v>4.8591190403863532E-2</v>
      </c>
      <c r="Q157" s="145">
        <f>'RG13'!$B$17+'RG13'!$B$18*'Regresiones polinomicas'!F157+'RG13'!$B$19*'Regresiones polinomicas'!G157+'RG13'!$B$20*'Regresiones polinomicas'!H157</f>
        <v>5.1136823007495565E-2</v>
      </c>
      <c r="R157" s="145">
        <f>'RG14'!$B$17+'RG14'!$B$18*F157+'RG14'!$B$19*G157+'RG14'!$B$20*H157+'RG14'!$B$21*I157</f>
        <v>5.1207762649064514E-2</v>
      </c>
      <c r="S157" s="145">
        <f>'RG15'!$B$17+'RG15'!$B$18*F157+'RG15'!$B$19*G157+'RG15'!$B$20*H157+'RG15'!$B$21*I157+'RG15'!$B$22*J157</f>
        <v>4.2214687189265465E-2</v>
      </c>
      <c r="T157" s="145">
        <f>'RG16'!$B$17+'RG16'!$B$18*F157+'RG16'!$B$19*G157+'RG16'!$B$20*H157+'RG16'!$B$21*I157+'RG16'!$B$22*J157+'RG16'!$B$23*K157</f>
        <v>4.4092771442423628E-2</v>
      </c>
      <c r="U157" s="145">
        <f>'RG17'!$B$17+'RG17'!$B$18*F157+'RG17'!$B$19*G157+'RG17'!$B$20*H157+'RG17'!$B$21*I157+'RG17'!$B$22*J157+'RG17'!$B$23*K157+'RG17'!$B$24*L157</f>
        <v>4.0891404758936822E-2</v>
      </c>
      <c r="V157" s="145">
        <f>'RG18'!$B$17+'RG18'!$B$18*F157+'RG18'!$B$19*G157+'RG18'!$B$20*H157+'RG18'!$B$21*I157+'RG18'!$B$22*J157+'RG18'!$B$23*K157+'RG18'!$B$24*L157+'RG18'!$B$25*M157</f>
        <v>4.1581075581123006E-2</v>
      </c>
      <c r="W157" s="163">
        <f>'RG19'!$B$17+'RG19'!$B$18*F157+'RG19'!$B$19*G157+'RG19'!$B$20*H157+'RG19'!$B$21*I157+'RG19'!$B$22*J157+'RG19'!$B$23*K157+'RG19'!$B$24*L157+'RG19'!$B$25*M157+'RG19'!$B$26*N157</f>
        <v>4.1540606633946986E-2</v>
      </c>
      <c r="X157" s="146">
        <f t="shared" si="79"/>
        <v>2.1065365091172775E-4</v>
      </c>
      <c r="Y157" s="146">
        <f t="shared" si="80"/>
        <v>1.4513912322724282E-2</v>
      </c>
      <c r="Z157" s="146">
        <f t="shared" si="81"/>
        <v>0.26478519243931486</v>
      </c>
      <c r="AA157" s="146">
        <f t="shared" si="82"/>
        <v>6.8743838313118687E-5</v>
      </c>
      <c r="AB157" s="146">
        <f t="shared" si="83"/>
        <v>8.2911904038635298E-3</v>
      </c>
      <c r="AC157" s="146">
        <f t="shared" si="84"/>
        <v>0.17063155553407247</v>
      </c>
      <c r="AD157" s="146">
        <f t="shared" si="85"/>
        <v>1.1743673289578516E-4</v>
      </c>
      <c r="AE157" s="146">
        <f t="shared" si="86"/>
        <v>1.0836823007495562E-2</v>
      </c>
      <c r="AF157" s="146">
        <f t="shared" si="87"/>
        <v>0.21191819065308604</v>
      </c>
      <c r="AG157" s="146">
        <f t="shared" si="88"/>
        <v>1.1897928600832686E-4</v>
      </c>
      <c r="AH157" s="146">
        <f t="shared" si="89"/>
        <v>1.0907762649064512E-2</v>
      </c>
      <c r="AI157" s="146">
        <f t="shared" si="90"/>
        <v>0.21300994389888228</v>
      </c>
      <c r="AJ157" s="146">
        <f t="shared" si="91"/>
        <v>3.6660270327372777E-6</v>
      </c>
      <c r="AK157" s="146">
        <f t="shared" si="92"/>
        <v>1.9146871892654627E-3</v>
      </c>
      <c r="AL157" s="146">
        <f t="shared" si="93"/>
        <v>4.5355948764493927E-2</v>
      </c>
      <c r="AM157" s="146">
        <f t="shared" si="94"/>
        <v>1.4385115214464192E-5</v>
      </c>
      <c r="AN157" s="146">
        <f t="shared" si="95"/>
        <v>3.7927714424236258E-3</v>
      </c>
      <c r="AO157" s="146">
        <f t="shared" si="96"/>
        <v>8.6017987038447541E-2</v>
      </c>
      <c r="AP157" s="146">
        <f t="shared" si="97"/>
        <v>3.4975958889311802E-7</v>
      </c>
      <c r="AQ157" s="146">
        <f t="shared" si="98"/>
        <v>5.9140475893681987E-4</v>
      </c>
      <c r="AR157" s="146">
        <f t="shared" si="99"/>
        <v>1.4462813454887931E-2</v>
      </c>
      <c r="AS157" s="146">
        <f t="shared" si="100"/>
        <v>1.641154644549641E-6</v>
      </c>
      <c r="AT157" s="146">
        <f t="shared" si="101"/>
        <v>1.2810755811230035E-3</v>
      </c>
      <c r="AU157" s="146">
        <f t="shared" si="102"/>
        <v>3.0809101573711736E-2</v>
      </c>
      <c r="AV157" s="146">
        <f t="shared" si="103"/>
        <v>1.5391048201932647E-6</v>
      </c>
      <c r="AW157" s="146">
        <f t="shared" si="104"/>
        <v>1.2406066339469835E-3</v>
      </c>
      <c r="AX157" s="147">
        <f t="shared" si="105"/>
        <v>2.9864913742813751E-2</v>
      </c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</row>
    <row r="158" spans="1:123" x14ac:dyDescent="0.25">
      <c r="A158" s="127" t="s">
        <v>81</v>
      </c>
      <c r="B158" s="156">
        <v>4.0599999999999997E-2</v>
      </c>
      <c r="C158" s="104"/>
      <c r="D158" s="144"/>
      <c r="E158" s="104"/>
      <c r="F158" s="103">
        <v>156</v>
      </c>
      <c r="G158" s="104">
        <f t="shared" si="78"/>
        <v>24336</v>
      </c>
      <c r="H158" s="104">
        <f t="shared" si="71"/>
        <v>3796416</v>
      </c>
      <c r="I158" s="104">
        <f t="shared" si="72"/>
        <v>592240896</v>
      </c>
      <c r="J158" s="104">
        <f t="shared" si="73"/>
        <v>92389579776</v>
      </c>
      <c r="K158" s="104">
        <f t="shared" si="74"/>
        <v>14412774445056</v>
      </c>
      <c r="L158" s="104">
        <f t="shared" si="75"/>
        <v>2248392813428736</v>
      </c>
      <c r="M158" s="104">
        <f t="shared" si="76"/>
        <v>3.5074927889488282E+17</v>
      </c>
      <c r="N158" s="105">
        <f t="shared" si="77"/>
        <v>5.4716887507601719E+19</v>
      </c>
      <c r="O158" s="162">
        <f>'RG11'!$B$17+'RG11'!$B$18*'Regresiones polinomicas'!F158</f>
        <v>5.4574078189791805E-2</v>
      </c>
      <c r="P158" s="145">
        <f>'RG12'!$B$17+'RG12'!$B$18*F158+'RG12'!$B$19*G158</f>
        <v>4.8501174707837096E-2</v>
      </c>
      <c r="Q158" s="145">
        <f>'RG13'!$B$17+'RG13'!$B$18*'Regresiones polinomicas'!F158+'RG13'!$B$19*'Regresiones polinomicas'!G158+'RG13'!$B$20*'Regresiones polinomicas'!H158</f>
        <v>5.1085510142003972E-2</v>
      </c>
      <c r="R158" s="145">
        <f>'RG14'!$B$17+'RG14'!$B$18*F158+'RG14'!$B$19*G158+'RG14'!$B$20*H158+'RG14'!$B$21*I158</f>
        <v>5.1125440713706893E-2</v>
      </c>
      <c r="S158" s="145">
        <f>'RG15'!$B$17+'RG15'!$B$18*F158+'RG15'!$B$19*G158+'RG15'!$B$20*H158+'RG15'!$B$21*I158+'RG15'!$B$22*J158</f>
        <v>4.2235657713680985E-2</v>
      </c>
      <c r="T158" s="145">
        <f>'RG16'!$B$17+'RG16'!$B$18*F158+'RG16'!$B$19*G158+'RG16'!$B$20*H158+'RG16'!$B$21*I158+'RG16'!$B$22*J158+'RG16'!$B$23*K158</f>
        <v>4.4291428227409169E-2</v>
      </c>
      <c r="U158" s="145">
        <f>'RG17'!$B$17+'RG17'!$B$18*F158+'RG17'!$B$19*G158+'RG17'!$B$20*H158+'RG17'!$B$21*I158+'RG17'!$B$22*J158+'RG17'!$B$23*K158+'RG17'!$B$24*L158</f>
        <v>4.1357077082477822E-2</v>
      </c>
      <c r="V158" s="145">
        <f>'RG18'!$B$17+'RG18'!$B$18*F158+'RG18'!$B$19*G158+'RG18'!$B$20*H158+'RG18'!$B$21*I158+'RG18'!$B$22*J158+'RG18'!$B$23*K158+'RG18'!$B$24*L158+'RG18'!$B$25*M158</f>
        <v>4.2065932041442267E-2</v>
      </c>
      <c r="W158" s="163">
        <f>'RG19'!$B$17+'RG19'!$B$18*F158+'RG19'!$B$19*G158+'RG19'!$B$20*H158+'RG19'!$B$21*I158+'RG19'!$B$22*J158+'RG19'!$B$23*K158+'RG19'!$B$24*L158+'RG19'!$B$25*M158+'RG19'!$B$26*N158</f>
        <v>4.2120283611734699E-2</v>
      </c>
      <c r="X158" s="146">
        <f t="shared" si="79"/>
        <v>1.9527486125441509E-4</v>
      </c>
      <c r="Y158" s="146">
        <f t="shared" si="80"/>
        <v>1.3974078189791808E-2</v>
      </c>
      <c r="Z158" s="146">
        <f t="shared" si="81"/>
        <v>0.25605706323053734</v>
      </c>
      <c r="AA158" s="146">
        <f t="shared" si="82"/>
        <v>6.2428561763764662E-5</v>
      </c>
      <c r="AB158" s="146">
        <f t="shared" si="83"/>
        <v>7.9011747078370984E-3</v>
      </c>
      <c r="AC158" s="146">
        <f t="shared" si="84"/>
        <v>0.16290687298673576</v>
      </c>
      <c r="AD158" s="146">
        <f t="shared" si="85"/>
        <v>1.0994592293806821E-4</v>
      </c>
      <c r="AE158" s="146">
        <f t="shared" si="86"/>
        <v>1.0485510142003975E-2</v>
      </c>
      <c r="AF158" s="146">
        <f t="shared" si="87"/>
        <v>0.20525409480804005</v>
      </c>
      <c r="AG158" s="146">
        <f t="shared" si="88"/>
        <v>1.1078490221775873E-4</v>
      </c>
      <c r="AH158" s="146">
        <f t="shared" si="89"/>
        <v>1.0525440713706896E-2</v>
      </c>
      <c r="AI158" s="146">
        <f t="shared" si="90"/>
        <v>0.20587481627097234</v>
      </c>
      <c r="AJ158" s="146">
        <f t="shared" si="91"/>
        <v>2.6753761563241169E-6</v>
      </c>
      <c r="AK158" s="146">
        <f t="shared" si="92"/>
        <v>1.635657713680988E-3</v>
      </c>
      <c r="AL158" s="146">
        <f t="shared" si="93"/>
        <v>3.8726938379159311E-2</v>
      </c>
      <c r="AM158" s="146">
        <f t="shared" si="94"/>
        <v>1.3626642358113217E-5</v>
      </c>
      <c r="AN158" s="146">
        <f t="shared" si="95"/>
        <v>3.6914282274091714E-3</v>
      </c>
      <c r="AO158" s="146">
        <f t="shared" si="96"/>
        <v>8.3344077514411238E-2</v>
      </c>
      <c r="AP158" s="146">
        <f t="shared" si="97"/>
        <v>5.7316570881313541E-7</v>
      </c>
      <c r="AQ158" s="146">
        <f t="shared" si="98"/>
        <v>7.5707708247782501E-4</v>
      </c>
      <c r="AR158" s="146">
        <f t="shared" si="99"/>
        <v>1.8305865304939155E-2</v>
      </c>
      <c r="AS158" s="146">
        <f t="shared" si="100"/>
        <v>2.1489567501270995E-6</v>
      </c>
      <c r="AT158" s="146">
        <f t="shared" si="101"/>
        <v>1.4659320414422694E-3</v>
      </c>
      <c r="AU158" s="146">
        <f t="shared" si="102"/>
        <v>3.4848438398989261E-2</v>
      </c>
      <c r="AV158" s="146">
        <f t="shared" si="103"/>
        <v>2.3112622601091098E-6</v>
      </c>
      <c r="AW158" s="146">
        <f t="shared" si="104"/>
        <v>1.5202836117347018E-3</v>
      </c>
      <c r="AX158" s="147">
        <f t="shared" si="105"/>
        <v>3.6093859807514478E-2</v>
      </c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</row>
    <row r="159" spans="1:123" x14ac:dyDescent="0.25">
      <c r="A159" s="126" t="s">
        <v>80</v>
      </c>
      <c r="B159" s="156">
        <v>4.0300000000000002E-2</v>
      </c>
      <c r="C159" s="104"/>
      <c r="D159" s="144"/>
      <c r="E159" s="104"/>
      <c r="F159" s="103">
        <v>157</v>
      </c>
      <c r="G159" s="104">
        <f t="shared" si="78"/>
        <v>24649</v>
      </c>
      <c r="H159" s="104">
        <f t="shared" si="71"/>
        <v>3869893</v>
      </c>
      <c r="I159" s="104">
        <f t="shared" si="72"/>
        <v>607573201</v>
      </c>
      <c r="J159" s="104">
        <f t="shared" si="73"/>
        <v>95388992557</v>
      </c>
      <c r="K159" s="104">
        <f t="shared" si="74"/>
        <v>14976071831449</v>
      </c>
      <c r="L159" s="104">
        <f t="shared" si="75"/>
        <v>2351243277537493</v>
      </c>
      <c r="M159" s="104">
        <f t="shared" si="76"/>
        <v>3.6914519457338643E+17</v>
      </c>
      <c r="N159" s="105">
        <f t="shared" si="77"/>
        <v>5.795579554802167E+19</v>
      </c>
      <c r="O159" s="162">
        <f>'RG11'!$B$17+'RG11'!$B$18*'Regresiones polinomicas'!F159</f>
        <v>5.433424405685932E-2</v>
      </c>
      <c r="P159" s="145">
        <f>'RG12'!$B$17+'RG12'!$B$18*F159+'RG12'!$B$19*G159</f>
        <v>4.8415101602255553E-2</v>
      </c>
      <c r="Q159" s="145">
        <f>'RG13'!$B$17+'RG13'!$B$18*'Regresiones polinomicas'!F159+'RG13'!$B$19*'Regresiones polinomicas'!G159+'RG13'!$B$20*'Regresiones polinomicas'!H159</f>
        <v>5.1035836127044501E-2</v>
      </c>
      <c r="R159" s="145">
        <f>'RG14'!$B$17+'RG14'!$B$18*F159+'RG14'!$B$19*G159+'RG14'!$B$20*H159+'RG14'!$B$21*I159</f>
        <v>5.1044495769100508E-2</v>
      </c>
      <c r="S159" s="145">
        <f>'RG15'!$B$17+'RG15'!$B$18*F159+'RG15'!$B$19*G159+'RG15'!$B$20*H159+'RG15'!$B$21*I159+'RG15'!$B$22*J159</f>
        <v>4.2280576482085497E-2</v>
      </c>
      <c r="T159" s="145">
        <f>'RG16'!$B$17+'RG16'!$B$18*F159+'RG16'!$B$19*G159+'RG16'!$B$20*H159+'RG16'!$B$21*I159+'RG16'!$B$22*J159+'RG16'!$B$23*K159</f>
        <v>4.4508061813294586E-2</v>
      </c>
      <c r="U159" s="145">
        <f>'RG17'!$B$17+'RG17'!$B$18*F159+'RG17'!$B$19*G159+'RG17'!$B$20*H159+'RG17'!$B$21*I159+'RG17'!$B$22*J159+'RG17'!$B$23*K159+'RG17'!$B$24*L159</f>
        <v>4.1855920475543318E-2</v>
      </c>
      <c r="V159" s="145">
        <f>'RG18'!$B$17+'RG18'!$B$18*F159+'RG18'!$B$19*G159+'RG18'!$B$20*H159+'RG18'!$B$21*I159+'RG18'!$B$22*J159+'RG18'!$B$23*K159+'RG18'!$B$24*L159+'RG18'!$B$25*M159</f>
        <v>4.2579886561858293E-2</v>
      </c>
      <c r="W159" s="163">
        <f>'RG19'!$B$17+'RG19'!$B$18*F159+'RG19'!$B$19*G159+'RG19'!$B$20*H159+'RG19'!$B$21*I159+'RG19'!$B$22*J159+'RG19'!$B$23*K159+'RG19'!$B$24*L159+'RG19'!$B$25*M159+'RG19'!$B$26*N159</f>
        <v>4.2729256672226157E-2</v>
      </c>
      <c r="X159" s="146">
        <f t="shared" si="79"/>
        <v>1.9696000624749106E-4</v>
      </c>
      <c r="Y159" s="146">
        <f t="shared" si="80"/>
        <v>1.4034244056859317E-2</v>
      </c>
      <c r="Z159" s="146">
        <f t="shared" si="81"/>
        <v>0.25829464089300402</v>
      </c>
      <c r="AA159" s="146">
        <f t="shared" si="82"/>
        <v>6.5854874014930603E-5</v>
      </c>
      <c r="AB159" s="146">
        <f t="shared" si="83"/>
        <v>8.1151016022555506E-3</v>
      </c>
      <c r="AC159" s="146">
        <f t="shared" si="84"/>
        <v>0.16761508979003126</v>
      </c>
      <c r="AD159" s="146">
        <f t="shared" si="85"/>
        <v>1.1525817734675382E-4</v>
      </c>
      <c r="AE159" s="146">
        <f t="shared" si="86"/>
        <v>1.0735836127044499E-2</v>
      </c>
      <c r="AF159" s="146">
        <f t="shared" si="87"/>
        <v>0.21035877810093231</v>
      </c>
      <c r="AG159" s="146">
        <f t="shared" si="88"/>
        <v>1.1544418933221866E-4</v>
      </c>
      <c r="AH159" s="146">
        <f t="shared" si="89"/>
        <v>1.0744495769100505E-2</v>
      </c>
      <c r="AI159" s="146">
        <f t="shared" si="90"/>
        <v>0.21049273985785211</v>
      </c>
      <c r="AJ159" s="146">
        <f t="shared" si="91"/>
        <v>3.9226832013901519E-6</v>
      </c>
      <c r="AK159" s="146">
        <f t="shared" si="92"/>
        <v>1.9805764820854943E-3</v>
      </c>
      <c r="AL159" s="146">
        <f t="shared" si="93"/>
        <v>4.6843648948936993E-2</v>
      </c>
      <c r="AM159" s="146">
        <f t="shared" si="94"/>
        <v>1.7707784224508098E-5</v>
      </c>
      <c r="AN159" s="146">
        <f t="shared" si="95"/>
        <v>4.2080618132945835E-3</v>
      </c>
      <c r="AO159" s="146">
        <f t="shared" si="96"/>
        <v>9.4546058440981878E-2</v>
      </c>
      <c r="AP159" s="146">
        <f t="shared" si="97"/>
        <v>2.4208885262149368E-6</v>
      </c>
      <c r="AQ159" s="146">
        <f t="shared" si="98"/>
        <v>1.5559204755433154E-3</v>
      </c>
      <c r="AR159" s="146">
        <f t="shared" si="99"/>
        <v>3.7173247126471624E-2</v>
      </c>
      <c r="AS159" s="146">
        <f t="shared" si="100"/>
        <v>5.1978827349420185E-6</v>
      </c>
      <c r="AT159" s="146">
        <f t="shared" si="101"/>
        <v>2.2798865618582909E-3</v>
      </c>
      <c r="AU159" s="146">
        <f t="shared" si="102"/>
        <v>5.3543744381426811E-2</v>
      </c>
      <c r="AV159" s="146">
        <f t="shared" si="103"/>
        <v>5.9012879795552897E-6</v>
      </c>
      <c r="AW159" s="146">
        <f t="shared" si="104"/>
        <v>2.4292566722261544E-3</v>
      </c>
      <c r="AX159" s="147">
        <f t="shared" si="105"/>
        <v>5.6852303583487362E-2</v>
      </c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</row>
    <row r="160" spans="1:123" x14ac:dyDescent="0.25">
      <c r="A160" s="127" t="s">
        <v>79</v>
      </c>
      <c r="B160" s="156">
        <v>3.9699999999999999E-2</v>
      </c>
      <c r="C160" s="104"/>
      <c r="D160" s="144"/>
      <c r="E160" s="104"/>
      <c r="F160" s="103">
        <v>158</v>
      </c>
      <c r="G160" s="104">
        <f t="shared" si="78"/>
        <v>24964</v>
      </c>
      <c r="H160" s="104">
        <f t="shared" si="71"/>
        <v>3944312</v>
      </c>
      <c r="I160" s="104">
        <f t="shared" si="72"/>
        <v>623201296</v>
      </c>
      <c r="J160" s="104">
        <f t="shared" si="73"/>
        <v>98465804768</v>
      </c>
      <c r="K160" s="104">
        <f t="shared" si="74"/>
        <v>15557597153344</v>
      </c>
      <c r="L160" s="104">
        <f t="shared" si="75"/>
        <v>2458100350228352</v>
      </c>
      <c r="M160" s="104">
        <f t="shared" si="76"/>
        <v>3.8837985533607962E+17</v>
      </c>
      <c r="N160" s="105">
        <f t="shared" si="77"/>
        <v>6.136401714310058E+19</v>
      </c>
      <c r="O160" s="162">
        <f>'RG11'!$B$17+'RG11'!$B$18*'Regresiones polinomicas'!F160</f>
        <v>5.4094409923926841E-2</v>
      </c>
      <c r="P160" s="145">
        <f>'RG12'!$B$17+'RG12'!$B$18*F160+'RG12'!$B$19*G160</f>
        <v>4.8332971087118912E-2</v>
      </c>
      <c r="Q160" s="145">
        <f>'RG13'!$B$17+'RG13'!$B$18*'Regresiones polinomicas'!F160+'RG13'!$B$19*'Regresiones polinomicas'!G160+'RG13'!$B$20*'Regresiones polinomicas'!H160</f>
        <v>5.0987741125216812E-2</v>
      </c>
      <c r="R160" s="145">
        <f>'RG14'!$B$17+'RG14'!$B$18*F160+'RG14'!$B$19*G160+'RG14'!$B$20*H160+'RG14'!$B$21*I160</f>
        <v>5.0964911159796213E-2</v>
      </c>
      <c r="S160" s="145">
        <f>'RG15'!$B$17+'RG15'!$B$18*F160+'RG15'!$B$19*G160+'RG15'!$B$20*H160+'RG15'!$B$21*I160+'RG15'!$B$22*J160</f>
        <v>4.2349426585208572E-2</v>
      </c>
      <c r="T160" s="145">
        <f>'RG16'!$B$17+'RG16'!$B$18*F160+'RG16'!$B$19*G160+'RG16'!$B$20*H160+'RG16'!$B$21*I160+'RG16'!$B$22*J160+'RG16'!$B$23*K160</f>
        <v>4.474201006475198E-2</v>
      </c>
      <c r="U160" s="145">
        <f>'RG17'!$B$17+'RG17'!$B$18*F160+'RG17'!$B$19*G160+'RG17'!$B$20*H160+'RG17'!$B$21*I160+'RG17'!$B$22*J160+'RG17'!$B$23*K160+'RG17'!$B$24*L160</f>
        <v>4.2386208279369786E-2</v>
      </c>
      <c r="V160" s="145">
        <f>'RG18'!$B$17+'RG18'!$B$18*F160+'RG18'!$B$19*G160+'RG18'!$B$20*H160+'RG18'!$B$21*I160+'RG18'!$B$22*J160+'RG18'!$B$23*K160+'RG18'!$B$24*L160+'RG18'!$B$25*M160</f>
        <v>4.3121072425045925E-2</v>
      </c>
      <c r="W160" s="163">
        <f>'RG19'!$B$17+'RG19'!$B$18*F160+'RG19'!$B$19*G160+'RG19'!$B$20*H160+'RG19'!$B$21*I160+'RG19'!$B$22*J160+'RG19'!$B$23*K160+'RG19'!$B$24*L160+'RG19'!$B$25*M160+'RG19'!$B$26*N160</f>
        <v>4.3364969980611789E-2</v>
      </c>
      <c r="X160" s="146">
        <f t="shared" si="79"/>
        <v>2.0719903705804354E-4</v>
      </c>
      <c r="Y160" s="146">
        <f t="shared" si="80"/>
        <v>1.4394409923926842E-2</v>
      </c>
      <c r="Z160" s="146">
        <f t="shared" si="81"/>
        <v>0.26609791925209558</v>
      </c>
      <c r="AA160" s="146">
        <f t="shared" si="82"/>
        <v>7.4528189791031092E-5</v>
      </c>
      <c r="AB160" s="146">
        <f t="shared" si="83"/>
        <v>8.6329710871189125E-3</v>
      </c>
      <c r="AC160" s="146">
        <f t="shared" si="84"/>
        <v>0.17861453357705259</v>
      </c>
      <c r="AD160" s="146">
        <f t="shared" si="85"/>
        <v>1.2741309970991092E-4</v>
      </c>
      <c r="AE160" s="146">
        <f t="shared" si="86"/>
        <v>1.1287741125216813E-2</v>
      </c>
      <c r="AF160" s="146">
        <f t="shared" si="87"/>
        <v>0.22138147084210166</v>
      </c>
      <c r="AG160" s="146">
        <f t="shared" si="88"/>
        <v>1.2689822343810126E-4</v>
      </c>
      <c r="AH160" s="146">
        <f t="shared" si="89"/>
        <v>1.1264911159796213E-2</v>
      </c>
      <c r="AI160" s="146">
        <f t="shared" si="90"/>
        <v>0.22103268510517024</v>
      </c>
      <c r="AJ160" s="146">
        <f t="shared" si="91"/>
        <v>7.0194612304099568E-6</v>
      </c>
      <c r="AK160" s="146">
        <f t="shared" si="92"/>
        <v>2.6494265852085724E-3</v>
      </c>
      <c r="AL160" s="146">
        <f t="shared" si="93"/>
        <v>6.2561097016929634E-2</v>
      </c>
      <c r="AM160" s="146">
        <f t="shared" si="94"/>
        <v>2.5421865493060276E-5</v>
      </c>
      <c r="AN160" s="146">
        <f t="shared" si="95"/>
        <v>5.0420100647519811E-3</v>
      </c>
      <c r="AO160" s="146">
        <f t="shared" si="96"/>
        <v>0.11269073645674463</v>
      </c>
      <c r="AP160" s="146">
        <f t="shared" si="97"/>
        <v>7.2157149201547903E-6</v>
      </c>
      <c r="AQ160" s="146">
        <f t="shared" si="98"/>
        <v>2.6862082793697867E-3</v>
      </c>
      <c r="AR160" s="146">
        <f t="shared" si="99"/>
        <v>6.3374583111205487E-2</v>
      </c>
      <c r="AS160" s="146">
        <f t="shared" si="100"/>
        <v>1.1703736537409614E-5</v>
      </c>
      <c r="AT160" s="146">
        <f t="shared" si="101"/>
        <v>3.4210724250459262E-3</v>
      </c>
      <c r="AU160" s="146">
        <f t="shared" si="102"/>
        <v>7.93364411562935E-2</v>
      </c>
      <c r="AV160" s="146">
        <f t="shared" si="103"/>
        <v>1.3432004958785586E-5</v>
      </c>
      <c r="AW160" s="146">
        <f t="shared" si="104"/>
        <v>3.6649699806117902E-3</v>
      </c>
      <c r="AX160" s="147">
        <f t="shared" si="105"/>
        <v>8.4514528252881888E-2</v>
      </c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</row>
    <row r="161" spans="1:123" x14ac:dyDescent="0.25">
      <c r="A161" s="126" t="s">
        <v>78</v>
      </c>
      <c r="B161" s="156">
        <v>3.8899999999999997E-2</v>
      </c>
      <c r="C161" s="104"/>
      <c r="D161" s="144"/>
      <c r="E161" s="104"/>
      <c r="F161" s="103">
        <v>159</v>
      </c>
      <c r="G161" s="104">
        <f t="shared" si="78"/>
        <v>25281</v>
      </c>
      <c r="H161" s="104">
        <f t="shared" si="71"/>
        <v>4019679</v>
      </c>
      <c r="I161" s="104">
        <f t="shared" si="72"/>
        <v>639128961</v>
      </c>
      <c r="J161" s="104">
        <f t="shared" si="73"/>
        <v>101621504799</v>
      </c>
      <c r="K161" s="104">
        <f t="shared" si="74"/>
        <v>16157819263041</v>
      </c>
      <c r="L161" s="104">
        <f t="shared" si="75"/>
        <v>2569093262823519</v>
      </c>
      <c r="M161" s="104">
        <f t="shared" si="76"/>
        <v>4.0848582878893952E+17</v>
      </c>
      <c r="N161" s="105">
        <f t="shared" si="77"/>
        <v>6.4949246777441386E+19</v>
      </c>
      <c r="O161" s="162">
        <f>'RG11'!$B$17+'RG11'!$B$18*'Regresiones polinomicas'!F161</f>
        <v>5.3854575790994362E-2</v>
      </c>
      <c r="P161" s="145">
        <f>'RG12'!$B$17+'RG12'!$B$18*F161+'RG12'!$B$19*G161</f>
        <v>4.8254783162427164E-2</v>
      </c>
      <c r="Q161" s="145">
        <f>'RG13'!$B$17+'RG13'!$B$18*'Regresiones polinomicas'!F161+'RG13'!$B$19*'Regresiones polinomicas'!G161+'RG13'!$B$20*'Regresiones polinomicas'!H161</f>
        <v>5.0941165299120579E-2</v>
      </c>
      <c r="R161" s="145">
        <f>'RG14'!$B$17+'RG14'!$B$18*F161+'RG14'!$B$19*G161+'RG14'!$B$20*H161+'RG14'!$B$21*I161</f>
        <v>5.0886671337574324E-2</v>
      </c>
      <c r="S161" s="145">
        <f>'RG15'!$B$17+'RG15'!$B$18*F161+'RG15'!$B$19*G161+'RG15'!$B$20*H161+'RG15'!$B$21*I161+'RG15'!$B$22*J161</f>
        <v>4.2442147104073791E-2</v>
      </c>
      <c r="T161" s="145">
        <f>'RG16'!$B$17+'RG16'!$B$18*F161+'RG16'!$B$19*G161+'RG16'!$B$20*H161+'RG16'!$B$21*I161+'RG16'!$B$22*J161+'RG16'!$B$23*K161</f>
        <v>4.4992573938800851E-2</v>
      </c>
      <c r="U161" s="145">
        <f>'RG17'!$B$17+'RG17'!$B$18*F161+'RG17'!$B$19*G161+'RG17'!$B$20*H161+'RG17'!$B$21*I161+'RG17'!$B$22*J161+'RG17'!$B$23*K161+'RG17'!$B$24*L161</f>
        <v>4.2946097082516843E-2</v>
      </c>
      <c r="V161" s="145">
        <f>'RG18'!$B$17+'RG18'!$B$18*F161+'RG18'!$B$19*G161+'RG18'!$B$20*H161+'RG18'!$B$21*I161+'RG18'!$B$22*J161+'RG18'!$B$23*K161+'RG18'!$B$24*L161+'RG18'!$B$25*M161</f>
        <v>4.3687526553052747E-2</v>
      </c>
      <c r="W161" s="163">
        <f>'RG19'!$B$17+'RG19'!$B$18*F161+'RG19'!$B$19*G161+'RG19'!$B$20*H161+'RG19'!$B$21*I161+'RG19'!$B$22*J161+'RG19'!$B$23*K161+'RG19'!$B$24*L161+'RG19'!$B$25*M161+'RG19'!$B$26*N161</f>
        <v>4.4024761176032712E-2</v>
      </c>
      <c r="X161" s="146">
        <f t="shared" si="79"/>
        <v>2.2363933708859473E-4</v>
      </c>
      <c r="Y161" s="146">
        <f t="shared" si="80"/>
        <v>1.4954575790994365E-2</v>
      </c>
      <c r="Z161" s="146">
        <f t="shared" si="81"/>
        <v>0.27768440418195794</v>
      </c>
      <c r="AA161" s="146">
        <f t="shared" si="82"/>
        <v>8.7511968016030841E-5</v>
      </c>
      <c r="AB161" s="146">
        <f t="shared" si="83"/>
        <v>9.3547831624271674E-3</v>
      </c>
      <c r="AC161" s="146">
        <f t="shared" si="84"/>
        <v>0.19386229818790532</v>
      </c>
      <c r="AD161" s="146">
        <f t="shared" si="85"/>
        <v>1.4498966176074567E-4</v>
      </c>
      <c r="AE161" s="146">
        <f t="shared" si="86"/>
        <v>1.2041165299120582E-2</v>
      </c>
      <c r="AF161" s="146">
        <f t="shared" si="87"/>
        <v>0.2363739664849884</v>
      </c>
      <c r="AG161" s="146">
        <f t="shared" si="88"/>
        <v>1.4368028975502591E-4</v>
      </c>
      <c r="AH161" s="146">
        <f t="shared" si="89"/>
        <v>1.1986671337574327E-2</v>
      </c>
      <c r="AI161" s="146">
        <f t="shared" si="90"/>
        <v>0.23555620799121638</v>
      </c>
      <c r="AJ161" s="146">
        <f t="shared" si="91"/>
        <v>1.2546806106898363E-5</v>
      </c>
      <c r="AK161" s="146">
        <f t="shared" si="92"/>
        <v>3.5421471040737937E-3</v>
      </c>
      <c r="AL161" s="146">
        <f t="shared" si="93"/>
        <v>8.3458244828848491E-2</v>
      </c>
      <c r="AM161" s="146">
        <f t="shared" si="94"/>
        <v>3.7119457199755345E-5</v>
      </c>
      <c r="AN161" s="146">
        <f t="shared" si="95"/>
        <v>6.0925739388008535E-3</v>
      </c>
      <c r="AO161" s="146">
        <f t="shared" si="96"/>
        <v>0.13541287829160445</v>
      </c>
      <c r="AP161" s="146">
        <f t="shared" si="97"/>
        <v>1.6370901601151333E-5</v>
      </c>
      <c r="AQ161" s="146">
        <f t="shared" si="98"/>
        <v>4.046097082516846E-3</v>
      </c>
      <c r="AR161" s="146">
        <f t="shared" si="99"/>
        <v>9.4213382760781617E-2</v>
      </c>
      <c r="AS161" s="146">
        <f t="shared" si="100"/>
        <v>2.2920410496185144E-5</v>
      </c>
      <c r="AT161" s="146">
        <f t="shared" si="101"/>
        <v>4.7875265530527497E-3</v>
      </c>
      <c r="AU161" s="146">
        <f t="shared" si="102"/>
        <v>0.10958566279184813</v>
      </c>
      <c r="AV161" s="146">
        <f t="shared" si="103"/>
        <v>2.6263177111372212E-5</v>
      </c>
      <c r="AW161" s="146">
        <f t="shared" si="104"/>
        <v>5.1247611760327147E-3</v>
      </c>
      <c r="AX161" s="147">
        <f t="shared" si="105"/>
        <v>0.11640633677810065</v>
      </c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</row>
    <row r="162" spans="1:123" x14ac:dyDescent="0.25">
      <c r="A162" s="127" t="s">
        <v>77</v>
      </c>
      <c r="B162" s="156">
        <v>3.8100000000000002E-2</v>
      </c>
      <c r="C162" s="104"/>
      <c r="D162" s="144"/>
      <c r="E162" s="104"/>
      <c r="F162" s="103">
        <v>160</v>
      </c>
      <c r="G162" s="104">
        <f t="shared" si="78"/>
        <v>25600</v>
      </c>
      <c r="H162" s="104">
        <f t="shared" si="71"/>
        <v>4096000</v>
      </c>
      <c r="I162" s="104">
        <f t="shared" si="72"/>
        <v>655360000</v>
      </c>
      <c r="J162" s="104">
        <f t="shared" si="73"/>
        <v>104857600000</v>
      </c>
      <c r="K162" s="104">
        <f t="shared" si="74"/>
        <v>16777216000000</v>
      </c>
      <c r="L162" s="104">
        <f t="shared" si="75"/>
        <v>2684354560000000</v>
      </c>
      <c r="M162" s="104">
        <f t="shared" si="76"/>
        <v>4.294967296E+17</v>
      </c>
      <c r="N162" s="105">
        <f t="shared" si="77"/>
        <v>6.8719476736E+19</v>
      </c>
      <c r="O162" s="162">
        <f>'RG11'!$B$17+'RG11'!$B$18*'Regresiones polinomicas'!F162</f>
        <v>5.3614741658061883E-2</v>
      </c>
      <c r="P162" s="145">
        <f>'RG12'!$B$17+'RG12'!$B$18*F162+'RG12'!$B$19*G162</f>
        <v>4.8180537828180311E-2</v>
      </c>
      <c r="Q162" s="145">
        <f>'RG13'!$B$17+'RG13'!$B$18*'Regresiones polinomicas'!F162+'RG13'!$B$19*'Regresiones polinomicas'!G162+'RG13'!$B$20*'Regresiones polinomicas'!H162</f>
        <v>5.0896048811355434E-2</v>
      </c>
      <c r="R162" s="145">
        <f>'RG14'!$B$17+'RG14'!$B$18*F162+'RG14'!$B$19*G162+'RG14'!$B$20*H162+'RG14'!$B$21*I162</f>
        <v>5.0809761861444785E-2</v>
      </c>
      <c r="S162" s="145">
        <f>'RG15'!$B$17+'RG15'!$B$18*F162+'RG15'!$B$19*G162+'RG15'!$B$20*H162+'RG15'!$B$21*I162+'RG15'!$B$22*J162</f>
        <v>4.2558631967799077E-2</v>
      </c>
      <c r="T162" s="145">
        <f>'RG16'!$B$17+'RG16'!$B$18*F162+'RG16'!$B$19*G162+'RG16'!$B$20*H162+'RG16'!$B$21*I162+'RG16'!$B$22*J162+'RG16'!$B$23*K162</f>
        <v>4.5259018138544382E-2</v>
      </c>
      <c r="U162" s="145">
        <f>'RG17'!$B$17+'RG17'!$B$18*F162+'RG17'!$B$19*G162+'RG17'!$B$20*H162+'RG17'!$B$21*I162+'RG17'!$B$22*J162+'RG17'!$B$23*K162+'RG17'!$B$24*L162</f>
        <v>4.3533629454392653E-2</v>
      </c>
      <c r="V162" s="145">
        <f>'RG18'!$B$17+'RG18'!$B$18*F162+'RG18'!$B$19*G162+'RG18'!$B$20*H162+'RG18'!$B$21*I162+'RG18'!$B$22*J162+'RG18'!$B$23*K162+'RG18'!$B$24*L162+'RG18'!$B$25*M162</f>
        <v>4.4277193390253711E-2</v>
      </c>
      <c r="W162" s="163">
        <f>'RG19'!$B$17+'RG19'!$B$18*F162+'RG19'!$B$19*G162+'RG19'!$B$20*H162+'RG19'!$B$21*I162+'RG19'!$B$22*J162+'RG19'!$B$23*K162+'RG19'!$B$24*L162+'RG19'!$B$25*M162+'RG19'!$B$26*N162</f>
        <v>4.4705869555306421E-2</v>
      </c>
      <c r="X162" s="146">
        <f t="shared" si="79"/>
        <v>2.4070720871640074E-4</v>
      </c>
      <c r="Y162" s="146">
        <f t="shared" si="80"/>
        <v>1.5514741658061881E-2</v>
      </c>
      <c r="Z162" s="146">
        <f t="shared" si="81"/>
        <v>0.28937454845926647</v>
      </c>
      <c r="AA162" s="146">
        <f t="shared" si="82"/>
        <v>1.0161724290537419E-4</v>
      </c>
      <c r="AB162" s="146">
        <f t="shared" si="83"/>
        <v>1.008053782818031E-2</v>
      </c>
      <c r="AC162" s="146">
        <f t="shared" si="84"/>
        <v>0.20922426943694897</v>
      </c>
      <c r="AD162" s="146">
        <f t="shared" si="85"/>
        <v>1.6373886518259074E-4</v>
      </c>
      <c r="AE162" s="146">
        <f t="shared" si="86"/>
        <v>1.2796048811355432E-2</v>
      </c>
      <c r="AF162" s="146">
        <f t="shared" si="87"/>
        <v>0.25141536740471887</v>
      </c>
      <c r="AG162" s="146">
        <f t="shared" si="88"/>
        <v>1.6153804657463637E-4</v>
      </c>
      <c r="AH162" s="146">
        <f t="shared" si="89"/>
        <v>1.2709761861444784E-2</v>
      </c>
      <c r="AI162" s="146">
        <f t="shared" si="90"/>
        <v>0.25014409428061385</v>
      </c>
      <c r="AJ162" s="146">
        <f t="shared" si="91"/>
        <v>1.9879399024279849E-5</v>
      </c>
      <c r="AK162" s="146">
        <f t="shared" si="92"/>
        <v>4.4586319677990746E-3</v>
      </c>
      <c r="AL162" s="146">
        <f t="shared" si="93"/>
        <v>0.10476445697720234</v>
      </c>
      <c r="AM162" s="146">
        <f t="shared" si="94"/>
        <v>5.1251540708007449E-5</v>
      </c>
      <c r="AN162" s="146">
        <f t="shared" si="95"/>
        <v>7.1590181385443805E-3</v>
      </c>
      <c r="AO162" s="146">
        <f t="shared" si="96"/>
        <v>0.1581788212159087</v>
      </c>
      <c r="AP162" s="146">
        <f t="shared" si="97"/>
        <v>2.9524329047643378E-5</v>
      </c>
      <c r="AQ162" s="146">
        <f t="shared" si="98"/>
        <v>5.4336294543926508E-3</v>
      </c>
      <c r="AR162" s="146">
        <f t="shared" si="99"/>
        <v>0.12481452896283574</v>
      </c>
      <c r="AS162" s="146">
        <f t="shared" si="100"/>
        <v>3.8157718180594111E-5</v>
      </c>
      <c r="AT162" s="146">
        <f t="shared" si="101"/>
        <v>6.1771933902537088E-3</v>
      </c>
      <c r="AU162" s="146">
        <f t="shared" si="102"/>
        <v>0.13951185513970341</v>
      </c>
      <c r="AV162" s="146">
        <f t="shared" si="103"/>
        <v>4.3637512581724227E-5</v>
      </c>
      <c r="AW162" s="146">
        <f t="shared" si="104"/>
        <v>6.6058695553064192E-3</v>
      </c>
      <c r="AX162" s="147">
        <f t="shared" si="105"/>
        <v>0.1477629139308918</v>
      </c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</row>
    <row r="163" spans="1:123" x14ac:dyDescent="0.25">
      <c r="A163" s="126" t="s">
        <v>76</v>
      </c>
      <c r="B163" s="156">
        <v>3.7900000000000003E-2</v>
      </c>
      <c r="C163" s="104"/>
      <c r="D163" s="144"/>
      <c r="E163" s="104"/>
      <c r="F163" s="103">
        <v>161</v>
      </c>
      <c r="G163" s="104">
        <f t="shared" si="78"/>
        <v>25921</v>
      </c>
      <c r="H163" s="104">
        <f t="shared" si="71"/>
        <v>4173281</v>
      </c>
      <c r="I163" s="104">
        <f t="shared" si="72"/>
        <v>671898241</v>
      </c>
      <c r="J163" s="104">
        <f t="shared" si="73"/>
        <v>108175616801</v>
      </c>
      <c r="K163" s="104">
        <f t="shared" si="74"/>
        <v>17416274304961</v>
      </c>
      <c r="L163" s="104">
        <f t="shared" si="75"/>
        <v>2804020163098721</v>
      </c>
      <c r="M163" s="104">
        <f t="shared" si="76"/>
        <v>4.5144724625889408E+17</v>
      </c>
      <c r="N163" s="105">
        <f t="shared" si="77"/>
        <v>7.268300664768195E+19</v>
      </c>
      <c r="O163" s="162">
        <f>'RG11'!$B$17+'RG11'!$B$18*'Regresiones polinomicas'!F163</f>
        <v>5.3374907525129404E-2</v>
      </c>
      <c r="P163" s="145">
        <f>'RG12'!$B$17+'RG12'!$B$18*F163+'RG12'!$B$19*G163</f>
        <v>4.8110235084378353E-2</v>
      </c>
      <c r="Q163" s="145">
        <f>'RG13'!$B$17+'RG13'!$B$18*'Regresiones polinomicas'!F163+'RG13'!$B$19*'Regresiones polinomicas'!G163+'RG13'!$B$20*'Regresiones polinomicas'!H163</f>
        <v>5.0852331824521084E-2</v>
      </c>
      <c r="R163" s="145">
        <f>'RG14'!$B$17+'RG14'!$B$18*F163+'RG14'!$B$19*G163+'RG14'!$B$20*H163+'RG14'!$B$21*I163</f>
        <v>5.0734169397646973E-2</v>
      </c>
      <c r="S163" s="145">
        <f>'RG15'!$B$17+'RG15'!$B$18*F163+'RG15'!$B$19*G163+'RG15'!$B$20*H163+'RG15'!$B$21*I163+'RG15'!$B$22*J163</f>
        <v>4.2698728811399134E-2</v>
      </c>
      <c r="T163" s="145">
        <f>'RG16'!$B$17+'RG16'!$B$18*F163+'RG16'!$B$19*G163+'RG16'!$B$20*H163+'RG16'!$B$21*I163+'RG16'!$B$22*J163+'RG16'!$B$23*K163</f>
        <v>4.55405718117734E-2</v>
      </c>
      <c r="U163" s="145">
        <f>'RG17'!$B$17+'RG17'!$B$18*F163+'RG17'!$B$19*G163+'RG17'!$B$20*H163+'RG17'!$B$21*I163+'RG17'!$B$22*J163+'RG17'!$B$23*K163+'RG17'!$B$24*L163</f>
        <v>4.4146737031238281E-2</v>
      </c>
      <c r="V163" s="145">
        <f>'RG18'!$B$17+'RG18'!$B$18*F163+'RG18'!$B$19*G163+'RG18'!$B$20*H163+'RG18'!$B$21*I163+'RG18'!$B$22*J163+'RG18'!$B$23*K163+'RG18'!$B$24*L163+'RG18'!$B$25*M163</f>
        <v>4.488792908329442E-2</v>
      </c>
      <c r="W163" s="163">
        <f>'RG19'!$B$17+'RG19'!$B$18*F163+'RG19'!$B$19*G163+'RG19'!$B$20*H163+'RG19'!$B$21*I163+'RG19'!$B$22*J163+'RG19'!$B$23*K163+'RG19'!$B$24*L163+'RG19'!$B$25*M163+'RG19'!$B$26*N163</f>
        <v>4.5405444736041467E-2</v>
      </c>
      <c r="X163" s="146">
        <f t="shared" si="79"/>
        <v>2.3947276291130657E-4</v>
      </c>
      <c r="Y163" s="146">
        <f t="shared" si="80"/>
        <v>1.5474907525129401E-2</v>
      </c>
      <c r="Z163" s="146">
        <f t="shared" si="81"/>
        <v>0.28992851215421162</v>
      </c>
      <c r="AA163" s="146">
        <f t="shared" si="82"/>
        <v>1.0424890047827056E-4</v>
      </c>
      <c r="AB163" s="146">
        <f t="shared" si="83"/>
        <v>1.021023508437835E-2</v>
      </c>
      <c r="AC163" s="146">
        <f t="shared" si="84"/>
        <v>0.21222584064432615</v>
      </c>
      <c r="AD163" s="146">
        <f t="shared" si="85"/>
        <v>1.6776289969250158E-4</v>
      </c>
      <c r="AE163" s="146">
        <f t="shared" si="86"/>
        <v>1.2952331824521081E-2</v>
      </c>
      <c r="AF163" s="146">
        <f t="shared" si="87"/>
        <v>0.25470477674881065</v>
      </c>
      <c r="AG163" s="146">
        <f t="shared" si="88"/>
        <v>1.6471590412749801E-4</v>
      </c>
      <c r="AH163" s="146">
        <f t="shared" si="89"/>
        <v>1.283416939764697E-2</v>
      </c>
      <c r="AI163" s="146">
        <f t="shared" si="90"/>
        <v>0.25296894676750564</v>
      </c>
      <c r="AJ163" s="146">
        <f t="shared" si="91"/>
        <v>2.3027798205352111E-5</v>
      </c>
      <c r="AK163" s="146">
        <f t="shared" si="92"/>
        <v>4.7987288113991305E-3</v>
      </c>
      <c r="AL163" s="146">
        <f t="shared" si="93"/>
        <v>0.11238575351025509</v>
      </c>
      <c r="AM163" s="146">
        <f t="shared" si="94"/>
        <v>5.8378337610866214E-5</v>
      </c>
      <c r="AN163" s="146">
        <f t="shared" si="95"/>
        <v>7.6405718117733973E-3</v>
      </c>
      <c r="AO163" s="146">
        <f t="shared" si="96"/>
        <v>0.16777505217442426</v>
      </c>
      <c r="AP163" s="146">
        <f t="shared" si="97"/>
        <v>3.9021723537443614E-5</v>
      </c>
      <c r="AQ163" s="146">
        <f t="shared" si="98"/>
        <v>6.2467370312382781E-3</v>
      </c>
      <c r="AR163" s="146">
        <f t="shared" si="99"/>
        <v>0.1414994051954073</v>
      </c>
      <c r="AS163" s="146">
        <f t="shared" si="100"/>
        <v>4.883115287315195E-5</v>
      </c>
      <c r="AT163" s="146">
        <f t="shared" si="101"/>
        <v>6.9879290832944169E-3</v>
      </c>
      <c r="AU163" s="146">
        <f t="shared" si="102"/>
        <v>0.15567501611240644</v>
      </c>
      <c r="AV163" s="146">
        <f t="shared" si="103"/>
        <v>5.6331700685772519E-5</v>
      </c>
      <c r="AW163" s="146">
        <f t="shared" si="104"/>
        <v>7.5054447360414639E-3</v>
      </c>
      <c r="AX163" s="147">
        <f t="shared" si="105"/>
        <v>0.1652983420749069</v>
      </c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</row>
    <row r="164" spans="1:123" x14ac:dyDescent="0.25">
      <c r="A164" s="127" t="s">
        <v>75</v>
      </c>
      <c r="B164" s="156">
        <v>3.9399999999999998E-2</v>
      </c>
      <c r="C164" s="104"/>
      <c r="D164" s="144"/>
      <c r="E164" s="104"/>
      <c r="F164" s="103">
        <v>162</v>
      </c>
      <c r="G164" s="104">
        <f t="shared" si="78"/>
        <v>26244</v>
      </c>
      <c r="H164" s="104">
        <f t="shared" si="71"/>
        <v>4251528</v>
      </c>
      <c r="I164" s="104">
        <f t="shared" si="72"/>
        <v>688747536</v>
      </c>
      <c r="J164" s="104">
        <f t="shared" si="73"/>
        <v>111577100832</v>
      </c>
      <c r="K164" s="104">
        <f t="shared" si="74"/>
        <v>18075490334784</v>
      </c>
      <c r="L164" s="104">
        <f t="shared" si="75"/>
        <v>2928229434235008</v>
      </c>
      <c r="M164" s="104">
        <f t="shared" si="76"/>
        <v>4.743731683460713E+17</v>
      </c>
      <c r="N164" s="105">
        <f t="shared" si="77"/>
        <v>7.6848453272063558E+19</v>
      </c>
      <c r="O164" s="162">
        <f>'RG11'!$B$17+'RG11'!$B$18*'Regresiones polinomicas'!F164</f>
        <v>5.3135073392196919E-2</v>
      </c>
      <c r="P164" s="145">
        <f>'RG12'!$B$17+'RG12'!$B$18*F164+'RG12'!$B$19*G164</f>
        <v>4.8043874931021309E-2</v>
      </c>
      <c r="Q164" s="145">
        <f>'RG13'!$B$17+'RG13'!$B$18*'Regresiones polinomicas'!F164+'RG13'!$B$19*'Regresiones polinomicas'!G164+'RG13'!$B$20*'Regresiones polinomicas'!H164</f>
        <v>5.0809954501217162E-2</v>
      </c>
      <c r="R164" s="145">
        <f>'RG14'!$B$17+'RG14'!$B$18*F164+'RG14'!$B$19*G164+'RG14'!$B$20*H164+'RG14'!$B$21*I164</f>
        <v>5.0659881719649774E-2</v>
      </c>
      <c r="S164" s="145">
        <f>'RG15'!$B$17+'RG15'!$B$18*F164+'RG15'!$B$19*G164+'RG15'!$B$20*H164+'RG15'!$B$21*I164+'RG15'!$B$22*J164</f>
        <v>4.2862237833577899E-2</v>
      </c>
      <c r="T164" s="145">
        <f>'RG16'!$B$17+'RG16'!$B$18*F164+'RG16'!$B$19*G164+'RG16'!$B$20*H164+'RG16'!$B$21*I164+'RG16'!$B$22*J164+'RG16'!$B$23*K164</f>
        <v>4.5836429294501491E-2</v>
      </c>
      <c r="U164" s="145">
        <f>'RG17'!$B$17+'RG17'!$B$18*F164+'RG17'!$B$19*G164+'RG17'!$B$20*H164+'RG17'!$B$21*I164+'RG17'!$B$22*J164+'RG17'!$B$23*K164+'RG17'!$B$24*L164</f>
        <v>4.4783243962320363E-2</v>
      </c>
      <c r="V164" s="145">
        <f>'RG18'!$B$17+'RG18'!$B$18*F164+'RG18'!$B$19*G164+'RG18'!$B$20*H164+'RG18'!$B$21*I164+'RG18'!$B$22*J164+'RG18'!$B$23*K164+'RG18'!$B$24*L164+'RG18'!$B$25*M164</f>
        <v>4.551750595975923E-2</v>
      </c>
      <c r="W164" s="163">
        <f>'RG19'!$B$17+'RG19'!$B$18*F164+'RG19'!$B$19*G164+'RG19'!$B$20*H164+'RG19'!$B$21*I164+'RG19'!$B$22*J164+'RG19'!$B$23*K164+'RG19'!$B$24*L164+'RG19'!$B$25*M164+'RG19'!$B$26*N164</f>
        <v>4.6120555784692208E-2</v>
      </c>
      <c r="X164" s="146">
        <f t="shared" si="79"/>
        <v>1.8865224108903584E-4</v>
      </c>
      <c r="Y164" s="146">
        <f t="shared" si="80"/>
        <v>1.3735073392196921E-2</v>
      </c>
      <c r="Z164" s="146">
        <f t="shared" si="81"/>
        <v>0.25849354325374785</v>
      </c>
      <c r="AA164" s="146">
        <f t="shared" si="82"/>
        <v>7.4716573823138685E-5</v>
      </c>
      <c r="AB164" s="146">
        <f t="shared" si="83"/>
        <v>8.6438749310213114E-3</v>
      </c>
      <c r="AC164" s="146">
        <f t="shared" si="84"/>
        <v>0.17991627326962492</v>
      </c>
      <c r="AD164" s="146">
        <f t="shared" si="85"/>
        <v>1.3018706171984585E-4</v>
      </c>
      <c r="AE164" s="146">
        <f t="shared" si="86"/>
        <v>1.1409954501217165E-2</v>
      </c>
      <c r="AF164" s="146">
        <f t="shared" si="87"/>
        <v>0.22456139969469638</v>
      </c>
      <c r="AG164" s="146">
        <f t="shared" si="88"/>
        <v>1.2678493634050322E-4</v>
      </c>
      <c r="AH164" s="146">
        <f t="shared" si="89"/>
        <v>1.1259881719649777E-2</v>
      </c>
      <c r="AI164" s="146">
        <f t="shared" si="90"/>
        <v>0.22226427179521688</v>
      </c>
      <c r="AJ164" s="146">
        <f t="shared" si="91"/>
        <v>1.1987090816258197E-5</v>
      </c>
      <c r="AK164" s="146">
        <f t="shared" si="92"/>
        <v>3.4622378335779011E-3</v>
      </c>
      <c r="AL164" s="146">
        <f t="shared" si="93"/>
        <v>8.0775946580782923E-2</v>
      </c>
      <c r="AM164" s="146">
        <f t="shared" si="94"/>
        <v>4.1427622063116988E-5</v>
      </c>
      <c r="AN164" s="146">
        <f t="shared" si="95"/>
        <v>6.4364292945014931E-3</v>
      </c>
      <c r="AO164" s="146">
        <f t="shared" si="96"/>
        <v>0.14042169936813997</v>
      </c>
      <c r="AP164" s="146">
        <f t="shared" si="97"/>
        <v>2.8979315557858664E-5</v>
      </c>
      <c r="AQ164" s="146">
        <f t="shared" si="98"/>
        <v>5.3832439623203651E-3</v>
      </c>
      <c r="AR164" s="146">
        <f t="shared" si="99"/>
        <v>0.12020665512417342</v>
      </c>
      <c r="AS164" s="146">
        <f t="shared" si="100"/>
        <v>3.742387916768973E-5</v>
      </c>
      <c r="AT164" s="146">
        <f t="shared" si="101"/>
        <v>6.1175059597592327E-3</v>
      </c>
      <c r="AU164" s="146">
        <f t="shared" si="102"/>
        <v>0.13439897091830011</v>
      </c>
      <c r="AV164" s="146">
        <f t="shared" si="103"/>
        <v>4.5165870055159929E-5</v>
      </c>
      <c r="AW164" s="146">
        <f t="shared" si="104"/>
        <v>6.7205557846922101E-3</v>
      </c>
      <c r="AX164" s="147">
        <f t="shared" si="105"/>
        <v>0.14571714651632228</v>
      </c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</row>
    <row r="165" spans="1:123" x14ac:dyDescent="0.25">
      <c r="A165" s="126" t="s">
        <v>74</v>
      </c>
      <c r="B165" s="156">
        <v>4.0599999999999997E-2</v>
      </c>
      <c r="C165" s="104"/>
      <c r="D165" s="144"/>
      <c r="E165" s="104"/>
      <c r="F165" s="103">
        <v>163</v>
      </c>
      <c r="G165" s="104">
        <f t="shared" si="78"/>
        <v>26569</v>
      </c>
      <c r="H165" s="104">
        <f t="shared" si="71"/>
        <v>4330747</v>
      </c>
      <c r="I165" s="104">
        <f t="shared" si="72"/>
        <v>705911761</v>
      </c>
      <c r="J165" s="104">
        <f t="shared" si="73"/>
        <v>115063617043</v>
      </c>
      <c r="K165" s="104">
        <f t="shared" si="74"/>
        <v>18755369578009</v>
      </c>
      <c r="L165" s="104">
        <f t="shared" si="75"/>
        <v>3057125241215467</v>
      </c>
      <c r="M165" s="104">
        <f t="shared" si="76"/>
        <v>4.9831141431812115E+17</v>
      </c>
      <c r="N165" s="105">
        <f t="shared" si="77"/>
        <v>8.1224760533853749E+19</v>
      </c>
      <c r="O165" s="162">
        <f>'RG11'!$B$17+'RG11'!$B$18*'Regresiones polinomicas'!F165</f>
        <v>5.289523925926444E-2</v>
      </c>
      <c r="P165" s="145">
        <f>'RG12'!$B$17+'RG12'!$B$18*F165+'RG12'!$B$19*G165</f>
        <v>4.7981457368109139E-2</v>
      </c>
      <c r="Q165" s="145">
        <f>'RG13'!$B$17+'RG13'!$B$18*'Regresiones polinomicas'!F165+'RG13'!$B$19*'Regresiones polinomicas'!G165+'RG13'!$B$20*'Regresiones polinomicas'!H165</f>
        <v>5.0768857004043343E-2</v>
      </c>
      <c r="R165" s="145">
        <f>'RG14'!$B$17+'RG14'!$B$18*F165+'RG14'!$B$19*G165+'RG14'!$B$20*H165+'RG14'!$B$21*I165</f>
        <v>5.0586887708151694E-2</v>
      </c>
      <c r="S165" s="145">
        <f>'RG15'!$B$17+'RG15'!$B$18*F165+'RG15'!$B$19*G165+'RG15'!$B$20*H165+'RG15'!$B$21*I165+'RG15'!$B$22*J165</f>
        <v>4.3048910654534867E-2</v>
      </c>
      <c r="T165" s="145">
        <f>'RG16'!$B$17+'RG16'!$B$18*F165+'RG16'!$B$19*G165+'RG16'!$B$20*H165+'RG16'!$B$21*I165+'RG16'!$B$22*J165+'RG16'!$B$23*K165</f>
        <v>4.614575089936146E-2</v>
      </c>
      <c r="U165" s="145">
        <f>'RG17'!$B$17+'RG17'!$B$18*F165+'RG17'!$B$19*G165+'RG17'!$B$20*H165+'RG17'!$B$21*I165+'RG17'!$B$22*J165+'RG17'!$B$23*K165+'RG17'!$B$24*L165</f>
        <v>4.5440870723666649E-2</v>
      </c>
      <c r="V165" s="145">
        <f>'RG18'!$B$17+'RG18'!$B$18*F165+'RG18'!$B$19*G165+'RG18'!$B$20*H165+'RG18'!$B$21*I165+'RG18'!$B$22*J165+'RG18'!$B$23*K165+'RG18'!$B$24*L165+'RG18'!$B$25*M165</f>
        <v>4.6163617306504534E-2</v>
      </c>
      <c r="W165" s="163">
        <f>'RG19'!$B$17+'RG19'!$B$18*F165+'RG19'!$B$19*G165+'RG19'!$B$20*H165+'RG19'!$B$21*I165+'RG19'!$B$22*J165+'RG19'!$B$23*K165+'RG19'!$B$24*L165+'RG19'!$B$25*M165+'RG19'!$B$26*N165</f>
        <v>4.6848200794118888E-2</v>
      </c>
      <c r="X165" s="146">
        <f t="shared" si="79"/>
        <v>1.5117290844255765E-4</v>
      </c>
      <c r="Y165" s="146">
        <f t="shared" si="80"/>
        <v>1.2295239259264443E-2</v>
      </c>
      <c r="Z165" s="146">
        <f t="shared" si="81"/>
        <v>0.2324451015147071</v>
      </c>
      <c r="AA165" s="146">
        <f t="shared" si="82"/>
        <v>5.448591287721273E-5</v>
      </c>
      <c r="AB165" s="146">
        <f t="shared" si="83"/>
        <v>7.3814573681091414E-3</v>
      </c>
      <c r="AC165" s="146">
        <f t="shared" si="84"/>
        <v>0.15383979089003713</v>
      </c>
      <c r="AD165" s="146">
        <f t="shared" si="85"/>
        <v>1.034056527686814E-4</v>
      </c>
      <c r="AE165" s="146">
        <f t="shared" si="86"/>
        <v>1.0168857004043345E-2</v>
      </c>
      <c r="AF165" s="146">
        <f t="shared" si="87"/>
        <v>0.20029714285735201</v>
      </c>
      <c r="AG165" s="146">
        <f t="shared" si="88"/>
        <v>9.9737926095231451E-5</v>
      </c>
      <c r="AH165" s="146">
        <f t="shared" si="89"/>
        <v>9.9868877081516969E-3</v>
      </c>
      <c r="AI165" s="146">
        <f t="shared" si="90"/>
        <v>0.19742048108926033</v>
      </c>
      <c r="AJ165" s="146">
        <f t="shared" si="91"/>
        <v>5.997163393894402E-6</v>
      </c>
      <c r="AK165" s="146">
        <f t="shared" si="92"/>
        <v>2.4489106545348693E-3</v>
      </c>
      <c r="AL165" s="146">
        <f t="shared" si="93"/>
        <v>5.6886704385791367E-2</v>
      </c>
      <c r="AM165" s="146">
        <f t="shared" si="94"/>
        <v>3.0755353037768466E-5</v>
      </c>
      <c r="AN165" s="146">
        <f t="shared" si="95"/>
        <v>5.5457508993614624E-3</v>
      </c>
      <c r="AO165" s="146">
        <f t="shared" si="96"/>
        <v>0.12017901521325557</v>
      </c>
      <c r="AP165" s="146">
        <f t="shared" si="97"/>
        <v>2.343402936325289E-5</v>
      </c>
      <c r="AQ165" s="146">
        <f t="shared" si="98"/>
        <v>4.8408707236666515E-3</v>
      </c>
      <c r="AR165" s="146">
        <f t="shared" si="99"/>
        <v>0.10653120520301594</v>
      </c>
      <c r="AS165" s="146">
        <f t="shared" si="100"/>
        <v>3.0953837533236801E-5</v>
      </c>
      <c r="AT165" s="146">
        <f t="shared" si="101"/>
        <v>5.5636173065045369E-3</v>
      </c>
      <c r="AU165" s="146">
        <f t="shared" si="102"/>
        <v>0.12051952665591077</v>
      </c>
      <c r="AV165" s="146">
        <f t="shared" si="103"/>
        <v>3.9040013163627942E-5</v>
      </c>
      <c r="AW165" s="146">
        <f t="shared" si="104"/>
        <v>6.2482007941188911E-3</v>
      </c>
      <c r="AX165" s="147">
        <f t="shared" si="105"/>
        <v>0.13337120077625825</v>
      </c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</row>
    <row r="166" spans="1:123" x14ac:dyDescent="0.25">
      <c r="A166" s="127" t="s">
        <v>73</v>
      </c>
      <c r="B166" s="156">
        <v>4.0399999999999998E-2</v>
      </c>
      <c r="C166" s="104"/>
      <c r="D166" s="144"/>
      <c r="E166" s="104"/>
      <c r="F166" s="103">
        <v>164</v>
      </c>
      <c r="G166" s="104">
        <f t="shared" si="78"/>
        <v>26896</v>
      </c>
      <c r="H166" s="104">
        <f t="shared" si="71"/>
        <v>4410944</v>
      </c>
      <c r="I166" s="104">
        <f t="shared" si="72"/>
        <v>723394816</v>
      </c>
      <c r="J166" s="104">
        <f t="shared" si="73"/>
        <v>118636749824</v>
      </c>
      <c r="K166" s="104">
        <f t="shared" si="74"/>
        <v>19456426971136</v>
      </c>
      <c r="L166" s="104">
        <f t="shared" si="75"/>
        <v>3190854023266304</v>
      </c>
      <c r="M166" s="104">
        <f t="shared" si="76"/>
        <v>5.2330005981567386E+17</v>
      </c>
      <c r="N166" s="105">
        <f t="shared" si="77"/>
        <v>8.5821209809770512E+19</v>
      </c>
      <c r="O166" s="162">
        <f>'RG11'!$B$17+'RG11'!$B$18*'Regresiones polinomicas'!F166</f>
        <v>5.2655405126331961E-2</v>
      </c>
      <c r="P166" s="145">
        <f>'RG12'!$B$17+'RG12'!$B$18*F166+'RG12'!$B$19*G166</f>
        <v>4.7922982395641869E-2</v>
      </c>
      <c r="Q166" s="145">
        <f>'RG13'!$B$17+'RG13'!$B$18*'Regresiones polinomicas'!F166+'RG13'!$B$19*'Regresiones polinomicas'!G166+'RG13'!$B$20*'Regresiones polinomicas'!H166</f>
        <v>5.0728979495599312E-2</v>
      </c>
      <c r="R166" s="145">
        <f>'RG14'!$B$17+'RG14'!$B$18*F166+'RG14'!$B$19*G166+'RG14'!$B$20*H166+'RG14'!$B$21*I166</f>
        <v>5.0515177351080666E-2</v>
      </c>
      <c r="S166" s="145">
        <f>'RG15'!$B$17+'RG15'!$B$18*F166+'RG15'!$B$19*G166+'RG15'!$B$20*H166+'RG15'!$B$21*I166+'RG15'!$B$22*J166</f>
        <v>4.3258449173758429E-2</v>
      </c>
      <c r="T166" s="145">
        <f>'RG16'!$B$17+'RG16'!$B$18*F166+'RG16'!$B$19*G166+'RG16'!$B$20*H166+'RG16'!$B$21*I166+'RG16'!$B$22*J166+'RG16'!$B$23*K166</f>
        <v>4.6467663748938293E-2</v>
      </c>
      <c r="U166" s="145">
        <f>'RG17'!$B$17+'RG17'!$B$18*F166+'RG17'!$B$19*G166+'RG17'!$B$20*H166+'RG17'!$B$21*I166+'RG17'!$B$22*J166+'RG17'!$B$23*K166+'RG17'!$B$24*L166</f>
        <v>4.6117238307112451E-2</v>
      </c>
      <c r="V166" s="145">
        <f>'RG18'!$B$17+'RG18'!$B$18*F166+'RG18'!$B$19*G166+'RG18'!$B$20*H166+'RG18'!$B$21*I166+'RG18'!$B$22*J166+'RG18'!$B$23*K166+'RG18'!$B$24*L166+'RG18'!$B$25*M166</f>
        <v>4.6823882448936205E-2</v>
      </c>
      <c r="W166" s="163">
        <f>'RG19'!$B$17+'RG19'!$B$18*F166+'RG19'!$B$19*G166+'RG19'!$B$20*H166+'RG19'!$B$21*I166+'RG19'!$B$22*J166+'RG19'!$B$23*K166+'RG19'!$B$24*L166+'RG19'!$B$25*M166+'RG19'!$B$26*N166</f>
        <v>4.7585316893743013E-2</v>
      </c>
      <c r="X166" s="146">
        <f t="shared" si="79"/>
        <v>1.5019495481052376E-4</v>
      </c>
      <c r="Y166" s="146">
        <f t="shared" si="80"/>
        <v>1.2255405126331963E-2</v>
      </c>
      <c r="Z166" s="146">
        <f t="shared" si="81"/>
        <v>0.23274733328759956</v>
      </c>
      <c r="AA166" s="146">
        <f t="shared" si="82"/>
        <v>5.6595264125137502E-5</v>
      </c>
      <c r="AB166" s="146">
        <f t="shared" si="83"/>
        <v>7.5229823956418709E-3</v>
      </c>
      <c r="AC166" s="146">
        <f t="shared" si="84"/>
        <v>0.15698068065826415</v>
      </c>
      <c r="AD166" s="146">
        <f t="shared" si="85"/>
        <v>1.0668781742051106E-4</v>
      </c>
      <c r="AE166" s="146">
        <f t="shared" si="86"/>
        <v>1.0328979495599314E-2</v>
      </c>
      <c r="AF166" s="146">
        <f t="shared" si="87"/>
        <v>0.20361102467072775</v>
      </c>
      <c r="AG166" s="146">
        <f t="shared" si="88"/>
        <v>1.0231681284381532E-4</v>
      </c>
      <c r="AH166" s="146">
        <f t="shared" si="89"/>
        <v>1.0115177351080668E-2</v>
      </c>
      <c r="AI166" s="146">
        <f t="shared" si="90"/>
        <v>0.20024036104595155</v>
      </c>
      <c r="AJ166" s="146">
        <f t="shared" si="91"/>
        <v>8.1707316789602528E-6</v>
      </c>
      <c r="AK166" s="146">
        <f t="shared" si="92"/>
        <v>2.8584491737584303E-3</v>
      </c>
      <c r="AL166" s="146">
        <f t="shared" si="93"/>
        <v>6.6078401522827387E-2</v>
      </c>
      <c r="AM166" s="146">
        <f t="shared" si="94"/>
        <v>3.6816543370179913E-5</v>
      </c>
      <c r="AN166" s="146">
        <f t="shared" si="95"/>
        <v>6.0676637489382942E-3</v>
      </c>
      <c r="AO166" s="146">
        <f t="shared" si="96"/>
        <v>0.13057819695264816</v>
      </c>
      <c r="AP166" s="146">
        <f t="shared" si="97"/>
        <v>3.2686813860314067E-5</v>
      </c>
      <c r="AQ166" s="146">
        <f t="shared" si="98"/>
        <v>5.717238307112453E-3</v>
      </c>
      <c r="AR166" s="146">
        <f t="shared" si="99"/>
        <v>0.1239718273899916</v>
      </c>
      <c r="AS166" s="146">
        <f t="shared" si="100"/>
        <v>4.1266265717750633E-5</v>
      </c>
      <c r="AT166" s="146">
        <f t="shared" si="101"/>
        <v>6.4238824489362065E-3</v>
      </c>
      <c r="AU166" s="146">
        <f t="shared" si="102"/>
        <v>0.13719243499173253</v>
      </c>
      <c r="AV166" s="146">
        <f t="shared" si="103"/>
        <v>5.1628778863508757E-5</v>
      </c>
      <c r="AW166" s="146">
        <f t="shared" si="104"/>
        <v>7.1853168937430142E-3</v>
      </c>
      <c r="AX166" s="147">
        <f t="shared" si="105"/>
        <v>0.15099861391671873</v>
      </c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</row>
    <row r="167" spans="1:123" x14ac:dyDescent="0.25">
      <c r="A167" s="126" t="s">
        <v>72</v>
      </c>
      <c r="B167" s="156">
        <v>4.2599999999999999E-2</v>
      </c>
      <c r="C167" s="104"/>
      <c r="D167" s="144"/>
      <c r="E167" s="104"/>
      <c r="F167" s="103">
        <v>165</v>
      </c>
      <c r="G167" s="104">
        <f t="shared" si="78"/>
        <v>27225</v>
      </c>
      <c r="H167" s="104">
        <f t="shared" si="71"/>
        <v>4492125</v>
      </c>
      <c r="I167" s="104">
        <f t="shared" si="72"/>
        <v>741200625</v>
      </c>
      <c r="J167" s="104">
        <f t="shared" si="73"/>
        <v>122298103125</v>
      </c>
      <c r="K167" s="104">
        <f t="shared" si="74"/>
        <v>20179187015625</v>
      </c>
      <c r="L167" s="104">
        <f t="shared" si="75"/>
        <v>3329565857578125</v>
      </c>
      <c r="M167" s="104">
        <f t="shared" si="76"/>
        <v>5.4937836650039066E+17</v>
      </c>
      <c r="N167" s="105">
        <f t="shared" si="77"/>
        <v>9.0647430472564457E+19</v>
      </c>
      <c r="O167" s="162">
        <f>'RG11'!$B$17+'RG11'!$B$18*'Regresiones polinomicas'!F167</f>
        <v>5.2415570993399482E-2</v>
      </c>
      <c r="P167" s="145">
        <f>'RG12'!$B$17+'RG12'!$B$18*F167+'RG12'!$B$19*G167</f>
        <v>4.7868450013619501E-2</v>
      </c>
      <c r="Q167" s="145">
        <f>'RG13'!$B$17+'RG13'!$B$18*'Regresiones polinomicas'!F167+'RG13'!$B$19*'Regresiones polinomicas'!G167+'RG13'!$B$20*'Regresiones polinomicas'!H167</f>
        <v>5.0690262138484737E-2</v>
      </c>
      <c r="R167" s="145">
        <f>'RG14'!$B$17+'RG14'!$B$18*F167+'RG14'!$B$19*G167+'RG14'!$B$20*H167+'RG14'!$B$21*I167</f>
        <v>5.0444741743594083E-2</v>
      </c>
      <c r="S167" s="145">
        <f>'RG15'!$B$17+'RG15'!$B$18*F167+'RG15'!$B$19*G167+'RG15'!$B$20*H167+'RG15'!$B$21*I167+'RG15'!$B$22*J167</f>
        <v>4.3490504427829313E-2</v>
      </c>
      <c r="T167" s="145">
        <f>'RG16'!$B$17+'RG16'!$B$18*F167+'RG16'!$B$19*G167+'RG16'!$B$20*H167+'RG16'!$B$21*I167+'RG16'!$B$22*J167+'RG16'!$B$23*K167</f>
        <v>4.6801262653967779E-2</v>
      </c>
      <c r="U167" s="145">
        <f>'RG17'!$B$17+'RG17'!$B$18*F167+'RG17'!$B$19*G167+'RG17'!$B$20*H167+'RG17'!$B$21*I167+'RG17'!$B$22*J167+'RG17'!$B$23*K167+'RG17'!$B$24*L167</f>
        <v>4.6809872792263008E-2</v>
      </c>
      <c r="V167" s="145">
        <f>'RG18'!$B$17+'RG18'!$B$18*F167+'RG18'!$B$19*G167+'RG18'!$B$20*H167+'RG18'!$B$21*I167+'RG18'!$B$22*J167+'RG18'!$B$23*K167+'RG18'!$B$24*L167+'RG18'!$B$25*M167</f>
        <v>4.7495852131996141E-2</v>
      </c>
      <c r="W167" s="163">
        <f>'RG19'!$B$17+'RG19'!$B$18*F167+'RG19'!$B$19*G167+'RG19'!$B$20*H167+'RG19'!$B$21*I167+'RG19'!$B$22*J167+'RG19'!$B$23*K167+'RG19'!$B$24*L167+'RG19'!$B$25*M167+'RG19'!$B$26*N167</f>
        <v>4.832879067327589E-2</v>
      </c>
      <c r="X167" s="146">
        <f t="shared" si="79"/>
        <v>9.6345433926465316E-5</v>
      </c>
      <c r="Y167" s="146">
        <f t="shared" si="80"/>
        <v>9.8155709933994834E-3</v>
      </c>
      <c r="Z167" s="146">
        <f t="shared" si="81"/>
        <v>0.18726441031493343</v>
      </c>
      <c r="AA167" s="146">
        <f t="shared" si="82"/>
        <v>2.7756565546007333E-5</v>
      </c>
      <c r="AB167" s="146">
        <f t="shared" si="83"/>
        <v>5.2684500136195023E-3</v>
      </c>
      <c r="AC167" s="146">
        <f t="shared" si="84"/>
        <v>0.11006101121136209</v>
      </c>
      <c r="AD167" s="146">
        <f t="shared" si="85"/>
        <v>6.5452341469399654E-5</v>
      </c>
      <c r="AE167" s="146">
        <f t="shared" si="86"/>
        <v>8.0902621384847384E-3</v>
      </c>
      <c r="AF167" s="146">
        <f t="shared" si="87"/>
        <v>0.15960189979649961</v>
      </c>
      <c r="AG167" s="146">
        <f t="shared" si="88"/>
        <v>6.1539973023687551E-5</v>
      </c>
      <c r="AH167" s="146">
        <f t="shared" si="89"/>
        <v>7.8447417435940844E-3</v>
      </c>
      <c r="AI167" s="146">
        <f t="shared" si="90"/>
        <v>0.1555115850026188</v>
      </c>
      <c r="AJ167" s="146">
        <f t="shared" si="91"/>
        <v>7.9299813598361381E-7</v>
      </c>
      <c r="AK167" s="146">
        <f t="shared" si="92"/>
        <v>8.9050442782931394E-4</v>
      </c>
      <c r="AL167" s="146">
        <f t="shared" si="93"/>
        <v>2.0475835807033903E-2</v>
      </c>
      <c r="AM167" s="146">
        <f t="shared" si="94"/>
        <v>1.7650607887624395E-5</v>
      </c>
      <c r="AN167" s="146">
        <f t="shared" si="95"/>
        <v>4.20126265396778E-3</v>
      </c>
      <c r="AO167" s="146">
        <f t="shared" si="96"/>
        <v>8.9768147603846743E-2</v>
      </c>
      <c r="AP167" s="146">
        <f t="shared" si="97"/>
        <v>1.772302892703634E-5</v>
      </c>
      <c r="AQ167" s="146">
        <f t="shared" si="98"/>
        <v>4.2098727922630086E-3</v>
      </c>
      <c r="AR167" s="146">
        <f t="shared" si="99"/>
        <v>8.9935574295319162E-2</v>
      </c>
      <c r="AS167" s="146">
        <f t="shared" si="100"/>
        <v>2.3969368098371171E-5</v>
      </c>
      <c r="AT167" s="146">
        <f t="shared" si="101"/>
        <v>4.8958521319961423E-3</v>
      </c>
      <c r="AU167" s="146">
        <f t="shared" si="102"/>
        <v>0.10307957247277165</v>
      </c>
      <c r="AV167" s="146">
        <f t="shared" si="103"/>
        <v>3.2819042578212832E-5</v>
      </c>
      <c r="AW167" s="146">
        <f t="shared" si="104"/>
        <v>5.7287906732758909E-3</v>
      </c>
      <c r="AX167" s="147">
        <f t="shared" si="105"/>
        <v>0.11853784449118668</v>
      </c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</row>
    <row r="168" spans="1:123" x14ac:dyDescent="0.25">
      <c r="A168" s="127" t="s">
        <v>71</v>
      </c>
      <c r="B168" s="156">
        <v>4.3299999999999998E-2</v>
      </c>
      <c r="C168" s="104"/>
      <c r="D168" s="144"/>
      <c r="E168" s="104"/>
      <c r="F168" s="103">
        <v>166</v>
      </c>
      <c r="G168" s="104">
        <f t="shared" si="78"/>
        <v>27556</v>
      </c>
      <c r="H168" s="104">
        <f t="shared" si="71"/>
        <v>4574296</v>
      </c>
      <c r="I168" s="104">
        <f t="shared" si="72"/>
        <v>759333136</v>
      </c>
      <c r="J168" s="104">
        <f t="shared" si="73"/>
        <v>126049300576</v>
      </c>
      <c r="K168" s="104">
        <f t="shared" si="74"/>
        <v>20924183895616</v>
      </c>
      <c r="L168" s="104">
        <f t="shared" si="75"/>
        <v>3473414526672256</v>
      </c>
      <c r="M168" s="104">
        <f t="shared" si="76"/>
        <v>5.765868114275945E+17</v>
      </c>
      <c r="N168" s="105">
        <f t="shared" si="77"/>
        <v>9.5713410696980693E+19</v>
      </c>
      <c r="O168" s="162">
        <f>'RG11'!$B$17+'RG11'!$B$18*'Regresiones polinomicas'!F168</f>
        <v>5.2175736860467004E-2</v>
      </c>
      <c r="P168" s="145">
        <f>'RG12'!$B$17+'RG12'!$B$18*F168+'RG12'!$B$19*G168</f>
        <v>4.781786022204202E-2</v>
      </c>
      <c r="Q168" s="145">
        <f>'RG13'!$B$17+'RG13'!$B$18*'Regresiones polinomicas'!F168+'RG13'!$B$19*'Regresiones polinomicas'!G168+'RG13'!$B$20*'Regresiones polinomicas'!H168</f>
        <v>5.0652645095299299E-2</v>
      </c>
      <c r="R168" s="145">
        <f>'RG14'!$B$17+'RG14'!$B$18*F168+'RG14'!$B$19*G168+'RG14'!$B$20*H168+'RG14'!$B$21*I168</f>
        <v>5.0375573088079044E-2</v>
      </c>
      <c r="S168" s="145">
        <f>'RG15'!$B$17+'RG15'!$B$18*F168+'RG15'!$B$19*G168+'RG15'!$B$20*H168+'RG15'!$B$21*I168+'RG15'!$B$22*J168</f>
        <v>4.3744675448217363E-2</v>
      </c>
      <c r="T168" s="145">
        <f>'RG16'!$B$17+'RG16'!$B$18*F168+'RG16'!$B$19*G168+'RG16'!$B$20*H168+'RG16'!$B$21*I168+'RG16'!$B$22*J168+'RG16'!$B$23*K168</f>
        <v>4.7145611036458757E-2</v>
      </c>
      <c r="U168" s="145">
        <f>'RG17'!$B$17+'RG17'!$B$18*F168+'RG17'!$B$19*G168+'RG17'!$B$20*H168+'RG17'!$B$21*I168+'RG17'!$B$22*J168+'RG17'!$B$23*K168+'RG17'!$B$24*L168</f>
        <v>4.7516210308876872E-2</v>
      </c>
      <c r="V168" s="145">
        <f>'RG18'!$B$17+'RG18'!$B$18*F168+'RG18'!$B$19*G168+'RG18'!$B$20*H168+'RG18'!$B$21*I168+'RG18'!$B$22*J168+'RG18'!$B$23*K168+'RG18'!$B$24*L168+'RG18'!$B$25*M168</f>
        <v>4.8177014203691471E-2</v>
      </c>
      <c r="W168" s="163">
        <f>'RG19'!$B$17+'RG19'!$B$18*F168+'RG19'!$B$19*G168+'RG19'!$B$20*H168+'RG19'!$B$21*I168+'RG19'!$B$22*J168+'RG19'!$B$23*K168+'RG19'!$B$24*L168+'RG19'!$B$25*M168+'RG19'!$B$26*N168</f>
        <v>4.9075468999577154E-2</v>
      </c>
      <c r="X168" s="146">
        <f t="shared" si="79"/>
        <v>7.8778704816252694E-5</v>
      </c>
      <c r="Y168" s="146">
        <f t="shared" si="80"/>
        <v>8.8757368604670053E-3</v>
      </c>
      <c r="Z168" s="146">
        <f t="shared" si="81"/>
        <v>0.17011234329480177</v>
      </c>
      <c r="AA168" s="146">
        <f t="shared" si="82"/>
        <v>2.0411060985909592E-5</v>
      </c>
      <c r="AB168" s="146">
        <f t="shared" si="83"/>
        <v>4.5178602220420222E-3</v>
      </c>
      <c r="AC168" s="146">
        <f t="shared" si="84"/>
        <v>9.4480602039977504E-2</v>
      </c>
      <c r="AD168" s="146">
        <f t="shared" si="85"/>
        <v>5.4061389897428867E-5</v>
      </c>
      <c r="AE168" s="146">
        <f t="shared" si="86"/>
        <v>7.3526450952993011E-3</v>
      </c>
      <c r="AF168" s="146">
        <f t="shared" si="87"/>
        <v>0.14515816659654851</v>
      </c>
      <c r="AG168" s="146">
        <f t="shared" si="88"/>
        <v>5.0063734524748443E-5</v>
      </c>
      <c r="AH168" s="146">
        <f t="shared" si="89"/>
        <v>7.0755730880790457E-3</v>
      </c>
      <c r="AI168" s="146">
        <f t="shared" si="90"/>
        <v>0.1404564286684695</v>
      </c>
      <c r="AJ168" s="146">
        <f t="shared" si="91"/>
        <v>1.9773625424731405E-7</v>
      </c>
      <c r="AK168" s="146">
        <f t="shared" si="92"/>
        <v>4.4467544821736454E-4</v>
      </c>
      <c r="AL168" s="146">
        <f t="shared" si="93"/>
        <v>1.0165247396651688E-2</v>
      </c>
      <c r="AM168" s="146">
        <f t="shared" si="94"/>
        <v>1.4788724243733406E-5</v>
      </c>
      <c r="AN168" s="146">
        <f t="shared" si="95"/>
        <v>3.8456110364587584E-3</v>
      </c>
      <c r="AO168" s="146">
        <f t="shared" si="96"/>
        <v>8.1568802522993311E-2</v>
      </c>
      <c r="AP168" s="146">
        <f t="shared" si="97"/>
        <v>1.7776429368679622E-5</v>
      </c>
      <c r="AQ168" s="146">
        <f t="shared" si="98"/>
        <v>4.2162103088768735E-3</v>
      </c>
      <c r="AR168" s="146">
        <f t="shared" si="99"/>
        <v>8.87320407387205E-2</v>
      </c>
      <c r="AS168" s="146">
        <f t="shared" si="100"/>
        <v>2.3785267543008367E-5</v>
      </c>
      <c r="AT168" s="146">
        <f t="shared" si="101"/>
        <v>4.8770142036914724E-3</v>
      </c>
      <c r="AU168" s="146">
        <f t="shared" si="102"/>
        <v>0.10123114278256332</v>
      </c>
      <c r="AV168" s="146">
        <f t="shared" si="103"/>
        <v>3.3356042165076759E-5</v>
      </c>
      <c r="AW168" s="146">
        <f t="shared" si="104"/>
        <v>5.775468999577156E-3</v>
      </c>
      <c r="AX168" s="147">
        <f t="shared" si="105"/>
        <v>0.11768545705853405</v>
      </c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</row>
    <row r="169" spans="1:123" x14ac:dyDescent="0.25">
      <c r="A169" s="126" t="s">
        <v>70</v>
      </c>
      <c r="B169" s="156">
        <v>4.36E-2</v>
      </c>
      <c r="C169" s="104"/>
      <c r="D169" s="144"/>
      <c r="E169" s="104"/>
      <c r="F169" s="103">
        <v>167</v>
      </c>
      <c r="G169" s="104">
        <f t="shared" si="78"/>
        <v>27889</v>
      </c>
      <c r="H169" s="104">
        <f t="shared" si="71"/>
        <v>4657463</v>
      </c>
      <c r="I169" s="104">
        <f t="shared" si="72"/>
        <v>777796321</v>
      </c>
      <c r="J169" s="104">
        <f t="shared" si="73"/>
        <v>129891985607</v>
      </c>
      <c r="K169" s="104">
        <f t="shared" si="74"/>
        <v>21691961596369</v>
      </c>
      <c r="L169" s="104">
        <f t="shared" si="75"/>
        <v>3622557586593623</v>
      </c>
      <c r="M169" s="104">
        <f t="shared" si="76"/>
        <v>6.049671169611351E+17</v>
      </c>
      <c r="N169" s="105">
        <f t="shared" si="77"/>
        <v>1.0102950853250956E+20</v>
      </c>
      <c r="O169" s="162">
        <f>'RG11'!$B$17+'RG11'!$B$18*'Regresiones polinomicas'!F169</f>
        <v>5.1935902727534518E-2</v>
      </c>
      <c r="P169" s="145">
        <f>'RG12'!$B$17+'RG12'!$B$18*F169+'RG12'!$B$19*G169</f>
        <v>4.7771213020909441E-2</v>
      </c>
      <c r="Q169" s="145">
        <f>'RG13'!$B$17+'RG13'!$B$18*'Regresiones polinomicas'!F169+'RG13'!$B$19*'Regresiones polinomicas'!G169+'RG13'!$B$20*'Regresiones polinomicas'!H169</f>
        <v>5.0616068528642623E-2</v>
      </c>
      <c r="R169" s="145">
        <f>'RG14'!$B$17+'RG14'!$B$18*F169+'RG14'!$B$19*G169+'RG14'!$B$20*H169+'RG14'!$B$21*I169</f>
        <v>5.0307664694152002E-2</v>
      </c>
      <c r="S169" s="145">
        <f>'RG15'!$B$17+'RG15'!$B$18*F169+'RG15'!$B$19*G169+'RG15'!$B$20*H169+'RG15'!$B$21*I169+'RG15'!$B$22*J169</f>
        <v>4.4020508119080537E-2</v>
      </c>
      <c r="T169" s="145">
        <f>'RG16'!$B$17+'RG16'!$B$18*F169+'RG16'!$B$19*G169+'RG16'!$B$20*H169+'RG16'!$B$21*I169+'RG16'!$B$22*J169+'RG16'!$B$23*K169</f>
        <v>4.7499741897681247E-2</v>
      </c>
      <c r="U169" s="145">
        <f>'RG17'!$B$17+'RG17'!$B$18*F169+'RG17'!$B$19*G169+'RG17'!$B$20*H169+'RG17'!$B$21*I169+'RG17'!$B$22*J169+'RG17'!$B$23*K169+'RG17'!$B$24*L169</f>
        <v>4.8233602397314002E-2</v>
      </c>
      <c r="V169" s="145">
        <f>'RG18'!$B$17+'RG18'!$B$18*F169+'RG18'!$B$19*G169+'RG18'!$B$20*H169+'RG18'!$B$21*I169+'RG18'!$B$22*J169+'RG18'!$B$23*K169+'RG18'!$B$24*L169+'RG18'!$B$25*M169</f>
        <v>4.8864799601752384E-2</v>
      </c>
      <c r="W169" s="163">
        <f>'RG19'!$B$17+'RG19'!$B$18*F169+'RG19'!$B$19*G169+'RG19'!$B$20*H169+'RG19'!$B$21*I169+'RG19'!$B$22*J169+'RG19'!$B$23*K169+'RG19'!$B$24*L169+'RG19'!$B$25*M169+'RG19'!$B$26*N169</f>
        <v>4.9822170204452121E-2</v>
      </c>
      <c r="X169" s="146">
        <f t="shared" si="79"/>
        <v>6.9487274282917417E-5</v>
      </c>
      <c r="Y169" s="146">
        <f t="shared" si="80"/>
        <v>8.3359027275345179E-3</v>
      </c>
      <c r="Z169" s="146">
        <f t="shared" si="81"/>
        <v>0.16050366489759937</v>
      </c>
      <c r="AA169" s="146">
        <f t="shared" si="82"/>
        <v>1.7399018065804465E-5</v>
      </c>
      <c r="AB169" s="146">
        <f t="shared" si="83"/>
        <v>4.1712130209094408E-3</v>
      </c>
      <c r="AC169" s="146">
        <f t="shared" si="84"/>
        <v>8.7316456023080316E-2</v>
      </c>
      <c r="AD169" s="146">
        <f t="shared" si="85"/>
        <v>4.9225217598609464E-5</v>
      </c>
      <c r="AE169" s="146">
        <f t="shared" si="86"/>
        <v>7.016068528642623E-3</v>
      </c>
      <c r="AF169" s="146">
        <f t="shared" si="87"/>
        <v>0.13861346273214345</v>
      </c>
      <c r="AG169" s="146">
        <f t="shared" si="88"/>
        <v>4.4992765649173266E-5</v>
      </c>
      <c r="AH169" s="146">
        <f t="shared" si="89"/>
        <v>6.7076646941520018E-3</v>
      </c>
      <c r="AI169" s="146">
        <f t="shared" si="90"/>
        <v>0.13333285762580294</v>
      </c>
      <c r="AJ169" s="146">
        <f t="shared" si="91"/>
        <v>1.7682707821265116E-7</v>
      </c>
      <c r="AK169" s="146">
        <f t="shared" si="92"/>
        <v>4.2050811908053709E-4</v>
      </c>
      <c r="AL169" s="146">
        <f t="shared" si="93"/>
        <v>9.5525503236585617E-3</v>
      </c>
      <c r="AM169" s="146">
        <f t="shared" si="94"/>
        <v>1.5207986868530534E-5</v>
      </c>
      <c r="AN169" s="146">
        <f t="shared" si="95"/>
        <v>3.899741897681247E-3</v>
      </c>
      <c r="AO169" s="146">
        <f t="shared" si="96"/>
        <v>8.2100275535847006E-2</v>
      </c>
      <c r="AP169" s="146">
        <f t="shared" si="97"/>
        <v>2.1470271176394063E-5</v>
      </c>
      <c r="AQ169" s="146">
        <f t="shared" si="98"/>
        <v>4.6336023973140017E-3</v>
      </c>
      <c r="AR169" s="146">
        <f t="shared" si="99"/>
        <v>9.6065857970667232E-2</v>
      </c>
      <c r="AS169" s="146">
        <f t="shared" si="100"/>
        <v>2.7718114846612066E-5</v>
      </c>
      <c r="AT169" s="146">
        <f t="shared" si="101"/>
        <v>5.2647996017523846E-3</v>
      </c>
      <c r="AU169" s="146">
        <f t="shared" si="102"/>
        <v>0.10774217114692881</v>
      </c>
      <c r="AV169" s="146">
        <f t="shared" si="103"/>
        <v>3.8715402053171752E-5</v>
      </c>
      <c r="AW169" s="146">
        <f t="shared" si="104"/>
        <v>6.222170204452121E-3</v>
      </c>
      <c r="AX169" s="147">
        <f t="shared" si="105"/>
        <v>0.12488757874092178</v>
      </c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</row>
    <row r="170" spans="1:123" x14ac:dyDescent="0.25">
      <c r="A170" s="127" t="s">
        <v>69</v>
      </c>
      <c r="B170" s="156">
        <v>4.3400000000000001E-2</v>
      </c>
      <c r="C170" s="104"/>
      <c r="D170" s="144"/>
      <c r="E170" s="104"/>
      <c r="F170" s="103">
        <v>168</v>
      </c>
      <c r="G170" s="104">
        <f t="shared" si="78"/>
        <v>28224</v>
      </c>
      <c r="H170" s="104">
        <f t="shared" si="71"/>
        <v>4741632</v>
      </c>
      <c r="I170" s="104">
        <f t="shared" si="72"/>
        <v>796594176</v>
      </c>
      <c r="J170" s="104">
        <f t="shared" si="73"/>
        <v>133827821568</v>
      </c>
      <c r="K170" s="104">
        <f t="shared" si="74"/>
        <v>22483074023424</v>
      </c>
      <c r="L170" s="104">
        <f t="shared" si="75"/>
        <v>3777156435935232</v>
      </c>
      <c r="M170" s="104">
        <f t="shared" si="76"/>
        <v>6.3456228123711898E+17</v>
      </c>
      <c r="N170" s="105">
        <f t="shared" si="77"/>
        <v>1.0660646324783599E+20</v>
      </c>
      <c r="O170" s="162">
        <f>'RG11'!$B$17+'RG11'!$B$18*'Regresiones polinomicas'!F170</f>
        <v>5.1696068594602039E-2</v>
      </c>
      <c r="P170" s="145">
        <f>'RG12'!$B$17+'RG12'!$B$18*F170+'RG12'!$B$19*G170</f>
        <v>4.7728508410221755E-2</v>
      </c>
      <c r="Q170" s="145">
        <f>'RG13'!$B$17+'RG13'!$B$18*'Regresiones polinomicas'!F170+'RG13'!$B$19*'Regresiones polinomicas'!G170+'RG13'!$B$20*'Regresiones polinomicas'!H170</f>
        <v>5.0580472601114417E-2</v>
      </c>
      <c r="R170" s="145">
        <f>'RG14'!$B$17+'RG14'!$B$18*F170+'RG14'!$B$19*G170+'RG14'!$B$20*H170+'RG14'!$B$21*I170</f>
        <v>5.0241010978658941E-2</v>
      </c>
      <c r="S170" s="145">
        <f>'RG15'!$B$17+'RG15'!$B$18*F170+'RG15'!$B$19*G170+'RG15'!$B$20*H170+'RG15'!$B$21*I170+'RG15'!$B$22*J170</f>
        <v>4.4317494035065463E-2</v>
      </c>
      <c r="T170" s="145">
        <f>'RG16'!$B$17+'RG16'!$B$18*F170+'RG16'!$B$19*G170+'RG16'!$B$20*H170+'RG16'!$B$21*I170+'RG16'!$B$22*J170+'RG16'!$B$23*K170</f>
        <v>4.7862658831106186E-2</v>
      </c>
      <c r="U170" s="145">
        <f>'RG17'!$B$17+'RG17'!$B$18*F170+'RG17'!$B$19*G170+'RG17'!$B$20*H170+'RG17'!$B$21*I170+'RG17'!$B$22*J170+'RG17'!$B$23*K170+'RG17'!$B$24*L170</f>
        <v>4.8959321774635356E-2</v>
      </c>
      <c r="V170" s="145">
        <f>'RG18'!$B$17+'RG18'!$B$18*F170+'RG18'!$B$19*G170+'RG18'!$B$20*H170+'RG18'!$B$21*I170+'RG18'!$B$22*J170+'RG18'!$B$23*K170+'RG18'!$B$24*L170+'RG18'!$B$25*M170</f>
        <v>4.955658864396284E-2</v>
      </c>
      <c r="W170" s="163">
        <f>'RG19'!$B$17+'RG19'!$B$18*F170+'RG19'!$B$19*G170+'RG19'!$B$20*H170+'RG19'!$B$21*I170+'RG19'!$B$22*J170+'RG19'!$B$23*K170+'RG19'!$B$24*L170+'RG19'!$B$25*M170+'RG19'!$B$26*N170</f>
        <v>5.0565695619241069E-2</v>
      </c>
      <c r="X170" s="146">
        <f t="shared" si="79"/>
        <v>6.8824754126342228E-5</v>
      </c>
      <c r="Y170" s="146">
        <f t="shared" si="80"/>
        <v>8.2960685946020379E-3</v>
      </c>
      <c r="Z170" s="146">
        <f t="shared" si="81"/>
        <v>0.16047774657023514</v>
      </c>
      <c r="AA170" s="146">
        <f t="shared" si="82"/>
        <v>1.8735985057360458E-5</v>
      </c>
      <c r="AB170" s="146">
        <f t="shared" si="83"/>
        <v>4.3285084102217541E-3</v>
      </c>
      <c r="AC170" s="146">
        <f t="shared" si="84"/>
        <v>9.0690209151701479E-2</v>
      </c>
      <c r="AD170" s="146">
        <f t="shared" si="85"/>
        <v>5.1559186775354818E-5</v>
      </c>
      <c r="AE170" s="146">
        <f t="shared" si="86"/>
        <v>7.1804726011144154E-3</v>
      </c>
      <c r="AF170" s="146">
        <f t="shared" si="87"/>
        <v>0.14196135844243202</v>
      </c>
      <c r="AG170" s="146">
        <f t="shared" si="88"/>
        <v>4.6799431210132153E-5</v>
      </c>
      <c r="AH170" s="146">
        <f t="shared" si="89"/>
        <v>6.8410109786589401E-3</v>
      </c>
      <c r="AI170" s="146">
        <f t="shared" si="90"/>
        <v>0.13616387977472869</v>
      </c>
      <c r="AJ170" s="146">
        <f t="shared" si="91"/>
        <v>8.4179530438070377E-7</v>
      </c>
      <c r="AK170" s="146">
        <f t="shared" si="92"/>
        <v>9.1749403506546229E-4</v>
      </c>
      <c r="AL170" s="146">
        <f t="shared" si="93"/>
        <v>2.0702750799481369E-2</v>
      </c>
      <c r="AM170" s="146">
        <f t="shared" si="94"/>
        <v>1.9915323842850023E-5</v>
      </c>
      <c r="AN170" s="146">
        <f t="shared" si="95"/>
        <v>4.4626588311061852E-3</v>
      </c>
      <c r="AO170" s="146">
        <f t="shared" si="96"/>
        <v>9.3238840885410249E-2</v>
      </c>
      <c r="AP170" s="146">
        <f t="shared" si="97"/>
        <v>3.090605859393479E-5</v>
      </c>
      <c r="AQ170" s="146">
        <f t="shared" si="98"/>
        <v>5.5593217746353549E-3</v>
      </c>
      <c r="AR170" s="146">
        <f t="shared" si="99"/>
        <v>0.11354981182593721</v>
      </c>
      <c r="AS170" s="146">
        <f t="shared" si="100"/>
        <v>3.7903583730972189E-5</v>
      </c>
      <c r="AT170" s="146">
        <f t="shared" si="101"/>
        <v>6.1565886439628389E-3</v>
      </c>
      <c r="AU170" s="146">
        <f t="shared" si="102"/>
        <v>0.12423350380702318</v>
      </c>
      <c r="AV170" s="146">
        <f t="shared" si="103"/>
        <v>5.1347193707610629E-5</v>
      </c>
      <c r="AW170" s="146">
        <f t="shared" si="104"/>
        <v>7.1656956192410678E-3</v>
      </c>
      <c r="AX170" s="147">
        <f t="shared" si="105"/>
        <v>0.14171061094854995</v>
      </c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</row>
    <row r="171" spans="1:123" x14ac:dyDescent="0.25">
      <c r="A171" s="126" t="s">
        <v>68</v>
      </c>
      <c r="B171" s="156">
        <v>4.4699999999999997E-2</v>
      </c>
      <c r="C171" s="104"/>
      <c r="D171" s="144"/>
      <c r="E171" s="104"/>
      <c r="F171" s="103">
        <v>169</v>
      </c>
      <c r="G171" s="104">
        <f t="shared" si="78"/>
        <v>28561</v>
      </c>
      <c r="H171" s="104">
        <f t="shared" si="71"/>
        <v>4826809</v>
      </c>
      <c r="I171" s="104">
        <f t="shared" si="72"/>
        <v>815730721</v>
      </c>
      <c r="J171" s="104">
        <f t="shared" si="73"/>
        <v>137858491849</v>
      </c>
      <c r="K171" s="104">
        <f t="shared" si="74"/>
        <v>23298085122481</v>
      </c>
      <c r="L171" s="104">
        <f t="shared" si="75"/>
        <v>3937376385699289</v>
      </c>
      <c r="M171" s="104">
        <f t="shared" si="76"/>
        <v>6.654166091831799E+17</v>
      </c>
      <c r="N171" s="105">
        <f t="shared" si="77"/>
        <v>1.124554069519574E+20</v>
      </c>
      <c r="O171" s="162">
        <f>'RG11'!$B$17+'RG11'!$B$18*'Regresiones polinomicas'!F171</f>
        <v>5.145623446166956E-2</v>
      </c>
      <c r="P171" s="145">
        <f>'RG12'!$B$17+'RG12'!$B$18*F171+'RG12'!$B$19*G171</f>
        <v>4.7689746389978971E-2</v>
      </c>
      <c r="Q171" s="145">
        <f>'RG13'!$B$17+'RG13'!$B$18*'Regresiones polinomicas'!F171+'RG13'!$B$19*'Regresiones polinomicas'!G171+'RG13'!$B$20*'Regresiones polinomicas'!H171</f>
        <v>5.0545797475314312E-2</v>
      </c>
      <c r="R171" s="145">
        <f>'RG14'!$B$17+'RG14'!$B$18*F171+'RG14'!$B$19*G171+'RG14'!$B$20*H171+'RG14'!$B$21*I171</f>
        <v>5.0175607465675495E-2</v>
      </c>
      <c r="S171" s="145">
        <f>'RG15'!$B$17+'RG15'!$B$18*F171+'RG15'!$B$19*G171+'RG15'!$B$20*H171+'RG15'!$B$21*I171+'RG15'!$B$22*J171</f>
        <v>4.4635069359103552E-2</v>
      </c>
      <c r="T171" s="145">
        <f>'RG16'!$B$17+'RG16'!$B$18*F171+'RG16'!$B$19*G171+'RG16'!$B$20*H171+'RG16'!$B$21*I171+'RG16'!$B$22*J171+'RG16'!$B$23*K171</f>
        <v>4.8233337080170635E-2</v>
      </c>
      <c r="U171" s="145">
        <f>'RG17'!$B$17+'RG17'!$B$18*F171+'RG17'!$B$19*G171+'RG17'!$B$20*H171+'RG17'!$B$21*I171+'RG17'!$B$22*J171+'RG17'!$B$23*K171+'RG17'!$B$24*L171</f>
        <v>4.9690568513961253E-2</v>
      </c>
      <c r="V171" s="145">
        <f>'RG18'!$B$17+'RG18'!$B$18*F171+'RG18'!$B$19*G171+'RG18'!$B$20*H171+'RG18'!$B$21*I171+'RG18'!$B$22*J171+'RG18'!$B$23*K171+'RG18'!$B$24*L171+'RG18'!$B$25*M171</f>
        <v>5.0249717622260714E-2</v>
      </c>
      <c r="W171" s="163">
        <f>'RG19'!$B$17+'RG19'!$B$18*F171+'RG19'!$B$19*G171+'RG19'!$B$20*H171+'RG19'!$B$21*I171+'RG19'!$B$22*J171+'RG19'!$B$23*K171+'RG19'!$B$24*L171+'RG19'!$B$25*M171+'RG19'!$B$26*N171</f>
        <v>5.1302841430647561E-2</v>
      </c>
      <c r="X171" s="146">
        <f t="shared" si="79"/>
        <v>4.5646704101051419E-5</v>
      </c>
      <c r="Y171" s="146">
        <f t="shared" si="80"/>
        <v>6.7562344616695635E-3</v>
      </c>
      <c r="Z171" s="146">
        <f t="shared" si="81"/>
        <v>0.13130060006047223</v>
      </c>
      <c r="AA171" s="146">
        <f t="shared" si="82"/>
        <v>8.9385834763923084E-6</v>
      </c>
      <c r="AB171" s="146">
        <f t="shared" si="83"/>
        <v>2.9897463899789742E-3</v>
      </c>
      <c r="AC171" s="146">
        <f t="shared" si="84"/>
        <v>6.2691597592710382E-2</v>
      </c>
      <c r="AD171" s="146">
        <f t="shared" si="85"/>
        <v>3.4173348122391224E-5</v>
      </c>
      <c r="AE171" s="146">
        <f t="shared" si="86"/>
        <v>5.8457974753143155E-3</v>
      </c>
      <c r="AF171" s="146">
        <f t="shared" si="87"/>
        <v>0.11565348193723328</v>
      </c>
      <c r="AG171" s="146">
        <f t="shared" si="88"/>
        <v>2.9982277118161255E-5</v>
      </c>
      <c r="AH171" s="146">
        <f t="shared" si="89"/>
        <v>5.4756074656754986E-3</v>
      </c>
      <c r="AI171" s="146">
        <f t="shared" si="90"/>
        <v>0.10912887241915892</v>
      </c>
      <c r="AJ171" s="146">
        <f t="shared" si="91"/>
        <v>4.2159881272230688E-9</v>
      </c>
      <c r="AK171" s="146">
        <f t="shared" si="92"/>
        <v>6.4930640896444791E-5</v>
      </c>
      <c r="AL171" s="146">
        <f t="shared" si="93"/>
        <v>1.4547001232160482E-3</v>
      </c>
      <c r="AM171" s="146">
        <f t="shared" si="94"/>
        <v>1.2484470922108772E-5</v>
      </c>
      <c r="AN171" s="146">
        <f t="shared" si="95"/>
        <v>3.5333370801706385E-3</v>
      </c>
      <c r="AO171" s="146">
        <f t="shared" si="96"/>
        <v>7.3255082357203113E-2</v>
      </c>
      <c r="AP171" s="146">
        <f t="shared" si="97"/>
        <v>2.4905774092541463E-5</v>
      </c>
      <c r="AQ171" s="146">
        <f t="shared" si="98"/>
        <v>4.9905685139612563E-3</v>
      </c>
      <c r="AR171" s="146">
        <f t="shared" si="99"/>
        <v>0.10043291238575962</v>
      </c>
      <c r="AS171" s="146">
        <f t="shared" si="100"/>
        <v>3.0799365686831152E-5</v>
      </c>
      <c r="AT171" s="146">
        <f t="shared" si="101"/>
        <v>5.5497176222607178E-3</v>
      </c>
      <c r="AU171" s="146">
        <f t="shared" si="102"/>
        <v>0.1104427623649408</v>
      </c>
      <c r="AV171" s="146">
        <f t="shared" si="103"/>
        <v>4.3597514958275975E-5</v>
      </c>
      <c r="AW171" s="146">
        <f t="shared" si="104"/>
        <v>6.6028414306475644E-3</v>
      </c>
      <c r="AX171" s="147">
        <f t="shared" si="105"/>
        <v>0.12870323059149555</v>
      </c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</row>
    <row r="172" spans="1:123" x14ac:dyDescent="0.25">
      <c r="A172" s="127" t="s">
        <v>67</v>
      </c>
      <c r="B172" s="156">
        <v>4.4499999999999998E-2</v>
      </c>
      <c r="C172" s="104"/>
      <c r="D172" s="144"/>
      <c r="E172" s="104"/>
      <c r="F172" s="103">
        <v>170</v>
      </c>
      <c r="G172" s="104">
        <f t="shared" si="78"/>
        <v>28900</v>
      </c>
      <c r="H172" s="104">
        <f t="shared" si="71"/>
        <v>4913000</v>
      </c>
      <c r="I172" s="104">
        <f t="shared" si="72"/>
        <v>835210000</v>
      </c>
      <c r="J172" s="104">
        <f t="shared" si="73"/>
        <v>141985700000</v>
      </c>
      <c r="K172" s="104">
        <f t="shared" si="74"/>
        <v>24137569000000</v>
      </c>
      <c r="L172" s="104">
        <f t="shared" si="75"/>
        <v>4103386730000000</v>
      </c>
      <c r="M172" s="104">
        <f t="shared" si="76"/>
        <v>6.975757441E+17</v>
      </c>
      <c r="N172" s="105">
        <f t="shared" si="77"/>
        <v>1.1858787649700001E+20</v>
      </c>
      <c r="O172" s="162">
        <f>'RG11'!$B$17+'RG11'!$B$18*'Regresiones polinomicas'!F172</f>
        <v>5.1216400328737081E-2</v>
      </c>
      <c r="P172" s="145">
        <f>'RG12'!$B$17+'RG12'!$B$18*F172+'RG12'!$B$19*G172</f>
        <v>4.7654926960181088E-2</v>
      </c>
      <c r="Q172" s="145">
        <f>'RG13'!$B$17+'RG13'!$B$18*'Regresiones polinomicas'!F172+'RG13'!$B$19*'Regresiones polinomicas'!G172+'RG13'!$B$20*'Regresiones polinomicas'!H172</f>
        <v>5.0511983313842004E-2</v>
      </c>
      <c r="R172" s="145">
        <f>'RG14'!$B$17+'RG14'!$B$18*F172+'RG14'!$B$19*G172+'RG14'!$B$20*H172+'RG14'!$B$21*I172</f>
        <v>5.0111450786506702E-2</v>
      </c>
      <c r="S172" s="145">
        <f>'RG15'!$B$17+'RG15'!$B$18*F172+'RG15'!$B$19*G172+'RG15'!$B$20*H172+'RG15'!$B$21*I172+'RG15'!$B$22*J172</f>
        <v>4.4972613680218432E-2</v>
      </c>
      <c r="T172" s="145">
        <f>'RG16'!$B$17+'RG16'!$B$18*F172+'RG16'!$B$19*G172+'RG16'!$B$20*H172+'RG16'!$B$21*I172+'RG16'!$B$22*J172+'RG16'!$B$23*K172</f>
        <v>4.8610724641007907E-2</v>
      </c>
      <c r="U172" s="145">
        <f>'RG17'!$B$17+'RG17'!$B$18*F172+'RG17'!$B$19*G172+'RG17'!$B$20*H172+'RG17'!$B$21*I172+'RG17'!$B$22*J172+'RG17'!$B$23*K172+'RG17'!$B$24*L172</f>
        <v>5.0424476644636229E-2</v>
      </c>
      <c r="V172" s="145">
        <f>'RG18'!$B$17+'RG18'!$B$18*F172+'RG18'!$B$19*G172+'RG18'!$B$20*H172+'RG18'!$B$21*I172+'RG18'!$B$22*J172+'RG18'!$B$23*K172+'RG18'!$B$24*L172+'RG18'!$B$25*M172</f>
        <v>5.0941485701048173E-2</v>
      </c>
      <c r="W172" s="163">
        <f>'RG19'!$B$17+'RG19'!$B$18*F172+'RG19'!$B$19*G172+'RG19'!$B$20*H172+'RG19'!$B$21*I172+'RG19'!$B$22*J172+'RG19'!$B$23*K172+'RG19'!$B$24*L172+'RG19'!$B$25*M172+'RG19'!$B$26*N172</f>
        <v>5.203041082963189E-2</v>
      </c>
      <c r="X172" s="146">
        <f t="shared" si="79"/>
        <v>4.5110033375859605E-5</v>
      </c>
      <c r="Y172" s="146">
        <f t="shared" si="80"/>
        <v>6.7164003287370835E-3</v>
      </c>
      <c r="Z172" s="146">
        <f t="shared" si="81"/>
        <v>0.13113768803795781</v>
      </c>
      <c r="AA172" s="146">
        <f t="shared" si="82"/>
        <v>9.9535641240774914E-6</v>
      </c>
      <c r="AB172" s="146">
        <f t="shared" si="83"/>
        <v>3.1549269601810898E-3</v>
      </c>
      <c r="AC172" s="146">
        <f t="shared" si="84"/>
        <v>6.6203584003333898E-2</v>
      </c>
      <c r="AD172" s="146">
        <f t="shared" si="85"/>
        <v>3.6143943365914712E-5</v>
      </c>
      <c r="AE172" s="146">
        <f t="shared" si="86"/>
        <v>6.0119833138420065E-3</v>
      </c>
      <c r="AF172" s="146">
        <f t="shared" si="87"/>
        <v>0.11902093165671676</v>
      </c>
      <c r="AG172" s="146">
        <f t="shared" si="88"/>
        <v>3.1488379929386706E-5</v>
      </c>
      <c r="AH172" s="146">
        <f t="shared" si="89"/>
        <v>5.611450786506704E-3</v>
      </c>
      <c r="AI172" s="146">
        <f t="shared" si="90"/>
        <v>0.11197941185964777</v>
      </c>
      <c r="AJ172" s="146">
        <f t="shared" si="91"/>
        <v>2.2336369072961205E-7</v>
      </c>
      <c r="AK172" s="146">
        <f t="shared" si="92"/>
        <v>4.7261368021843386E-4</v>
      </c>
      <c r="AL172" s="146">
        <f t="shared" si="93"/>
        <v>1.0508921798030094E-2</v>
      </c>
      <c r="AM172" s="146">
        <f t="shared" si="94"/>
        <v>1.6898057074189606E-5</v>
      </c>
      <c r="AN172" s="146">
        <f t="shared" si="95"/>
        <v>4.1107246410079096E-3</v>
      </c>
      <c r="AO172" s="146">
        <f t="shared" si="96"/>
        <v>8.456415063477804E-2</v>
      </c>
      <c r="AP172" s="146">
        <f t="shared" si="97"/>
        <v>3.5099423512840178E-5</v>
      </c>
      <c r="AQ172" s="146">
        <f t="shared" si="98"/>
        <v>5.9244766446362312E-3</v>
      </c>
      <c r="AR172" s="146">
        <f t="shared" si="99"/>
        <v>0.11749208001480431</v>
      </c>
      <c r="AS172" s="146">
        <f t="shared" si="100"/>
        <v>4.1492738036808095E-5</v>
      </c>
      <c r="AT172" s="146">
        <f t="shared" si="101"/>
        <v>6.4414857010481746E-3</v>
      </c>
      <c r="AU172" s="146">
        <f t="shared" si="102"/>
        <v>0.12644872077053762</v>
      </c>
      <c r="AV172" s="146">
        <f t="shared" si="103"/>
        <v>5.6707087263037282E-5</v>
      </c>
      <c r="AW172" s="146">
        <f t="shared" si="104"/>
        <v>7.5304108296318922E-3</v>
      </c>
      <c r="AX172" s="147">
        <f t="shared" si="105"/>
        <v>0.14473095079509232</v>
      </c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</row>
    <row r="173" spans="1:123" x14ac:dyDescent="0.25">
      <c r="A173" s="126" t="s">
        <v>66</v>
      </c>
      <c r="B173" s="156">
        <v>4.41E-2</v>
      </c>
      <c r="C173" s="104"/>
      <c r="D173" s="144"/>
      <c r="E173" s="104"/>
      <c r="F173" s="103">
        <v>171</v>
      </c>
      <c r="G173" s="104">
        <f t="shared" si="78"/>
        <v>29241</v>
      </c>
      <c r="H173" s="104">
        <f t="shared" si="71"/>
        <v>5000211</v>
      </c>
      <c r="I173" s="104">
        <f t="shared" si="72"/>
        <v>855036081</v>
      </c>
      <c r="J173" s="104">
        <f t="shared" si="73"/>
        <v>146211169851</v>
      </c>
      <c r="K173" s="104">
        <f t="shared" si="74"/>
        <v>25002110044521</v>
      </c>
      <c r="L173" s="104">
        <f t="shared" si="75"/>
        <v>4275360817613091</v>
      </c>
      <c r="M173" s="104">
        <f t="shared" si="76"/>
        <v>7.3108669981183859E+17</v>
      </c>
      <c r="N173" s="105">
        <f t="shared" si="77"/>
        <v>1.250158256678244E+20</v>
      </c>
      <c r="O173" s="162">
        <f>'RG11'!$B$17+'RG11'!$B$18*'Regresiones polinomicas'!F173</f>
        <v>5.0976566195804603E-2</v>
      </c>
      <c r="P173" s="145">
        <f>'RG12'!$B$17+'RG12'!$B$18*F173+'RG12'!$B$19*G173</f>
        <v>4.7624050120828092E-2</v>
      </c>
      <c r="Q173" s="145">
        <f>'RG13'!$B$17+'RG13'!$B$18*'Regresiones polinomicas'!F173+'RG13'!$B$19*'Regresiones polinomicas'!G173+'RG13'!$B$20*'Regresiones polinomicas'!H173</f>
        <v>5.0478970279297139E-2</v>
      </c>
      <c r="R173" s="145">
        <f>'RG14'!$B$17+'RG14'!$B$18*F173+'RG14'!$B$19*G173+'RG14'!$B$20*H173+'RG14'!$B$21*I173</f>
        <v>5.0048538679687019E-2</v>
      </c>
      <c r="S173" s="145">
        <f>'RG15'!$B$17+'RG15'!$B$18*F173+'RG15'!$B$19*G173+'RG15'!$B$20*H173+'RG15'!$B$21*I173+'RG15'!$B$22*J173</f>
        <v>4.5329448871312739E-2</v>
      </c>
      <c r="T173" s="145">
        <f>'RG16'!$B$17+'RG16'!$B$18*F173+'RG16'!$B$19*G173+'RG16'!$B$20*H173+'RG16'!$B$21*I173+'RG16'!$B$22*J173+'RG16'!$B$23*K173</f>
        <v>4.8993743410047363E-2</v>
      </c>
      <c r="U173" s="145">
        <f>'RG17'!$B$17+'RG17'!$B$18*F173+'RG17'!$B$19*G173+'RG17'!$B$20*H173+'RG17'!$B$21*I173+'RG17'!$B$22*J173+'RG17'!$B$23*K173+'RG17'!$B$24*L173</f>
        <v>5.1158121180901794E-2</v>
      </c>
      <c r="V173" s="145">
        <f>'RG18'!$B$17+'RG18'!$B$18*F173+'RG18'!$B$19*G173+'RG18'!$B$20*H173+'RG18'!$B$21*I173+'RG18'!$B$22*J173+'RG18'!$B$23*K173+'RG18'!$B$24*L173+'RG18'!$B$25*M173</f>
        <v>5.1629162119493088E-2</v>
      </c>
      <c r="W173" s="163">
        <f>'RG19'!$B$17+'RG19'!$B$18*F173+'RG19'!$B$19*G173+'RG19'!$B$20*H173+'RG19'!$B$21*I173+'RG19'!$B$22*J173+'RG19'!$B$23*K173+'RG19'!$B$24*L173+'RG19'!$B$25*M173+'RG19'!$B$26*N173</f>
        <v>5.2745226424578462E-2</v>
      </c>
      <c r="X173" s="146">
        <f t="shared" si="79"/>
        <v>4.728716264528258E-5</v>
      </c>
      <c r="Y173" s="146">
        <f t="shared" si="80"/>
        <v>6.8765661958046023E-3</v>
      </c>
      <c r="Z173" s="146">
        <f t="shared" si="81"/>
        <v>0.13489661444419823</v>
      </c>
      <c r="AA173" s="146">
        <f t="shared" si="82"/>
        <v>1.2418929254108485E-5</v>
      </c>
      <c r="AB173" s="146">
        <f t="shared" si="83"/>
        <v>3.5240501208280914E-3</v>
      </c>
      <c r="AC173" s="146">
        <f t="shared" si="84"/>
        <v>7.3997278935477792E-2</v>
      </c>
      <c r="AD173" s="146">
        <f t="shared" si="85"/>
        <v>4.0691261824156215E-5</v>
      </c>
      <c r="AE173" s="146">
        <f t="shared" si="86"/>
        <v>6.3789702792971387E-3</v>
      </c>
      <c r="AF173" s="146">
        <f t="shared" si="87"/>
        <v>0.12636886695593583</v>
      </c>
      <c r="AG173" s="146">
        <f t="shared" si="88"/>
        <v>3.5385112423732576E-5</v>
      </c>
      <c r="AH173" s="146">
        <f t="shared" si="89"/>
        <v>5.9485386796870182E-3</v>
      </c>
      <c r="AI173" s="146">
        <f t="shared" si="90"/>
        <v>0.1188553919177929</v>
      </c>
      <c r="AJ173" s="146">
        <f t="shared" si="91"/>
        <v>1.5115445271721661E-6</v>
      </c>
      <c r="AK173" s="146">
        <f t="shared" si="92"/>
        <v>1.2294488713127383E-3</v>
      </c>
      <c r="AL173" s="146">
        <f t="shared" si="93"/>
        <v>2.7122519728908705E-2</v>
      </c>
      <c r="AM173" s="146">
        <f t="shared" si="94"/>
        <v>2.3948724563381995E-5</v>
      </c>
      <c r="AN173" s="146">
        <f t="shared" si="95"/>
        <v>4.8937434100473631E-3</v>
      </c>
      <c r="AO173" s="146">
        <f t="shared" si="96"/>
        <v>9.9885068366582119E-2</v>
      </c>
      <c r="AP173" s="146">
        <f t="shared" si="97"/>
        <v>4.9817074604294538E-5</v>
      </c>
      <c r="AQ173" s="146">
        <f t="shared" si="98"/>
        <v>7.0581211809017941E-3</v>
      </c>
      <c r="AR173" s="146">
        <f t="shared" si="99"/>
        <v>0.13796677864582549</v>
      </c>
      <c r="AS173" s="146">
        <f t="shared" si="100"/>
        <v>5.6688282221609652E-5</v>
      </c>
      <c r="AT173" s="146">
        <f t="shared" si="101"/>
        <v>7.529162119493088E-3</v>
      </c>
      <c r="AU173" s="146">
        <f t="shared" si="102"/>
        <v>0.14583157677568392</v>
      </c>
      <c r="AV173" s="146">
        <f t="shared" si="103"/>
        <v>7.4739939932229695E-5</v>
      </c>
      <c r="AW173" s="146">
        <f t="shared" si="104"/>
        <v>8.6452264245784616E-3</v>
      </c>
      <c r="AX173" s="147">
        <f t="shared" si="105"/>
        <v>0.16390538083935344</v>
      </c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</row>
    <row r="174" spans="1:123" x14ac:dyDescent="0.25">
      <c r="A174" s="127" t="s">
        <v>65</v>
      </c>
      <c r="B174" s="156">
        <v>4.5100000000000001E-2</v>
      </c>
      <c r="C174" s="104"/>
      <c r="D174" s="144"/>
      <c r="E174" s="104"/>
      <c r="F174" s="103">
        <v>172</v>
      </c>
      <c r="G174" s="104">
        <f t="shared" si="78"/>
        <v>29584</v>
      </c>
      <c r="H174" s="104">
        <f t="shared" si="71"/>
        <v>5088448</v>
      </c>
      <c r="I174" s="104">
        <f t="shared" si="72"/>
        <v>875213056</v>
      </c>
      <c r="J174" s="104">
        <f t="shared" si="73"/>
        <v>150536645632</v>
      </c>
      <c r="K174" s="104">
        <f t="shared" si="74"/>
        <v>25892303048704</v>
      </c>
      <c r="L174" s="104">
        <f t="shared" si="75"/>
        <v>4453476124377088</v>
      </c>
      <c r="M174" s="104">
        <f t="shared" si="76"/>
        <v>7.6599789339285914E+17</v>
      </c>
      <c r="N174" s="105">
        <f t="shared" si="77"/>
        <v>1.3175163766357177E+20</v>
      </c>
      <c r="O174" s="162">
        <f>'RG11'!$B$17+'RG11'!$B$18*'Regresiones polinomicas'!F174</f>
        <v>5.0736732062872117E-2</v>
      </c>
      <c r="P174" s="145">
        <f>'RG12'!$B$17+'RG12'!$B$18*F174+'RG12'!$B$19*G174</f>
        <v>4.759711587191999E-2</v>
      </c>
      <c r="Q174" s="145">
        <f>'RG13'!$B$17+'RG13'!$B$18*'Regresiones polinomicas'!F174+'RG13'!$B$19*'Regresiones polinomicas'!G174+'RG13'!$B$20*'Regresiones polinomicas'!H174</f>
        <v>5.0446698534279438E-2</v>
      </c>
      <c r="R174" s="145">
        <f>'RG14'!$B$17+'RG14'!$B$18*F174+'RG14'!$B$19*G174+'RG14'!$B$20*H174+'RG14'!$B$21*I174</f>
        <v>4.998686999098069E-2</v>
      </c>
      <c r="S174" s="145">
        <f>'RG15'!$B$17+'RG15'!$B$18*F174+'RG15'!$B$19*G174+'RG15'!$B$20*H174+'RG15'!$B$21*I174+'RG15'!$B$22*J174</f>
        <v>4.5704837946975108E-2</v>
      </c>
      <c r="T174" s="145">
        <f>'RG16'!$B$17+'RG16'!$B$18*F174+'RG16'!$B$19*G174+'RG16'!$B$20*H174+'RG16'!$B$21*I174+'RG16'!$B$22*J174+'RG16'!$B$23*K174</f>
        <v>4.9381290376493858E-2</v>
      </c>
      <c r="U174" s="145">
        <f>'RG17'!$B$17+'RG17'!$B$18*F174+'RG17'!$B$19*G174+'RG17'!$B$20*H174+'RG17'!$B$21*I174+'RG17'!$B$22*J174+'RG17'!$B$23*K174+'RG17'!$B$24*L174</f>
        <v>5.1888525586531564E-2</v>
      </c>
      <c r="V174" s="145">
        <f>'RG18'!$B$17+'RG18'!$B$18*F174+'RG18'!$B$19*G174+'RG18'!$B$20*H174+'RG18'!$B$21*I174+'RG18'!$B$22*J174+'RG18'!$B$23*K174+'RG18'!$B$24*L174+'RG18'!$B$25*M174</f>
        <v>5.2309993697697177E-2</v>
      </c>
      <c r="W174" s="163">
        <f>'RG19'!$B$17+'RG19'!$B$18*F174+'RG19'!$B$19*G174+'RG19'!$B$20*H174+'RG19'!$B$21*I174+'RG19'!$B$22*J174+'RG19'!$B$23*K174+'RG19'!$B$24*L174+'RG19'!$B$25*M174+'RG19'!$B$26*N174</f>
        <v>5.3444142886606372E-2</v>
      </c>
      <c r="X174" s="146">
        <f t="shared" si="79"/>
        <v>3.1772748348610537E-5</v>
      </c>
      <c r="Y174" s="146">
        <f t="shared" si="80"/>
        <v>5.6367320628721157E-3</v>
      </c>
      <c r="Z174" s="146">
        <f t="shared" si="81"/>
        <v>0.11109765713501553</v>
      </c>
      <c r="AA174" s="146">
        <f t="shared" si="82"/>
        <v>6.2355876777947254E-6</v>
      </c>
      <c r="AB174" s="146">
        <f t="shared" si="83"/>
        <v>2.4971158719199887E-3</v>
      </c>
      <c r="AC174" s="146">
        <f t="shared" si="84"/>
        <v>5.2463596295194162E-2</v>
      </c>
      <c r="AD174" s="146">
        <f t="shared" si="85"/>
        <v>2.8587185216465882E-5</v>
      </c>
      <c r="AE174" s="146">
        <f t="shared" si="86"/>
        <v>5.3466985342794371E-3</v>
      </c>
      <c r="AF174" s="146">
        <f t="shared" si="87"/>
        <v>0.10598708517359683</v>
      </c>
      <c r="AG174" s="146">
        <f t="shared" si="88"/>
        <v>2.3881498308747595E-5</v>
      </c>
      <c r="AH174" s="146">
        <f t="shared" si="89"/>
        <v>4.8868699909806884E-3</v>
      </c>
      <c r="AI174" s="146">
        <f t="shared" si="90"/>
        <v>9.7763072420066391E-2</v>
      </c>
      <c r="AJ174" s="146">
        <f t="shared" si="91"/>
        <v>3.6582894210106163E-7</v>
      </c>
      <c r="AK174" s="146">
        <f t="shared" si="92"/>
        <v>6.048379469751064E-4</v>
      </c>
      <c r="AL174" s="146">
        <f t="shared" si="93"/>
        <v>1.3233565069781338E-2</v>
      </c>
      <c r="AM174" s="146">
        <f t="shared" si="94"/>
        <v>1.8329447287858912E-5</v>
      </c>
      <c r="AN174" s="146">
        <f t="shared" si="95"/>
        <v>4.281290376493857E-3</v>
      </c>
      <c r="AO174" s="146">
        <f t="shared" si="96"/>
        <v>8.6698633102787595E-2</v>
      </c>
      <c r="AP174" s="146">
        <f t="shared" si="97"/>
        <v>4.6084079638993704E-5</v>
      </c>
      <c r="AQ174" s="146">
        <f t="shared" si="98"/>
        <v>6.788525586531563E-3</v>
      </c>
      <c r="AR174" s="146">
        <f t="shared" si="99"/>
        <v>0.13082903223393239</v>
      </c>
      <c r="AS174" s="146">
        <f t="shared" si="100"/>
        <v>5.1984009120832991E-5</v>
      </c>
      <c r="AT174" s="146">
        <f t="shared" si="101"/>
        <v>7.2099936976971757E-3</v>
      </c>
      <c r="AU174" s="146">
        <f t="shared" si="102"/>
        <v>0.1378320505898776</v>
      </c>
      <c r="AV174" s="146">
        <f t="shared" si="103"/>
        <v>6.9624720512103698E-5</v>
      </c>
      <c r="AW174" s="146">
        <f t="shared" si="104"/>
        <v>8.3441428866063705E-3</v>
      </c>
      <c r="AX174" s="147">
        <f t="shared" si="105"/>
        <v>0.15612829462548075</v>
      </c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</row>
    <row r="175" spans="1:123" x14ac:dyDescent="0.25">
      <c r="A175" s="126" t="s">
        <v>64</v>
      </c>
      <c r="B175" s="156">
        <v>4.4200000000000003E-2</v>
      </c>
      <c r="C175" s="104"/>
      <c r="D175" s="144"/>
      <c r="E175" s="104"/>
      <c r="F175" s="103">
        <v>173</v>
      </c>
      <c r="G175" s="104">
        <f t="shared" si="78"/>
        <v>29929</v>
      </c>
      <c r="H175" s="104">
        <f t="shared" si="71"/>
        <v>5177717</v>
      </c>
      <c r="I175" s="104">
        <f t="shared" si="72"/>
        <v>895745041</v>
      </c>
      <c r="J175" s="104">
        <f t="shared" si="73"/>
        <v>154963892093</v>
      </c>
      <c r="K175" s="104">
        <f t="shared" si="74"/>
        <v>26808753332089</v>
      </c>
      <c r="L175" s="104">
        <f t="shared" si="75"/>
        <v>4637914326451397</v>
      </c>
      <c r="M175" s="104">
        <f t="shared" si="76"/>
        <v>8.0235917847609165E+17</v>
      </c>
      <c r="N175" s="105">
        <f t="shared" si="77"/>
        <v>1.3880813787636385E+20</v>
      </c>
      <c r="O175" s="162">
        <f>'RG11'!$B$17+'RG11'!$B$18*'Regresiones polinomicas'!F175</f>
        <v>5.0496897929939638E-2</v>
      </c>
      <c r="P175" s="145">
        <f>'RG12'!$B$17+'RG12'!$B$18*F175+'RG12'!$B$19*G175</f>
        <v>4.7574124213456782E-2</v>
      </c>
      <c r="Q175" s="145">
        <f>'RG13'!$B$17+'RG13'!$B$18*'Regresiones polinomicas'!F175+'RG13'!$B$19*'Regresiones polinomicas'!G175+'RG13'!$B$20*'Regresiones polinomicas'!H175</f>
        <v>5.0415108241388486E-2</v>
      </c>
      <c r="R175" s="145">
        <f>'RG14'!$B$17+'RG14'!$B$18*F175+'RG14'!$B$19*G175+'RG14'!$B$20*H175+'RG14'!$B$21*I175</f>
        <v>4.9926444673381219E-2</v>
      </c>
      <c r="S175" s="145">
        <f>'RG15'!$B$17+'RG15'!$B$18*F175+'RG15'!$B$19*G175+'RG15'!$B$20*H175+'RG15'!$B$21*I175+'RG15'!$B$22*J175</f>
        <v>4.6097983921279839E-2</v>
      </c>
      <c r="T175" s="145">
        <f>'RG16'!$B$17+'RG16'!$B$18*F175+'RG16'!$B$19*G175+'RG16'!$B$20*H175+'RG16'!$B$21*I175+'RG16'!$B$22*J175+'RG16'!$B$23*K175</f>
        <v>4.9772238859741913E-2</v>
      </c>
      <c r="U175" s="145">
        <f>'RG17'!$B$17+'RG17'!$B$18*F175+'RG17'!$B$19*G175+'RG17'!$B$20*H175+'RG17'!$B$21*I175+'RG17'!$B$22*J175+'RG17'!$B$23*K175+'RG17'!$B$24*L175</f>
        <v>5.2612669683110624E-2</v>
      </c>
      <c r="V175" s="145">
        <f>'RG18'!$B$17+'RG18'!$B$18*F175+'RG18'!$B$19*G175+'RG18'!$B$20*H175+'RG18'!$B$21*I175+'RG18'!$B$22*J175+'RG18'!$B$23*K175+'RG18'!$B$24*L175+'RG18'!$B$25*M175</f>
        <v>5.2981212646707743E-2</v>
      </c>
      <c r="W175" s="163">
        <f>'RG19'!$B$17+'RG19'!$B$18*F175+'RG19'!$B$19*G175+'RG19'!$B$20*H175+'RG19'!$B$21*I175+'RG19'!$B$22*J175+'RG19'!$B$23*K175+'RG19'!$B$24*L175+'RG19'!$B$25*M175+'RG19'!$B$26*N175</f>
        <v>5.4124059793842605E-2</v>
      </c>
      <c r="X175" s="146">
        <f t="shared" si="79"/>
        <v>3.965092354007806E-5</v>
      </c>
      <c r="Y175" s="146">
        <f t="shared" si="80"/>
        <v>6.2968979299396349E-3</v>
      </c>
      <c r="Z175" s="146">
        <f t="shared" si="81"/>
        <v>0.12469870800135231</v>
      </c>
      <c r="AA175" s="146">
        <f t="shared" si="82"/>
        <v>1.1384714207835329E-5</v>
      </c>
      <c r="AB175" s="146">
        <f t="shared" si="83"/>
        <v>3.3741242134567792E-3</v>
      </c>
      <c r="AC175" s="146">
        <f t="shared" si="84"/>
        <v>7.0923517127034721E-2</v>
      </c>
      <c r="AD175" s="146">
        <f t="shared" si="85"/>
        <v>3.8627570452175034E-5</v>
      </c>
      <c r="AE175" s="146">
        <f t="shared" si="86"/>
        <v>6.2151082413884826E-3</v>
      </c>
      <c r="AF175" s="146">
        <f t="shared" si="87"/>
        <v>0.12327868486625929</v>
      </c>
      <c r="AG175" s="146">
        <f t="shared" si="88"/>
        <v>3.2792168597296104E-5</v>
      </c>
      <c r="AH175" s="146">
        <f t="shared" si="89"/>
        <v>5.726444673381216E-3</v>
      </c>
      <c r="AI175" s="146">
        <f t="shared" si="90"/>
        <v>0.11469762589432544</v>
      </c>
      <c r="AJ175" s="146">
        <f t="shared" si="91"/>
        <v>3.6023429654367828E-6</v>
      </c>
      <c r="AK175" s="146">
        <f t="shared" si="92"/>
        <v>1.8979839212798361E-3</v>
      </c>
      <c r="AL175" s="146">
        <f t="shared" si="93"/>
        <v>4.117281841481326E-2</v>
      </c>
      <c r="AM175" s="146">
        <f t="shared" si="94"/>
        <v>3.1049845910017821E-5</v>
      </c>
      <c r="AN175" s="146">
        <f t="shared" si="95"/>
        <v>5.5722388597419098E-3</v>
      </c>
      <c r="AO175" s="146">
        <f t="shared" si="96"/>
        <v>0.11195475605275602</v>
      </c>
      <c r="AP175" s="146">
        <f t="shared" si="97"/>
        <v>7.077301119712856E-5</v>
      </c>
      <c r="AQ175" s="146">
        <f t="shared" si="98"/>
        <v>8.4126696831106212E-3</v>
      </c>
      <c r="AR175" s="146">
        <f t="shared" si="99"/>
        <v>0.15989817155792801</v>
      </c>
      <c r="AS175" s="146">
        <f t="shared" si="100"/>
        <v>7.7109695546699944E-5</v>
      </c>
      <c r="AT175" s="146">
        <f t="shared" si="101"/>
        <v>8.7812126467077395E-3</v>
      </c>
      <c r="AU175" s="146">
        <f t="shared" si="102"/>
        <v>0.16574200944140535</v>
      </c>
      <c r="AV175" s="146">
        <f t="shared" si="103"/>
        <v>9.8486962791763258E-5</v>
      </c>
      <c r="AW175" s="146">
        <f t="shared" si="104"/>
        <v>9.9240597938426017E-3</v>
      </c>
      <c r="AX175" s="147">
        <f t="shared" si="105"/>
        <v>0.18335763857410428</v>
      </c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</row>
    <row r="176" spans="1:123" x14ac:dyDescent="0.25">
      <c r="A176" s="127" t="s">
        <v>63</v>
      </c>
      <c r="B176" s="156">
        <v>4.3999999999999997E-2</v>
      </c>
      <c r="C176" s="104"/>
      <c r="D176" s="144"/>
      <c r="E176" s="104"/>
      <c r="F176" s="103">
        <v>174</v>
      </c>
      <c r="G176" s="104">
        <f t="shared" si="78"/>
        <v>30276</v>
      </c>
      <c r="H176" s="104">
        <f t="shared" si="71"/>
        <v>5268024</v>
      </c>
      <c r="I176" s="104">
        <f t="shared" si="72"/>
        <v>916636176</v>
      </c>
      <c r="J176" s="104">
        <f t="shared" si="73"/>
        <v>159494694624</v>
      </c>
      <c r="K176" s="104">
        <f t="shared" si="74"/>
        <v>27752076864576</v>
      </c>
      <c r="L176" s="104">
        <f t="shared" si="75"/>
        <v>4828861374436224</v>
      </c>
      <c r="M176" s="104">
        <f t="shared" si="76"/>
        <v>8.4022187915190298E+17</v>
      </c>
      <c r="N176" s="105">
        <f t="shared" si="77"/>
        <v>1.4619860697243112E+20</v>
      </c>
      <c r="O176" s="162">
        <f>'RG11'!$B$17+'RG11'!$B$18*'Regresiones polinomicas'!F176</f>
        <v>5.0257063797007159E-2</v>
      </c>
      <c r="P176" s="145">
        <f>'RG12'!$B$17+'RG12'!$B$18*F176+'RG12'!$B$19*G176</f>
        <v>4.7555075145438476E-2</v>
      </c>
      <c r="Q176" s="145">
        <f>'RG13'!$B$17+'RG13'!$B$18*'Regresiones polinomicas'!F176+'RG13'!$B$19*'Regresiones polinomicas'!G176+'RG13'!$B$20*'Regresiones polinomicas'!H176</f>
        <v>5.0384139563223997E-2</v>
      </c>
      <c r="R176" s="145">
        <f>'RG14'!$B$17+'RG14'!$B$18*F176+'RG14'!$B$19*G176+'RG14'!$B$20*H176+'RG14'!$B$21*I176</f>
        <v>4.9867263787111801E-2</v>
      </c>
      <c r="S176" s="145">
        <f>'RG15'!$B$17+'RG15'!$B$18*F176+'RG15'!$B$19*G176+'RG15'!$B$20*H176+'RG15'!$B$21*I176+'RG15'!$B$22*J176</f>
        <v>4.6508028665582568E-2</v>
      </c>
      <c r="T176" s="145">
        <f>'RG16'!$B$17+'RG16'!$B$18*F176+'RG16'!$B$19*G176+'RG16'!$B$20*H176+'RG16'!$B$21*I176+'RG16'!$B$22*J176+'RG16'!$B$23*K176</f>
        <v>5.0165439791663102E-2</v>
      </c>
      <c r="U176" s="145">
        <f>'RG17'!$B$17+'RG17'!$B$18*F176+'RG17'!$B$19*G176+'RG17'!$B$20*H176+'RG17'!$B$21*I176+'RG17'!$B$22*J176+'RG17'!$B$23*K176+'RG17'!$B$24*L176</f>
        <v>5.3327498009561047E-2</v>
      </c>
      <c r="V176" s="145">
        <f>'RG18'!$B$17+'RG18'!$B$18*F176+'RG18'!$B$19*G176+'RG18'!$B$20*H176+'RG18'!$B$21*I176+'RG18'!$B$22*J176+'RG18'!$B$23*K176+'RG18'!$B$24*L176+'RG18'!$B$25*M176</f>
        <v>5.3640044681369403E-2</v>
      </c>
      <c r="W176" s="163">
        <f>'RG19'!$B$17+'RG19'!$B$18*F176+'RG19'!$B$19*G176+'RG19'!$B$20*H176+'RG19'!$B$21*I176+'RG19'!$B$22*J176+'RG19'!$B$23*K176+'RG19'!$B$24*L176+'RG19'!$B$25*M176+'RG19'!$B$26*N176</f>
        <v>5.4781934639370533E-2</v>
      </c>
      <c r="X176" s="146">
        <f t="shared" si="79"/>
        <v>3.9150847359817685E-5</v>
      </c>
      <c r="Y176" s="146">
        <f t="shared" si="80"/>
        <v>6.2570637970071619E-3</v>
      </c>
      <c r="Z176" s="146">
        <f t="shared" si="81"/>
        <v>0.1245011810136782</v>
      </c>
      <c r="AA176" s="146">
        <f t="shared" si="82"/>
        <v>1.2638559289714419E-5</v>
      </c>
      <c r="AB176" s="146">
        <f t="shared" si="83"/>
        <v>3.5550751454384785E-3</v>
      </c>
      <c r="AC176" s="146">
        <f t="shared" si="84"/>
        <v>7.4757008259705895E-2</v>
      </c>
      <c r="AD176" s="146">
        <f t="shared" si="85"/>
        <v>4.0757237962721918E-5</v>
      </c>
      <c r="AE176" s="146">
        <f t="shared" si="86"/>
        <v>6.3841395632239992E-3</v>
      </c>
      <c r="AF176" s="146">
        <f t="shared" si="87"/>
        <v>0.12670931008383959</v>
      </c>
      <c r="AG176" s="146">
        <f t="shared" si="88"/>
        <v>3.4424784347553548E-5</v>
      </c>
      <c r="AH176" s="146">
        <f t="shared" si="89"/>
        <v>5.8672637871118039E-3</v>
      </c>
      <c r="AI176" s="146">
        <f t="shared" si="90"/>
        <v>0.11765762429155374</v>
      </c>
      <c r="AJ176" s="146">
        <f t="shared" si="91"/>
        <v>6.2902077873838896E-6</v>
      </c>
      <c r="AK176" s="146">
        <f t="shared" si="92"/>
        <v>2.5080286655825706E-3</v>
      </c>
      <c r="AL176" s="146">
        <f t="shared" si="93"/>
        <v>5.3926789363974749E-2</v>
      </c>
      <c r="AM176" s="146">
        <f t="shared" si="94"/>
        <v>3.8012647824622791E-5</v>
      </c>
      <c r="AN176" s="146">
        <f t="shared" si="95"/>
        <v>6.1654397916631049E-3</v>
      </c>
      <c r="AO176" s="146">
        <f t="shared" si="96"/>
        <v>0.12290213775196938</v>
      </c>
      <c r="AP176" s="146">
        <f t="shared" si="97"/>
        <v>8.7002219118365343E-5</v>
      </c>
      <c r="AQ176" s="146">
        <f t="shared" si="98"/>
        <v>9.3274980095610499E-3</v>
      </c>
      <c r="AR176" s="146">
        <f t="shared" si="99"/>
        <v>0.17490972495819568</v>
      </c>
      <c r="AS176" s="146">
        <f t="shared" si="100"/>
        <v>9.2930461458798561E-5</v>
      </c>
      <c r="AT176" s="146">
        <f t="shared" si="101"/>
        <v>9.6400446813694057E-3</v>
      </c>
      <c r="AU176" s="146">
        <f t="shared" si="102"/>
        <v>0.17971731266505911</v>
      </c>
      <c r="AV176" s="146">
        <f t="shared" si="103"/>
        <v>1.1625011456765824E-4</v>
      </c>
      <c r="AW176" s="146">
        <f t="shared" si="104"/>
        <v>1.0781934639370536E-2</v>
      </c>
      <c r="AX176" s="147">
        <f t="shared" si="105"/>
        <v>0.19681551428126826</v>
      </c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</row>
    <row r="177" spans="1:123" x14ac:dyDescent="0.25">
      <c r="A177" s="126" t="s">
        <v>62</v>
      </c>
      <c r="B177" s="156">
        <v>4.5199999999999997E-2</v>
      </c>
      <c r="C177" s="104"/>
      <c r="D177" s="144"/>
      <c r="E177" s="104"/>
      <c r="F177" s="103">
        <v>175</v>
      </c>
      <c r="G177" s="104">
        <f t="shared" si="78"/>
        <v>30625</v>
      </c>
      <c r="H177" s="104">
        <f t="shared" si="71"/>
        <v>5359375</v>
      </c>
      <c r="I177" s="104">
        <f t="shared" si="72"/>
        <v>937890625</v>
      </c>
      <c r="J177" s="104">
        <f t="shared" si="73"/>
        <v>164130859375</v>
      </c>
      <c r="K177" s="104">
        <f t="shared" si="74"/>
        <v>28722900390625</v>
      </c>
      <c r="L177" s="104">
        <f t="shared" si="75"/>
        <v>5026507568359375</v>
      </c>
      <c r="M177" s="104">
        <f t="shared" si="76"/>
        <v>8.7963882446289062E+17</v>
      </c>
      <c r="N177" s="105">
        <f t="shared" si="77"/>
        <v>1.5393679428100588E+20</v>
      </c>
      <c r="O177" s="162">
        <f>'RG11'!$B$17+'RG11'!$B$18*'Regresiones polinomicas'!F177</f>
        <v>5.0017229664074681E-2</v>
      </c>
      <c r="P177" s="145">
        <f>'RG12'!$B$17+'RG12'!$B$18*F177+'RG12'!$B$19*G177</f>
        <v>4.7539968667865064E-2</v>
      </c>
      <c r="Q177" s="145">
        <f>'RG13'!$B$17+'RG13'!$B$18*'Regresiones polinomicas'!F177+'RG13'!$B$19*'Regresiones polinomicas'!G177+'RG13'!$B$20*'Regresiones polinomicas'!H177</f>
        <v>5.0353732662385652E-2</v>
      </c>
      <c r="R177" s="145">
        <f>'RG14'!$B$17+'RG14'!$B$18*F177+'RG14'!$B$19*G177+'RG14'!$B$20*H177+'RG14'!$B$21*I177</f>
        <v>4.9809329499625105E-2</v>
      </c>
      <c r="S177" s="145">
        <f>'RG15'!$B$17+'RG15'!$B$18*F177+'RG15'!$B$19*G177+'RG15'!$B$20*H177+'RG15'!$B$21*I177+'RG15'!$B$22*J177</f>
        <v>4.6934051766321705E-2</v>
      </c>
      <c r="T177" s="145">
        <f>'RG16'!$B$17+'RG16'!$B$18*F177+'RG16'!$B$19*G177+'RG16'!$B$20*H177+'RG16'!$B$21*I177+'RG16'!$B$22*J177+'RG16'!$B$23*K177</f>
        <v>5.0559723043810179E-2</v>
      </c>
      <c r="U177" s="145">
        <f>'RG17'!$B$17+'RG17'!$B$18*F177+'RG17'!$B$19*G177+'RG17'!$B$20*H177+'RG17'!$B$21*I177+'RG17'!$B$22*J177+'RG17'!$B$23*K177+'RG17'!$B$24*L177</f>
        <v>5.402992864045153E-2</v>
      </c>
      <c r="V177" s="145">
        <f>'RG18'!$B$17+'RG18'!$B$18*F177+'RG18'!$B$19*G177+'RG18'!$B$20*H177+'RG18'!$B$21*I177+'RG18'!$B$22*J177+'RG18'!$B$23*K177+'RG18'!$B$24*L177+'RG18'!$B$25*M177</f>
        <v>5.4283717436093504E-2</v>
      </c>
      <c r="W177" s="163">
        <f>'RG19'!$B$17+'RG19'!$B$18*F177+'RG19'!$B$19*G177+'RG19'!$B$20*H177+'RG19'!$B$21*I177+'RG19'!$B$22*J177+'RG19'!$B$23*K177+'RG19'!$B$24*L177+'RG19'!$B$25*M177+'RG19'!$B$26*N177</f>
        <v>5.5414795965649688E-2</v>
      </c>
      <c r="X177" s="146">
        <f t="shared" si="79"/>
        <v>2.3205701636441088E-5</v>
      </c>
      <c r="Y177" s="146">
        <f t="shared" si="80"/>
        <v>4.8172296640746834E-3</v>
      </c>
      <c r="Z177" s="146">
        <f t="shared" si="81"/>
        <v>9.6311405018393123E-2</v>
      </c>
      <c r="AA177" s="146">
        <f t="shared" si="82"/>
        <v>5.4754533665902142E-6</v>
      </c>
      <c r="AB177" s="146">
        <f t="shared" si="83"/>
        <v>2.3399686678650666E-3</v>
      </c>
      <c r="AC177" s="146">
        <f t="shared" si="84"/>
        <v>4.9221081406534098E-2</v>
      </c>
      <c r="AD177" s="146">
        <f t="shared" si="85"/>
        <v>2.6560960355340726E-5</v>
      </c>
      <c r="AE177" s="146">
        <f t="shared" si="86"/>
        <v>5.1537326623856544E-3</v>
      </c>
      <c r="AF177" s="146">
        <f t="shared" si="87"/>
        <v>0.10235055853635859</v>
      </c>
      <c r="AG177" s="146">
        <f t="shared" si="88"/>
        <v>2.1245918436114244E-5</v>
      </c>
      <c r="AH177" s="146">
        <f t="shared" si="89"/>
        <v>4.6093294996251075E-3</v>
      </c>
      <c r="AI177" s="146">
        <f t="shared" si="90"/>
        <v>9.2539480975342175E-2</v>
      </c>
      <c r="AJ177" s="146">
        <f t="shared" si="91"/>
        <v>3.0069355282834347E-6</v>
      </c>
      <c r="AK177" s="146">
        <f t="shared" si="92"/>
        <v>1.7340517663217078E-3</v>
      </c>
      <c r="AL177" s="146">
        <f t="shared" si="93"/>
        <v>3.6946560142629856E-2</v>
      </c>
      <c r="AM177" s="146">
        <f t="shared" si="94"/>
        <v>2.8726631106349877E-5</v>
      </c>
      <c r="AN177" s="146">
        <f t="shared" si="95"/>
        <v>5.3597230438101814E-3</v>
      </c>
      <c r="AO177" s="146">
        <f t="shared" si="96"/>
        <v>0.10600776114153083</v>
      </c>
      <c r="AP177" s="146">
        <f t="shared" si="97"/>
        <v>7.7967639795466261E-5</v>
      </c>
      <c r="AQ177" s="146">
        <f t="shared" si="98"/>
        <v>8.8299286404515329E-3</v>
      </c>
      <c r="AR177" s="146">
        <f t="shared" si="99"/>
        <v>0.1634266204423723</v>
      </c>
      <c r="AS177" s="146">
        <f t="shared" si="100"/>
        <v>8.2513922458789192E-5</v>
      </c>
      <c r="AT177" s="146">
        <f t="shared" si="101"/>
        <v>9.0837174360935066E-3</v>
      </c>
      <c r="AU177" s="146">
        <f t="shared" si="102"/>
        <v>0.16733779234606544</v>
      </c>
      <c r="AV177" s="146">
        <f t="shared" si="103"/>
        <v>1.043420566198532E-4</v>
      </c>
      <c r="AW177" s="146">
        <f t="shared" si="104"/>
        <v>1.0214795965649691E-2</v>
      </c>
      <c r="AX177" s="147">
        <f t="shared" si="105"/>
        <v>0.1843333677882997</v>
      </c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</row>
    <row r="178" spans="1:123" x14ac:dyDescent="0.25">
      <c r="A178" s="127" t="s">
        <v>61</v>
      </c>
      <c r="B178" s="156">
        <v>4.4699999999999997E-2</v>
      </c>
      <c r="C178" s="104"/>
      <c r="D178" s="144"/>
      <c r="E178" s="104"/>
      <c r="F178" s="103">
        <v>176</v>
      </c>
      <c r="G178" s="104">
        <f t="shared" si="78"/>
        <v>30976</v>
      </c>
      <c r="H178" s="104">
        <f t="shared" si="71"/>
        <v>5451776</v>
      </c>
      <c r="I178" s="104">
        <f t="shared" si="72"/>
        <v>959512576</v>
      </c>
      <c r="J178" s="104">
        <f t="shared" si="73"/>
        <v>168874213376</v>
      </c>
      <c r="K178" s="104">
        <f t="shared" si="74"/>
        <v>29721861554176</v>
      </c>
      <c r="L178" s="104">
        <f t="shared" si="75"/>
        <v>5231047633534976</v>
      </c>
      <c r="M178" s="104">
        <f t="shared" si="76"/>
        <v>9.2066438350215578E+17</v>
      </c>
      <c r="N178" s="105">
        <f t="shared" si="77"/>
        <v>1.6203693149637942E+20</v>
      </c>
      <c r="O178" s="162">
        <f>'RG11'!$B$17+'RG11'!$B$18*'Regresiones polinomicas'!F178</f>
        <v>4.9777395531142202E-2</v>
      </c>
      <c r="P178" s="145">
        <f>'RG12'!$B$17+'RG12'!$B$18*F178+'RG12'!$B$19*G178</f>
        <v>4.7528804780736546E-2</v>
      </c>
      <c r="Q178" s="145">
        <f>'RG13'!$B$17+'RG13'!$B$18*'Regresiones polinomicas'!F178+'RG13'!$B$19*'Regresiones polinomicas'!G178+'RG13'!$B$20*'Regresiones polinomicas'!H178</f>
        <v>5.0323827701473089E-2</v>
      </c>
      <c r="R178" s="145">
        <f>'RG14'!$B$17+'RG14'!$B$18*F178+'RG14'!$B$19*G178+'RG14'!$B$20*H178+'RG14'!$B$21*I178</f>
        <v>4.9752645085603217E-2</v>
      </c>
      <c r="S178" s="145">
        <f>'RG15'!$B$17+'RG15'!$B$18*F178+'RG15'!$B$19*G178+'RG15'!$B$20*H178+'RG15'!$B$21*I178+'RG15'!$B$22*J178</f>
        <v>4.7375069382816104E-2</v>
      </c>
      <c r="T178" s="145">
        <f>'RG16'!$B$17+'RG16'!$B$18*F178+'RG16'!$B$19*G178+'RG16'!$B$20*H178+'RG16'!$B$21*I178+'RG16'!$B$22*J178+'RG16'!$B$23*K178</f>
        <v>5.0953898799480424E-2</v>
      </c>
      <c r="U178" s="145">
        <f>'RG17'!$B$17+'RG17'!$B$18*F178+'RG17'!$B$19*G178+'RG17'!$B$20*H178+'RG17'!$B$21*I178+'RG17'!$B$22*J178+'RG17'!$B$23*K178+'RG17'!$B$24*L178</f>
        <v>5.471686247078722E-2</v>
      </c>
      <c r="V178" s="145">
        <f>'RG18'!$B$17+'RG18'!$B$18*F178+'RG18'!$B$19*G178+'RG18'!$B$20*H178+'RG18'!$B$21*I178+'RG18'!$B$22*J178+'RG18'!$B$23*K178+'RG18'!$B$24*L178+'RG18'!$B$25*M178</f>
        <v>5.4909469182085058E-2</v>
      </c>
      <c r="W178" s="163">
        <f>'RG19'!$B$17+'RG19'!$B$18*F178+'RG19'!$B$19*G178+'RG19'!$B$20*H178+'RG19'!$B$21*I178+'RG19'!$B$22*J178+'RG19'!$B$23*K178+'RG19'!$B$24*L178+'RG19'!$B$25*M178+'RG19'!$B$26*N178</f>
        <v>5.6019756585174107E-2</v>
      </c>
      <c r="X178" s="146">
        <f t="shared" si="79"/>
        <v>2.5779945379662834E-5</v>
      </c>
      <c r="Y178" s="146">
        <f t="shared" si="80"/>
        <v>5.077395531142205E-3</v>
      </c>
      <c r="Z178" s="146">
        <f t="shared" si="81"/>
        <v>0.10200203278947444</v>
      </c>
      <c r="AA178" s="146">
        <f t="shared" si="82"/>
        <v>8.0021364875179555E-6</v>
      </c>
      <c r="AB178" s="146">
        <f t="shared" si="83"/>
        <v>2.8288047807365491E-3</v>
      </c>
      <c r="AC178" s="146">
        <f t="shared" si="84"/>
        <v>5.9517692350704039E-2</v>
      </c>
      <c r="AD178" s="146">
        <f t="shared" si="85"/>
        <v>3.162743801585613E-5</v>
      </c>
      <c r="AE178" s="146">
        <f t="shared" si="86"/>
        <v>5.6238277014730928E-3</v>
      </c>
      <c r="AF178" s="146">
        <f t="shared" si="87"/>
        <v>0.11175278110469468</v>
      </c>
      <c r="AG178" s="146">
        <f t="shared" si="88"/>
        <v>2.5529222361070375E-5</v>
      </c>
      <c r="AH178" s="146">
        <f t="shared" si="89"/>
        <v>5.0526450856032204E-3</v>
      </c>
      <c r="AI178" s="146">
        <f t="shared" si="90"/>
        <v>0.1015553057914762</v>
      </c>
      <c r="AJ178" s="146">
        <f t="shared" si="91"/>
        <v>7.1559962028801496E-6</v>
      </c>
      <c r="AK178" s="146">
        <f t="shared" si="92"/>
        <v>2.6750693828161073E-3</v>
      </c>
      <c r="AL178" s="146">
        <f t="shared" si="93"/>
        <v>5.6465761795515365E-2</v>
      </c>
      <c r="AM178" s="146">
        <f t="shared" si="94"/>
        <v>3.9111250194142726E-5</v>
      </c>
      <c r="AN178" s="146">
        <f t="shared" si="95"/>
        <v>6.2538987994804271E-3</v>
      </c>
      <c r="AO178" s="146">
        <f t="shared" si="96"/>
        <v>0.12273641363718762</v>
      </c>
      <c r="AP178" s="146">
        <f t="shared" si="97"/>
        <v>1.0033753375866551E-4</v>
      </c>
      <c r="AQ178" s="146">
        <f t="shared" si="98"/>
        <v>1.0016862470787223E-2</v>
      </c>
      <c r="AR178" s="146">
        <f t="shared" si="99"/>
        <v>0.18306719388625628</v>
      </c>
      <c r="AS178" s="146">
        <f t="shared" si="100"/>
        <v>1.0423326097994461E-4</v>
      </c>
      <c r="AT178" s="146">
        <f t="shared" si="101"/>
        <v>1.0209469182085061E-2</v>
      </c>
      <c r="AU178" s="146">
        <f t="shared" si="102"/>
        <v>0.18593276049035337</v>
      </c>
      <c r="AV178" s="146">
        <f t="shared" si="103"/>
        <v>1.2813688914759265E-4</v>
      </c>
      <c r="AW178" s="146">
        <f t="shared" si="104"/>
        <v>1.1319756585174111E-2</v>
      </c>
      <c r="AX178" s="147">
        <f t="shared" si="105"/>
        <v>0.20206722190881382</v>
      </c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</row>
    <row r="179" spans="1:123" x14ac:dyDescent="0.25">
      <c r="A179" s="126" t="s">
        <v>60</v>
      </c>
      <c r="B179" s="156">
        <v>4.41E-2</v>
      </c>
      <c r="C179" s="104"/>
      <c r="D179" s="144"/>
      <c r="E179" s="104"/>
      <c r="F179" s="103">
        <v>177</v>
      </c>
      <c r="G179" s="104">
        <f t="shared" si="78"/>
        <v>31329</v>
      </c>
      <c r="H179" s="104">
        <f t="shared" si="71"/>
        <v>5545233</v>
      </c>
      <c r="I179" s="104">
        <f t="shared" si="72"/>
        <v>981506241</v>
      </c>
      <c r="J179" s="104">
        <f t="shared" si="73"/>
        <v>173726604657</v>
      </c>
      <c r="K179" s="104">
        <f t="shared" si="74"/>
        <v>30749609024289</v>
      </c>
      <c r="L179" s="104">
        <f t="shared" si="75"/>
        <v>5442680797299153</v>
      </c>
      <c r="M179" s="104">
        <f t="shared" si="76"/>
        <v>9.6335450112195008E+17</v>
      </c>
      <c r="N179" s="105">
        <f t="shared" si="77"/>
        <v>1.7051374669858518E+20</v>
      </c>
      <c r="O179" s="162">
        <f>'RG11'!$B$17+'RG11'!$B$18*'Regresiones polinomicas'!F179</f>
        <v>4.9537561398209716E-2</v>
      </c>
      <c r="P179" s="145">
        <f>'RG12'!$B$17+'RG12'!$B$18*F179+'RG12'!$B$19*G179</f>
        <v>4.7521583484052936E-2</v>
      </c>
      <c r="Q179" s="145">
        <f>'RG13'!$B$17+'RG13'!$B$18*'Regresiones polinomicas'!F179+'RG13'!$B$19*'Regresiones polinomicas'!G179+'RG13'!$B$20*'Regresiones polinomicas'!H179</f>
        <v>5.0294364843085998E-2</v>
      </c>
      <c r="R179" s="145">
        <f>'RG14'!$B$17+'RG14'!$B$18*F179+'RG14'!$B$19*G179+'RG14'!$B$20*H179+'RG14'!$B$21*I179</f>
        <v>4.9697214926957826E-2</v>
      </c>
      <c r="S179" s="145">
        <f>'RG15'!$B$17+'RG15'!$B$18*F179+'RG15'!$B$19*G179+'RG15'!$B$20*H179+'RG15'!$B$21*I179+'RG15'!$B$22*J179</f>
        <v>4.7830033105063841E-2</v>
      </c>
      <c r="T179" s="145">
        <f>'RG16'!$B$17+'RG16'!$B$18*F179+'RG16'!$B$19*G179+'RG16'!$B$20*H179+'RG16'!$B$21*I179+'RG16'!$B$22*J179+'RG16'!$B$23*K179</f>
        <v>5.1346758970739925E-2</v>
      </c>
      <c r="U179" s="145">
        <f>'RG17'!$B$17+'RG17'!$B$18*F179+'RG17'!$B$19*G179+'RG17'!$B$20*H179+'RG17'!$B$21*I179+'RG17'!$B$22*J179+'RG17'!$B$23*K179+'RG17'!$B$24*L179</f>
        <v>5.538519297465605E-2</v>
      </c>
      <c r="V179" s="145">
        <f>'RG18'!$B$17+'RG18'!$B$18*F179+'RG18'!$B$19*G179+'RG18'!$B$20*H179+'RG18'!$B$21*I179+'RG18'!$B$22*J179+'RG18'!$B$23*K179+'RG18'!$B$24*L179+'RG18'!$B$25*M179</f>
        <v>5.5514557845841583E-2</v>
      </c>
      <c r="W179" s="163">
        <f>'RG19'!$B$17+'RG19'!$B$18*F179+'RG19'!$B$19*G179+'RG19'!$B$20*H179+'RG19'!$B$21*I179+'RG19'!$B$22*J179+'RG19'!$B$23*K179+'RG19'!$B$24*L179+'RG19'!$B$25*M179+'RG19'!$B$26*N179</f>
        <v>5.6594026846997991E-2</v>
      </c>
      <c r="X179" s="146">
        <f t="shared" si="79"/>
        <v>2.9567073959300398E-5</v>
      </c>
      <c r="Y179" s="146">
        <f t="shared" si="80"/>
        <v>5.4375613982097157E-3</v>
      </c>
      <c r="Z179" s="146">
        <f t="shared" si="81"/>
        <v>0.10976643267720944</v>
      </c>
      <c r="AA179" s="146">
        <f t="shared" si="82"/>
        <v>1.1707233538343825E-5</v>
      </c>
      <c r="AB179" s="146">
        <f t="shared" si="83"/>
        <v>3.4215834840529355E-3</v>
      </c>
      <c r="AC179" s="146">
        <f t="shared" si="84"/>
        <v>7.2000620206629562E-2</v>
      </c>
      <c r="AD179" s="146">
        <f t="shared" si="85"/>
        <v>3.8370155809259815E-5</v>
      </c>
      <c r="AE179" s="146">
        <f t="shared" si="86"/>
        <v>6.1943648430859977E-3</v>
      </c>
      <c r="AF179" s="146">
        <f t="shared" si="87"/>
        <v>0.12316220440226001</v>
      </c>
      <c r="AG179" s="146">
        <f t="shared" si="88"/>
        <v>3.1328814938559501E-5</v>
      </c>
      <c r="AH179" s="146">
        <f t="shared" si="89"/>
        <v>5.5972149269578261E-3</v>
      </c>
      <c r="AI179" s="146">
        <f t="shared" si="90"/>
        <v>0.11262632997008581</v>
      </c>
      <c r="AJ179" s="146">
        <f t="shared" si="91"/>
        <v>1.3913146964872193E-5</v>
      </c>
      <c r="AK179" s="146">
        <f t="shared" si="92"/>
        <v>3.7300331050638402E-3</v>
      </c>
      <c r="AL179" s="146">
        <f t="shared" si="93"/>
        <v>7.7985166702068121E-2</v>
      </c>
      <c r="AM179" s="146">
        <f t="shared" si="94"/>
        <v>5.2515515579999573E-5</v>
      </c>
      <c r="AN179" s="146">
        <f t="shared" si="95"/>
        <v>7.2467589707399249E-3</v>
      </c>
      <c r="AO179" s="146">
        <f t="shared" si="96"/>
        <v>0.14113371741475461</v>
      </c>
      <c r="AP179" s="146">
        <f t="shared" si="97"/>
        <v>1.2735558047522627E-4</v>
      </c>
      <c r="AQ179" s="146">
        <f t="shared" si="98"/>
        <v>1.128519297465605E-2</v>
      </c>
      <c r="AR179" s="146">
        <f t="shared" si="99"/>
        <v>0.20375830377299742</v>
      </c>
      <c r="AS179" s="146">
        <f t="shared" si="100"/>
        <v>1.3029213081606363E-4</v>
      </c>
      <c r="AT179" s="146">
        <f t="shared" si="101"/>
        <v>1.1414557845841583E-2</v>
      </c>
      <c r="AU179" s="146">
        <f t="shared" si="102"/>
        <v>0.20561377571516784</v>
      </c>
      <c r="AV179" s="146">
        <f t="shared" si="103"/>
        <v>1.5610070685350655E-4</v>
      </c>
      <c r="AW179" s="146">
        <f t="shared" si="104"/>
        <v>1.2494026846997991E-2</v>
      </c>
      <c r="AX179" s="147">
        <f t="shared" si="105"/>
        <v>0.22076582182030632</v>
      </c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</row>
    <row r="180" spans="1:123" x14ac:dyDescent="0.25">
      <c r="A180" s="127" t="s">
        <v>59</v>
      </c>
      <c r="B180" s="156">
        <v>4.7199999999999999E-2</v>
      </c>
      <c r="C180" s="104"/>
      <c r="D180" s="144"/>
      <c r="E180" s="104"/>
      <c r="F180" s="103">
        <v>178</v>
      </c>
      <c r="G180" s="104">
        <f t="shared" si="78"/>
        <v>31684</v>
      </c>
      <c r="H180" s="104">
        <f t="shared" si="71"/>
        <v>5639752</v>
      </c>
      <c r="I180" s="104">
        <f t="shared" si="72"/>
        <v>1003875856</v>
      </c>
      <c r="J180" s="104">
        <f t="shared" si="73"/>
        <v>178689902368</v>
      </c>
      <c r="K180" s="104">
        <f t="shared" si="74"/>
        <v>31806802621504</v>
      </c>
      <c r="L180" s="104">
        <f t="shared" si="75"/>
        <v>5661610866627712</v>
      </c>
      <c r="M180" s="104">
        <f t="shared" si="76"/>
        <v>1.0077667342597327E+18</v>
      </c>
      <c r="N180" s="105">
        <f t="shared" si="77"/>
        <v>1.7938247869823241E+20</v>
      </c>
      <c r="O180" s="162">
        <f>'RG11'!$B$17+'RG11'!$B$18*'Regresiones polinomicas'!F180</f>
        <v>4.9297727265277237E-2</v>
      </c>
      <c r="P180" s="145">
        <f>'RG12'!$B$17+'RG12'!$B$18*F180+'RG12'!$B$19*G180</f>
        <v>4.7518304777814213E-2</v>
      </c>
      <c r="Q180" s="145">
        <f>'RG13'!$B$17+'RG13'!$B$18*'Regresiones polinomicas'!F180+'RG13'!$B$19*'Regresiones polinomicas'!G180+'RG13'!$B$20*'Regresiones polinomicas'!H180</f>
        <v>5.0265284249824023E-2</v>
      </c>
      <c r="R180" s="145">
        <f>'RG14'!$B$17+'RG14'!$B$18*F180+'RG14'!$B$19*G180+'RG14'!$B$20*H180+'RG14'!$B$21*I180</f>
        <v>4.9643044512830178E-2</v>
      </c>
      <c r="S180" s="145">
        <f>'RG15'!$B$17+'RG15'!$B$18*F180+'RG15'!$B$19*G180+'RG15'!$B$20*H180+'RG15'!$B$21*I180+'RG15'!$B$22*J180</f>
        <v>4.8297828811543875E-2</v>
      </c>
      <c r="T180" s="145">
        <f>'RG16'!$B$17+'RG16'!$B$18*F180+'RG16'!$B$19*G180+'RG16'!$B$20*H180+'RG16'!$B$21*I180+'RG16'!$B$22*J180+'RG16'!$B$23*K180</f>
        <v>5.173707866028221E-2</v>
      </c>
      <c r="U180" s="145">
        <f>'RG17'!$B$17+'RG17'!$B$18*F180+'RG17'!$B$19*G180+'RG17'!$B$20*H180+'RG17'!$B$21*I180+'RG17'!$B$22*J180+'RG17'!$B$23*K180+'RG17'!$B$24*L180</f>
        <v>5.6031816445640814E-2</v>
      </c>
      <c r="V180" s="145">
        <f>'RG18'!$B$17+'RG18'!$B$18*F180+'RG18'!$B$19*G180+'RG18'!$B$20*H180+'RG18'!$B$21*I180+'RG18'!$B$22*J180+'RG18'!$B$23*K180+'RG18'!$B$24*L180+'RG18'!$B$25*M180</f>
        <v>5.6096270327170128E-2</v>
      </c>
      <c r="W180" s="163">
        <f>'RG19'!$B$17+'RG19'!$B$18*F180+'RG19'!$B$19*G180+'RG19'!$B$20*H180+'RG19'!$B$21*I180+'RG19'!$B$22*J180+'RG19'!$B$23*K180+'RG19'!$B$24*L180+'RG19'!$B$25*M180+'RG19'!$B$26*N180</f>
        <v>5.7134927904279209E-2</v>
      </c>
      <c r="X180" s="146">
        <f t="shared" si="79"/>
        <v>4.4004596794875213E-6</v>
      </c>
      <c r="Y180" s="146">
        <f t="shared" si="80"/>
        <v>2.0977272652772383E-3</v>
      </c>
      <c r="Z180" s="146">
        <f t="shared" si="81"/>
        <v>4.2552210449563026E-2</v>
      </c>
      <c r="AA180" s="146">
        <f t="shared" si="82"/>
        <v>1.0131793157935629E-7</v>
      </c>
      <c r="AB180" s="146">
        <f t="shared" si="83"/>
        <v>3.1830477781421423E-4</v>
      </c>
      <c r="AC180" s="146">
        <f t="shared" si="84"/>
        <v>6.6985718304249636E-3</v>
      </c>
      <c r="AD180" s="146">
        <f t="shared" si="85"/>
        <v>9.3959675322192298E-6</v>
      </c>
      <c r="AE180" s="146">
        <f t="shared" si="86"/>
        <v>3.065284249824024E-3</v>
      </c>
      <c r="AF180" s="146">
        <f t="shared" si="87"/>
        <v>6.0982133008324835E-2</v>
      </c>
      <c r="AG180" s="146">
        <f t="shared" si="88"/>
        <v>5.9684664916696492E-6</v>
      </c>
      <c r="AH180" s="146">
        <f t="shared" si="89"/>
        <v>2.4430445128301795E-3</v>
      </c>
      <c r="AI180" s="146">
        <f t="shared" si="90"/>
        <v>4.9212221708094028E-2</v>
      </c>
      <c r="AJ180" s="146">
        <f t="shared" si="91"/>
        <v>1.2052280994558389E-6</v>
      </c>
      <c r="AK180" s="146">
        <f t="shared" si="92"/>
        <v>1.0978288115438758E-3</v>
      </c>
      <c r="AL180" s="146">
        <f t="shared" si="93"/>
        <v>2.2730396760226187E-2</v>
      </c>
      <c r="AM180" s="146">
        <f t="shared" si="94"/>
        <v>2.0585082769588221E-5</v>
      </c>
      <c r="AN180" s="146">
        <f t="shared" si="95"/>
        <v>4.5370786602822108E-3</v>
      </c>
      <c r="AO180" s="146">
        <f t="shared" si="96"/>
        <v>8.7694913933462168E-2</v>
      </c>
      <c r="AP180" s="146">
        <f t="shared" si="97"/>
        <v>7.8000981729491563E-5</v>
      </c>
      <c r="AQ180" s="146">
        <f t="shared" si="98"/>
        <v>8.8318164456408152E-3</v>
      </c>
      <c r="AR180" s="146">
        <f t="shared" si="99"/>
        <v>0.15762145519963625</v>
      </c>
      <c r="AS180" s="146">
        <f t="shared" si="100"/>
        <v>7.9143625734087711E-5</v>
      </c>
      <c r="AT180" s="146">
        <f t="shared" si="101"/>
        <v>8.8962703271701291E-3</v>
      </c>
      <c r="AU180" s="146">
        <f t="shared" si="102"/>
        <v>0.15858933713925072</v>
      </c>
      <c r="AV180" s="146">
        <f t="shared" si="103"/>
        <v>9.8702792463225701E-5</v>
      </c>
      <c r="AW180" s="146">
        <f t="shared" si="104"/>
        <v>9.9349279042792102E-3</v>
      </c>
      <c r="AX180" s="147">
        <f t="shared" si="105"/>
        <v>0.1738853669496819</v>
      </c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</row>
    <row r="181" spans="1:123" x14ac:dyDescent="0.25">
      <c r="A181" s="126" t="s">
        <v>58</v>
      </c>
      <c r="B181" s="156">
        <v>4.9200000000000001E-2</v>
      </c>
      <c r="C181" s="104"/>
      <c r="D181" s="144"/>
      <c r="E181" s="104"/>
      <c r="F181" s="103">
        <v>179</v>
      </c>
      <c r="G181" s="104">
        <f t="shared" si="78"/>
        <v>32041</v>
      </c>
      <c r="H181" s="104">
        <f t="shared" si="71"/>
        <v>5735339</v>
      </c>
      <c r="I181" s="104">
        <f t="shared" si="72"/>
        <v>1026625681</v>
      </c>
      <c r="J181" s="104">
        <f t="shared" si="73"/>
        <v>183765996899</v>
      </c>
      <c r="K181" s="104">
        <f t="shared" si="74"/>
        <v>32894113444921</v>
      </c>
      <c r="L181" s="104">
        <f t="shared" si="75"/>
        <v>5888046306640859</v>
      </c>
      <c r="M181" s="104">
        <f t="shared" si="76"/>
        <v>1.0539602888887137E+18</v>
      </c>
      <c r="N181" s="105">
        <f t="shared" si="77"/>
        <v>1.8865889171107974E+20</v>
      </c>
      <c r="O181" s="162">
        <f>'RG11'!$B$17+'RG11'!$B$18*'Regresiones polinomicas'!F181</f>
        <v>4.9057893132344758E-2</v>
      </c>
      <c r="P181" s="145">
        <f>'RG12'!$B$17+'RG12'!$B$18*F181+'RG12'!$B$19*G181</f>
        <v>4.7518968662020378E-2</v>
      </c>
      <c r="Q181" s="145">
        <f>'RG13'!$B$17+'RG13'!$B$18*'Regresiones polinomicas'!F181+'RG13'!$B$19*'Regresiones polinomicas'!G181+'RG13'!$B$20*'Regresiones polinomicas'!H181</f>
        <v>5.023652608428688E-2</v>
      </c>
      <c r="R181" s="145">
        <f>'RG14'!$B$17+'RG14'!$B$18*F181+'RG14'!$B$19*G181+'RG14'!$B$20*H181+'RG14'!$B$21*I181</f>
        <v>4.9590140439590966E-2</v>
      </c>
      <c r="S181" s="145">
        <f>'RG15'!$B$17+'RG15'!$B$18*F181+'RG15'!$B$19*G181+'RG15'!$B$20*H181+'RG15'!$B$21*I181+'RG15'!$B$22*J181</f>
        <v>4.8777275527013941E-2</v>
      </c>
      <c r="T181" s="145">
        <f>'RG16'!$B$17+'RG16'!$B$18*F181+'RG16'!$B$19*G181+'RG16'!$B$20*H181+'RG16'!$B$21*I181+'RG16'!$B$22*J181+'RG16'!$B$23*K181</f>
        <v>5.2123617668241362E-2</v>
      </c>
      <c r="U181" s="145">
        <f>'RG17'!$B$17+'RG17'!$B$18*F181+'RG17'!$B$19*G181+'RG17'!$B$20*H181+'RG17'!$B$21*I181+'RG17'!$B$22*J181+'RG17'!$B$23*K181+'RG17'!$B$24*L181</f>
        <v>5.6653642726359976E-2</v>
      </c>
      <c r="V181" s="145">
        <f>'RG18'!$B$17+'RG18'!$B$18*F181+'RG18'!$B$19*G181+'RG18'!$B$20*H181+'RG18'!$B$21*I181+'RG18'!$B$22*J181+'RG18'!$B$23*K181+'RG18'!$B$24*L181+'RG18'!$B$25*M181</f>
        <v>5.6651932116117187E-2</v>
      </c>
      <c r="W181" s="163">
        <f>'RG19'!$B$17+'RG19'!$B$18*F181+'RG19'!$B$19*G181+'RG19'!$B$20*H181+'RG19'!$B$21*I181+'RG19'!$B$22*J181+'RG19'!$B$23*K181+'RG19'!$B$24*L181+'RG19'!$B$25*M181+'RG19'!$B$26*N181</f>
        <v>5.7639904938099562E-2</v>
      </c>
      <c r="X181" s="146">
        <f t="shared" si="79"/>
        <v>2.0194361834784544E-8</v>
      </c>
      <c r="Y181" s="146">
        <f t="shared" si="80"/>
        <v>1.4210686765524227E-4</v>
      </c>
      <c r="Z181" s="146">
        <f t="shared" si="81"/>
        <v>2.896717705994362E-3</v>
      </c>
      <c r="AA181" s="146">
        <f t="shared" si="82"/>
        <v>2.8258663592695614E-6</v>
      </c>
      <c r="AB181" s="146">
        <f t="shared" si="83"/>
        <v>1.681031337979623E-3</v>
      </c>
      <c r="AC181" s="146">
        <f t="shared" si="84"/>
        <v>3.5376006367814759E-2</v>
      </c>
      <c r="AD181" s="146">
        <f t="shared" si="85"/>
        <v>1.07438632340709E-6</v>
      </c>
      <c r="AE181" s="146">
        <f t="shared" si="86"/>
        <v>1.036526084286879E-3</v>
      </c>
      <c r="AF181" s="146">
        <f t="shared" si="87"/>
        <v>2.0632917223372387E-2</v>
      </c>
      <c r="AG181" s="146">
        <f t="shared" si="88"/>
        <v>1.5220956260423136E-7</v>
      </c>
      <c r="AH181" s="146">
        <f t="shared" si="89"/>
        <v>3.9014043959096495E-4</v>
      </c>
      <c r="AI181" s="146">
        <f t="shared" si="90"/>
        <v>7.8672985422620616E-3</v>
      </c>
      <c r="AJ181" s="146">
        <f t="shared" si="91"/>
        <v>1.7869598006134163E-7</v>
      </c>
      <c r="AK181" s="146">
        <f t="shared" si="92"/>
        <v>4.2272447298605936E-4</v>
      </c>
      <c r="AL181" s="146">
        <f t="shared" si="93"/>
        <v>8.6664223948290254E-3</v>
      </c>
      <c r="AM181" s="146">
        <f t="shared" si="94"/>
        <v>8.5475402700530553E-6</v>
      </c>
      <c r="AN181" s="146">
        <f t="shared" si="95"/>
        <v>2.9236176682413614E-3</v>
      </c>
      <c r="AO181" s="146">
        <f t="shared" si="96"/>
        <v>5.6090075843348568E-2</v>
      </c>
      <c r="AP181" s="146">
        <f t="shared" si="97"/>
        <v>5.555678989221897E-5</v>
      </c>
      <c r="AQ181" s="146">
        <f t="shared" si="98"/>
        <v>7.4536427263599755E-3</v>
      </c>
      <c r="AR181" s="146">
        <f t="shared" si="99"/>
        <v>0.13156510980876296</v>
      </c>
      <c r="AS181" s="146">
        <f t="shared" si="100"/>
        <v>5.5531292263218774E-5</v>
      </c>
      <c r="AT181" s="146">
        <f t="shared" si="101"/>
        <v>7.4519321161171867E-3</v>
      </c>
      <c r="AU181" s="146">
        <f t="shared" si="102"/>
        <v>0.13153888733826874</v>
      </c>
      <c r="AV181" s="146">
        <f t="shared" si="103"/>
        <v>7.1231995364157358E-5</v>
      </c>
      <c r="AW181" s="146">
        <f t="shared" si="104"/>
        <v>8.4399049380995614E-3</v>
      </c>
      <c r="AX181" s="147">
        <f t="shared" si="105"/>
        <v>0.14642468524476773</v>
      </c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</row>
    <row r="182" spans="1:123" x14ac:dyDescent="0.25">
      <c r="A182" s="127" t="s">
        <v>57</v>
      </c>
      <c r="B182" s="156">
        <v>5.2400000000000002E-2</v>
      </c>
      <c r="C182" s="104"/>
      <c r="D182" s="144"/>
      <c r="E182" s="104"/>
      <c r="F182" s="103">
        <v>180</v>
      </c>
      <c r="G182" s="104">
        <f t="shared" si="78"/>
        <v>32400</v>
      </c>
      <c r="H182" s="104">
        <f t="shared" si="71"/>
        <v>5832000</v>
      </c>
      <c r="I182" s="104">
        <f t="shared" si="72"/>
        <v>1049760000</v>
      </c>
      <c r="J182" s="104">
        <f t="shared" si="73"/>
        <v>188956800000</v>
      </c>
      <c r="K182" s="104">
        <f t="shared" si="74"/>
        <v>34012224000000</v>
      </c>
      <c r="L182" s="104">
        <f t="shared" si="75"/>
        <v>6122200320000000</v>
      </c>
      <c r="M182" s="104">
        <f t="shared" si="76"/>
        <v>1.1019960576E+18</v>
      </c>
      <c r="N182" s="105">
        <f t="shared" si="77"/>
        <v>1.98359290368E+20</v>
      </c>
      <c r="O182" s="162">
        <f>'RG11'!$B$17+'RG11'!$B$18*'Regresiones polinomicas'!F182</f>
        <v>4.881805899941228E-2</v>
      </c>
      <c r="P182" s="145">
        <f>'RG12'!$B$17+'RG12'!$B$18*F182+'RG12'!$B$19*G182</f>
        <v>4.752357513667145E-2</v>
      </c>
      <c r="Q182" s="145">
        <f>'RG13'!$B$17+'RG13'!$B$18*'Regresiones polinomicas'!F182+'RG13'!$B$19*'Regresiones polinomicas'!G182+'RG13'!$B$20*'Regresiones polinomicas'!H182</f>
        <v>5.0208030509074193E-2</v>
      </c>
      <c r="R182" s="145">
        <f>'RG14'!$B$17+'RG14'!$B$18*F182+'RG14'!$B$19*G182+'RG14'!$B$20*H182+'RG14'!$B$21*I182</f>
        <v>4.9538510410840376E-2</v>
      </c>
      <c r="S182" s="145">
        <f>'RG15'!$B$17+'RG15'!$B$18*F182+'RG15'!$B$19*G182+'RG15'!$B$20*H182+'RG15'!$B$21*I182+'RG15'!$B$22*J182</f>
        <v>4.9267124280309327E-2</v>
      </c>
      <c r="T182" s="145">
        <f>'RG16'!$B$17+'RG16'!$B$18*F182+'RG16'!$B$19*G182+'RG16'!$B$20*H182+'RG16'!$B$21*I182+'RG16'!$B$22*J182+'RG16'!$B$23*K182</f>
        <v>5.2505122043837282E-2</v>
      </c>
      <c r="U182" s="145">
        <f>'RG17'!$B$17+'RG17'!$B$18*F182+'RG17'!$B$19*G182+'RG17'!$B$20*H182+'RG17'!$B$21*I182+'RG17'!$B$22*J182+'RG17'!$B$23*K182+'RG17'!$B$24*L182</f>
        <v>5.7247606434799536E-2</v>
      </c>
      <c r="V182" s="145">
        <f>'RG18'!$B$17+'RG18'!$B$18*F182+'RG18'!$B$19*G182+'RG18'!$B$20*H182+'RG18'!$B$21*I182+'RG18'!$B$22*J182+'RG18'!$B$23*K182+'RG18'!$B$24*L182+'RG18'!$B$25*M182</f>
        <v>5.7178917206957003E-2</v>
      </c>
      <c r="W182" s="163">
        <f>'RG19'!$B$17+'RG19'!$B$18*F182+'RG19'!$B$19*G182+'RG19'!$B$20*H182+'RG19'!$B$21*I182+'RG19'!$B$22*J182+'RG19'!$B$23*K182+'RG19'!$B$24*L182+'RG19'!$B$25*M182+'RG19'!$B$26*N182</f>
        <v>5.8106540288701325E-2</v>
      </c>
      <c r="X182" s="146">
        <f t="shared" si="79"/>
        <v>1.2830301331691374E-5</v>
      </c>
      <c r="Y182" s="146">
        <f t="shared" si="80"/>
        <v>3.5819410005877225E-3</v>
      </c>
      <c r="Z182" s="146">
        <f t="shared" si="81"/>
        <v>7.3373277717388261E-2</v>
      </c>
      <c r="AA182" s="146">
        <f t="shared" si="82"/>
        <v>2.3779519447688883E-5</v>
      </c>
      <c r="AB182" s="146">
        <f t="shared" si="83"/>
        <v>4.8764248633285517E-3</v>
      </c>
      <c r="AC182" s="146">
        <f t="shared" si="84"/>
        <v>0.10261064848982017</v>
      </c>
      <c r="AD182" s="146">
        <f t="shared" si="85"/>
        <v>4.8047302491495495E-6</v>
      </c>
      <c r="AE182" s="146">
        <f t="shared" si="86"/>
        <v>2.1919694909258089E-3</v>
      </c>
      <c r="AF182" s="146">
        <f t="shared" si="87"/>
        <v>4.3657746952046848E-2</v>
      </c>
      <c r="AG182" s="146">
        <f t="shared" si="88"/>
        <v>8.1881226688689237E-6</v>
      </c>
      <c r="AH182" s="146">
        <f t="shared" si="89"/>
        <v>2.8614895891596256E-3</v>
      </c>
      <c r="AI182" s="146">
        <f t="shared" si="90"/>
        <v>5.7762931614783755E-2</v>
      </c>
      <c r="AJ182" s="146">
        <f t="shared" si="91"/>
        <v>9.8149102750273667E-6</v>
      </c>
      <c r="AK182" s="146">
        <f t="shared" si="92"/>
        <v>3.1328757196906754E-3</v>
      </c>
      <c r="AL182" s="146">
        <f t="shared" si="93"/>
        <v>6.3589579571681987E-2</v>
      </c>
      <c r="AM182" s="146">
        <f t="shared" si="94"/>
        <v>1.1050644100527058E-8</v>
      </c>
      <c r="AN182" s="146">
        <f t="shared" si="95"/>
        <v>1.0512204383728019E-4</v>
      </c>
      <c r="AO182" s="146">
        <f t="shared" si="96"/>
        <v>2.0021293112986631E-3</v>
      </c>
      <c r="AP182" s="146">
        <f t="shared" si="97"/>
        <v>2.3499288146709848E-5</v>
      </c>
      <c r="AQ182" s="146">
        <f t="shared" si="98"/>
        <v>4.847606434799534E-3</v>
      </c>
      <c r="AR182" s="146">
        <f t="shared" si="99"/>
        <v>8.4677888503872589E-2</v>
      </c>
      <c r="AS182" s="146">
        <f t="shared" si="100"/>
        <v>2.28380496709497E-5</v>
      </c>
      <c r="AT182" s="146">
        <f t="shared" si="101"/>
        <v>4.7789172069570007E-3</v>
      </c>
      <c r="AU182" s="146">
        <f t="shared" si="102"/>
        <v>8.35783089361396E-2</v>
      </c>
      <c r="AV182" s="146">
        <f t="shared" si="103"/>
        <v>3.2564602066571377E-5</v>
      </c>
      <c r="AW182" s="146">
        <f t="shared" si="104"/>
        <v>5.7065402887013228E-3</v>
      </c>
      <c r="AX182" s="147">
        <f t="shared" si="105"/>
        <v>9.820822682521585E-2</v>
      </c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</row>
    <row r="183" spans="1:123" x14ac:dyDescent="0.25">
      <c r="A183" s="126" t="s">
        <v>56</v>
      </c>
      <c r="B183" s="156">
        <v>5.74E-2</v>
      </c>
      <c r="C183" s="104"/>
      <c r="D183" s="144"/>
      <c r="E183" s="104"/>
      <c r="F183" s="103">
        <v>181</v>
      </c>
      <c r="G183" s="104">
        <f t="shared" si="78"/>
        <v>32761</v>
      </c>
      <c r="H183" s="104">
        <f t="shared" si="71"/>
        <v>5929741</v>
      </c>
      <c r="I183" s="104">
        <f t="shared" si="72"/>
        <v>1073283121</v>
      </c>
      <c r="J183" s="104">
        <f t="shared" si="73"/>
        <v>194264244901</v>
      </c>
      <c r="K183" s="104">
        <f t="shared" si="74"/>
        <v>35161828327081</v>
      </c>
      <c r="L183" s="104">
        <f t="shared" si="75"/>
        <v>6364290927201661</v>
      </c>
      <c r="M183" s="104">
        <f t="shared" si="76"/>
        <v>1.1519366578235007E+18</v>
      </c>
      <c r="N183" s="105">
        <f t="shared" si="77"/>
        <v>2.0850053506605361E+20</v>
      </c>
      <c r="O183" s="162">
        <f>'RG11'!$B$17+'RG11'!$B$18*'Regresiones polinomicas'!F183</f>
        <v>4.8578224866479801E-2</v>
      </c>
      <c r="P183" s="145">
        <f>'RG12'!$B$17+'RG12'!$B$18*F183+'RG12'!$B$19*G183</f>
        <v>4.7532124201767417E-2</v>
      </c>
      <c r="Q183" s="145">
        <f>'RG13'!$B$17+'RG13'!$B$18*'Regresiones polinomicas'!F183+'RG13'!$B$19*'Regresiones polinomicas'!G183+'RG13'!$B$20*'Regresiones polinomicas'!H183</f>
        <v>5.0179737686785623E-2</v>
      </c>
      <c r="R183" s="145">
        <f>'RG14'!$B$17+'RG14'!$B$18*F183+'RG14'!$B$19*G183+'RG14'!$B$20*H183+'RG14'!$B$21*I183</f>
        <v>4.9488163237408296E-2</v>
      </c>
      <c r="S183" s="145">
        <f>'RG15'!$B$17+'RG15'!$B$18*F183+'RG15'!$B$19*G183+'RG15'!$B$20*H183+'RG15'!$B$21*I183+'RG15'!$B$22*J183</f>
        <v>4.9766056962139205E-2</v>
      </c>
      <c r="T183" s="145">
        <f>'RG16'!$B$17+'RG16'!$B$18*F183+'RG16'!$B$19*G183+'RG16'!$B$20*H183+'RG16'!$B$21*I183+'RG16'!$B$22*J183+'RG16'!$B$23*K183</f>
        <v>5.2880325681993412E-2</v>
      </c>
      <c r="U183" s="145">
        <f>'RG17'!$B$17+'RG17'!$B$18*F183+'RG17'!$B$19*G183+'RG17'!$B$20*H183+'RG17'!$B$21*I183+'RG17'!$B$22*J183+'RG17'!$B$23*K183+'RG17'!$B$24*L183</f>
        <v>5.7810678694968587E-2</v>
      </c>
      <c r="V183" s="145">
        <f>'RG18'!$B$17+'RG18'!$B$18*F183+'RG18'!$B$19*G183+'RG18'!$B$20*H183+'RG18'!$B$21*I183+'RG18'!$B$22*J183+'RG18'!$B$23*K183+'RG18'!$B$24*L183+'RG18'!$B$25*M183</f>
        <v>5.7674658308094706E-2</v>
      </c>
      <c r="W183" s="163">
        <f>'RG19'!$B$17+'RG19'!$B$18*F183+'RG19'!$B$19*G183+'RG19'!$B$20*H183+'RG19'!$B$21*I183+'RG19'!$B$22*J183+'RG19'!$B$23*K183+'RG19'!$B$24*L183+'RG19'!$B$25*M183+'RG19'!$B$26*N183</f>
        <v>5.8532566444270628E-2</v>
      </c>
      <c r="X183" s="146">
        <f t="shared" si="79"/>
        <v>7.7823716506395316E-5</v>
      </c>
      <c r="Y183" s="146">
        <f t="shared" si="80"/>
        <v>8.8217751335201988E-3</v>
      </c>
      <c r="Z183" s="146">
        <f t="shared" si="81"/>
        <v>0.18159937210071761</v>
      </c>
      <c r="AA183" s="146">
        <f t="shared" si="82"/>
        <v>9.7374972769344331E-5</v>
      </c>
      <c r="AB183" s="146">
        <f t="shared" si="83"/>
        <v>9.8678757982325824E-3</v>
      </c>
      <c r="AC183" s="146">
        <f t="shared" si="84"/>
        <v>0.20760435103520281</v>
      </c>
      <c r="AD183" s="146">
        <f t="shared" si="85"/>
        <v>5.2132187871623811E-5</v>
      </c>
      <c r="AE183" s="146">
        <f t="shared" si="86"/>
        <v>7.2202623132143762E-3</v>
      </c>
      <c r="AF183" s="146">
        <f t="shared" si="87"/>
        <v>0.14388800432322241</v>
      </c>
      <c r="AG183" s="146">
        <f t="shared" si="88"/>
        <v>6.2597160957897574E-5</v>
      </c>
      <c r="AH183" s="146">
        <f t="shared" si="89"/>
        <v>7.9118367625917035E-3</v>
      </c>
      <c r="AI183" s="146">
        <f t="shared" si="90"/>
        <v>0.15987331606219557</v>
      </c>
      <c r="AJ183" s="146">
        <f t="shared" si="91"/>
        <v>5.8277086305303302E-5</v>
      </c>
      <c r="AK183" s="146">
        <f t="shared" si="92"/>
        <v>7.633943037860795E-3</v>
      </c>
      <c r="AL183" s="146">
        <f t="shared" si="93"/>
        <v>0.15339658200505038</v>
      </c>
      <c r="AM183" s="146">
        <f t="shared" si="94"/>
        <v>2.0427455940848311E-5</v>
      </c>
      <c r="AN183" s="146">
        <f t="shared" si="95"/>
        <v>4.5196743180065876E-3</v>
      </c>
      <c r="AO183" s="146">
        <f t="shared" si="96"/>
        <v>8.5469865393541025E-2</v>
      </c>
      <c r="AP183" s="146">
        <f t="shared" si="97"/>
        <v>1.6865699050110195E-7</v>
      </c>
      <c r="AQ183" s="146">
        <f t="shared" si="98"/>
        <v>4.1067869496858728E-4</v>
      </c>
      <c r="AR183" s="146">
        <f t="shared" si="99"/>
        <v>7.1038552779407122E-3</v>
      </c>
      <c r="AS183" s="146">
        <f t="shared" si="100"/>
        <v>7.5437186205446745E-8</v>
      </c>
      <c r="AT183" s="146">
        <f t="shared" si="101"/>
        <v>2.7465830809470654E-4</v>
      </c>
      <c r="AU183" s="146">
        <f t="shared" si="102"/>
        <v>4.7622008721317022E-3</v>
      </c>
      <c r="AV183" s="146">
        <f t="shared" si="103"/>
        <v>1.2827067506878153E-6</v>
      </c>
      <c r="AW183" s="146">
        <f t="shared" si="104"/>
        <v>1.1325664442706287E-3</v>
      </c>
      <c r="AX183" s="147">
        <f t="shared" si="105"/>
        <v>1.9349338548976067E-2</v>
      </c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</row>
    <row r="184" spans="1:123" x14ac:dyDescent="0.25">
      <c r="A184" s="127" t="s">
        <v>55</v>
      </c>
      <c r="B184" s="156">
        <v>6.25E-2</v>
      </c>
      <c r="C184" s="104"/>
      <c r="D184" s="144"/>
      <c r="E184" s="104"/>
      <c r="F184" s="103">
        <v>182</v>
      </c>
      <c r="G184" s="104">
        <f t="shared" si="78"/>
        <v>33124</v>
      </c>
      <c r="H184" s="104">
        <f t="shared" si="71"/>
        <v>6028568</v>
      </c>
      <c r="I184" s="104">
        <f t="shared" si="72"/>
        <v>1097199376</v>
      </c>
      <c r="J184" s="104">
        <f t="shared" si="73"/>
        <v>199690286432</v>
      </c>
      <c r="K184" s="104">
        <f t="shared" si="74"/>
        <v>36343632130624</v>
      </c>
      <c r="L184" s="104">
        <f t="shared" si="75"/>
        <v>6614541047773568</v>
      </c>
      <c r="M184" s="104">
        <f t="shared" si="76"/>
        <v>1.2038464706947894E+18</v>
      </c>
      <c r="N184" s="105">
        <f t="shared" si="77"/>
        <v>2.1910005766645167E+20</v>
      </c>
      <c r="O184" s="162">
        <f>'RG11'!$B$17+'RG11'!$B$18*'Regresiones polinomicas'!F184</f>
        <v>4.8338390733547315E-2</v>
      </c>
      <c r="P184" s="145">
        <f>'RG12'!$B$17+'RG12'!$B$18*F184+'RG12'!$B$19*G184</f>
        <v>4.7544615857308264E-2</v>
      </c>
      <c r="Q184" s="145">
        <f>'RG13'!$B$17+'RG13'!$B$18*'Regresiones polinomicas'!F184+'RG13'!$B$19*'Regresiones polinomicas'!G184+'RG13'!$B$20*'Regresiones polinomicas'!H184</f>
        <v>5.0151587780020865E-2</v>
      </c>
      <c r="R184" s="145">
        <f>'RG14'!$B$17+'RG14'!$B$18*F184+'RG14'!$B$19*G184+'RG14'!$B$20*H184+'RG14'!$B$21*I184</f>
        <v>4.9439108837353821E-2</v>
      </c>
      <c r="S184" s="145">
        <f>'RG15'!$B$17+'RG15'!$B$18*F184+'RG15'!$B$19*G184+'RG15'!$B$20*H184+'RG15'!$B$21*I184+'RG15'!$B$22*J184</f>
        <v>5.0272685182891408E-2</v>
      </c>
      <c r="T184" s="145">
        <f>'RG16'!$B$17+'RG16'!$B$18*F184+'RG16'!$B$19*G184+'RG16'!$B$20*H184+'RG16'!$B$21*I184+'RG16'!$B$22*J184+'RG16'!$B$23*K184</f>
        <v>5.3247951964795259E-2</v>
      </c>
      <c r="U184" s="145">
        <f>'RG17'!$B$17+'RG17'!$B$18*F184+'RG17'!$B$19*G184+'RG17'!$B$20*H184+'RG17'!$B$21*I184+'RG17'!$B$22*J184+'RG17'!$B$23*K184+'RG17'!$B$24*L184</f>
        <v>5.8339879379644799E-2</v>
      </c>
      <c r="V184" s="145">
        <f>'RG18'!$B$17+'RG18'!$B$18*F184+'RG18'!$B$19*G184+'RG18'!$B$20*H184+'RG18'!$B$21*I184+'RG18'!$B$22*J184+'RG18'!$B$23*K184+'RG18'!$B$24*L184+'RG18'!$B$25*M184</f>
        <v>5.8136657345939646E-2</v>
      </c>
      <c r="W184" s="163">
        <f>'RG19'!$B$17+'RG19'!$B$18*F184+'RG19'!$B$19*G184+'RG19'!$B$20*H184+'RG19'!$B$21*I184+'RG19'!$B$22*J184+'RG19'!$B$23*K184+'RG19'!$B$24*L184+'RG19'!$B$25*M184+'RG19'!$B$26*N184</f>
        <v>5.8915878835328783E-2</v>
      </c>
      <c r="X184" s="146">
        <f t="shared" si="79"/>
        <v>2.0055117701567855E-4</v>
      </c>
      <c r="Y184" s="146">
        <f t="shared" si="80"/>
        <v>1.4161609266452685E-2</v>
      </c>
      <c r="Z184" s="146">
        <f t="shared" si="81"/>
        <v>0.29296815743235716</v>
      </c>
      <c r="AA184" s="146">
        <f t="shared" si="82"/>
        <v>2.2366351485547542E-4</v>
      </c>
      <c r="AB184" s="146">
        <f t="shared" si="83"/>
        <v>1.4955384142691736E-2</v>
      </c>
      <c r="AC184" s="146">
        <f t="shared" si="84"/>
        <v>0.31455473712472715</v>
      </c>
      <c r="AD184" s="146">
        <f t="shared" si="85"/>
        <v>1.5248328435453005E-4</v>
      </c>
      <c r="AE184" s="146">
        <f t="shared" si="86"/>
        <v>1.2348412219979135E-2</v>
      </c>
      <c r="AF184" s="146">
        <f t="shared" si="87"/>
        <v>0.24622176019915432</v>
      </c>
      <c r="AG184" s="146">
        <f t="shared" si="88"/>
        <v>1.7058687796248906E-4</v>
      </c>
      <c r="AH184" s="146">
        <f t="shared" si="89"/>
        <v>1.3060891162646179E-2</v>
      </c>
      <c r="AI184" s="146">
        <f t="shared" si="90"/>
        <v>0.26418136309079254</v>
      </c>
      <c r="AJ184" s="146">
        <f t="shared" si="91"/>
        <v>1.4950722763668332E-4</v>
      </c>
      <c r="AK184" s="146">
        <f t="shared" si="92"/>
        <v>1.2227314817108592E-2</v>
      </c>
      <c r="AL184" s="146">
        <f t="shared" si="93"/>
        <v>0.24321984737090871</v>
      </c>
      <c r="AM184" s="146">
        <f t="shared" si="94"/>
        <v>8.5600392845735902E-5</v>
      </c>
      <c r="AN184" s="146">
        <f t="shared" si="95"/>
        <v>9.2520480352047407E-3</v>
      </c>
      <c r="AO184" s="146">
        <f t="shared" si="96"/>
        <v>0.17375406365528775</v>
      </c>
      <c r="AP184" s="146">
        <f t="shared" si="97"/>
        <v>1.7306603575904541E-5</v>
      </c>
      <c r="AQ184" s="146">
        <f t="shared" si="98"/>
        <v>4.160120620355201E-3</v>
      </c>
      <c r="AR184" s="146">
        <f t="shared" si="99"/>
        <v>7.1308351415733245E-2</v>
      </c>
      <c r="AS184" s="146">
        <f t="shared" si="100"/>
        <v>1.9038759116742451E-5</v>
      </c>
      <c r="AT184" s="146">
        <f t="shared" si="101"/>
        <v>4.3633426540603537E-3</v>
      </c>
      <c r="AU184" s="146">
        <f t="shared" si="102"/>
        <v>7.5053208307049257E-2</v>
      </c>
      <c r="AV184" s="146">
        <f t="shared" si="103"/>
        <v>1.2845924523044159E-5</v>
      </c>
      <c r="AW184" s="146">
        <f t="shared" si="104"/>
        <v>3.5841211646712168E-3</v>
      </c>
      <c r="AX184" s="147">
        <f t="shared" si="105"/>
        <v>6.0834553188774738E-2</v>
      </c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  <c r="DS184" s="58"/>
    </row>
    <row r="185" spans="1:123" x14ac:dyDescent="0.25">
      <c r="A185" s="126" t="s">
        <v>54</v>
      </c>
      <c r="B185" s="156">
        <v>6.3500000000000001E-2</v>
      </c>
      <c r="C185" s="104"/>
      <c r="D185" s="144"/>
      <c r="E185" s="104"/>
      <c r="F185" s="103">
        <v>183</v>
      </c>
      <c r="G185" s="104">
        <f t="shared" si="78"/>
        <v>33489</v>
      </c>
      <c r="H185" s="104">
        <f t="shared" si="71"/>
        <v>6128487</v>
      </c>
      <c r="I185" s="104">
        <f t="shared" si="72"/>
        <v>1121513121</v>
      </c>
      <c r="J185" s="104">
        <f t="shared" si="73"/>
        <v>205236901143</v>
      </c>
      <c r="K185" s="104">
        <f t="shared" si="74"/>
        <v>37558352909169</v>
      </c>
      <c r="L185" s="104">
        <f t="shared" si="75"/>
        <v>6873178582377927</v>
      </c>
      <c r="M185" s="104">
        <f t="shared" si="76"/>
        <v>1.2577916805751606E+18</v>
      </c>
      <c r="N185" s="105">
        <f t="shared" si="77"/>
        <v>2.3017587754525439E+20</v>
      </c>
      <c r="O185" s="162">
        <f>'RG11'!$B$17+'RG11'!$B$18*'Regresiones polinomicas'!F185</f>
        <v>4.8098556600614836E-2</v>
      </c>
      <c r="P185" s="145">
        <f>'RG12'!$B$17+'RG12'!$B$18*F185+'RG12'!$B$19*G185</f>
        <v>4.756105010329402E-2</v>
      </c>
      <c r="Q185" s="145">
        <f>'RG13'!$B$17+'RG13'!$B$18*'Regresiones polinomicas'!F185+'RG13'!$B$19*'Regresiones polinomicas'!G185+'RG13'!$B$20*'Regresiones polinomicas'!H185</f>
        <v>5.0123520951379563E-2</v>
      </c>
      <c r="R185" s="145">
        <f>'RG14'!$B$17+'RG14'!$B$18*F185+'RG14'!$B$19*G185+'RG14'!$B$20*H185+'RG14'!$B$21*I185</f>
        <v>4.9391358235965875E-2</v>
      </c>
      <c r="S185" s="145">
        <f>'RG15'!$B$17+'RG15'!$B$18*F185+'RG15'!$B$19*G185+'RG15'!$B$20*H185+'RG15'!$B$21*I185+'RG15'!$B$22*J185</f>
        <v>5.0785549130430763E-2</v>
      </c>
      <c r="T185" s="145">
        <f>'RG16'!$B$17+'RG16'!$B$18*F185+'RG16'!$B$19*G185+'RG16'!$B$20*H185+'RG16'!$B$21*I185+'RG16'!$B$22*J185+'RG16'!$B$23*K185</f>
        <v>5.3606715447886533E-2</v>
      </c>
      <c r="U185" s="145">
        <f>'RG17'!$B$17+'RG17'!$B$18*F185+'RG17'!$B$19*G185+'RG17'!$B$20*H185+'RG17'!$B$21*I185+'RG17'!$B$22*J185+'RG17'!$B$23*K185+'RG17'!$B$24*L185</f>
        <v>5.8832289872650989E-2</v>
      </c>
      <c r="V185" s="145">
        <f>'RG18'!$B$17+'RG18'!$B$18*F185+'RG18'!$B$19*G185+'RG18'!$B$20*H185+'RG18'!$B$21*I185+'RG18'!$B$22*J185+'RG18'!$B$23*K185+'RG18'!$B$24*L185+'RG18'!$B$25*M185</f>
        <v>5.8562496261224339E-2</v>
      </c>
      <c r="W185" s="163">
        <f>'RG19'!$B$17+'RG19'!$B$18*F185+'RG19'!$B$19*G185+'RG19'!$B$20*H185+'RG19'!$B$21*I185+'RG19'!$B$22*J185+'RG19'!$B$23*K185+'RG19'!$B$24*L185+'RG19'!$B$25*M185+'RG19'!$B$26*N185</f>
        <v>5.9254548378614658E-2</v>
      </c>
      <c r="X185" s="146">
        <f t="shared" si="79"/>
        <v>2.3720445878446485E-4</v>
      </c>
      <c r="Y185" s="146">
        <f t="shared" si="80"/>
        <v>1.5401443399385165E-2</v>
      </c>
      <c r="Z185" s="146">
        <f t="shared" si="81"/>
        <v>0.32020593730640745</v>
      </c>
      <c r="AA185" s="146">
        <f t="shared" si="82"/>
        <v>2.5405012380970361E-4</v>
      </c>
      <c r="AB185" s="146">
        <f t="shared" si="83"/>
        <v>1.5938949896705981E-2</v>
      </c>
      <c r="AC185" s="146">
        <f t="shared" si="84"/>
        <v>0.33512611395436931</v>
      </c>
      <c r="AD185" s="146">
        <f t="shared" si="85"/>
        <v>1.7893019173818153E-4</v>
      </c>
      <c r="AE185" s="146">
        <f t="shared" si="86"/>
        <v>1.3376479048620438E-2</v>
      </c>
      <c r="AF185" s="146">
        <f t="shared" si="87"/>
        <v>0.26687029950660862</v>
      </c>
      <c r="AG185" s="146">
        <f t="shared" si="88"/>
        <v>1.9905377242584798E-4</v>
      </c>
      <c r="AH185" s="146">
        <f t="shared" si="89"/>
        <v>1.4108641764034126E-2</v>
      </c>
      <c r="AI185" s="146">
        <f t="shared" si="90"/>
        <v>0.28565000574858607</v>
      </c>
      <c r="AJ185" s="146">
        <f t="shared" si="91"/>
        <v>1.6165726091468995E-4</v>
      </c>
      <c r="AK185" s="146">
        <f t="shared" si="92"/>
        <v>1.2714450869569238E-2</v>
      </c>
      <c r="AL185" s="146">
        <f t="shared" si="93"/>
        <v>0.25035568360037136</v>
      </c>
      <c r="AM185" s="146">
        <f t="shared" si="94"/>
        <v>9.7877079229086994E-5</v>
      </c>
      <c r="AN185" s="146">
        <f t="shared" si="95"/>
        <v>9.8932845521134682E-3</v>
      </c>
      <c r="AO185" s="146">
        <f t="shared" si="96"/>
        <v>0.18455308200576417</v>
      </c>
      <c r="AP185" s="146">
        <f t="shared" si="97"/>
        <v>2.1787517832956528E-5</v>
      </c>
      <c r="AQ185" s="146">
        <f t="shared" si="98"/>
        <v>4.6677101273490118E-3</v>
      </c>
      <c r="AR185" s="146">
        <f t="shared" si="99"/>
        <v>7.9339256341250483E-2</v>
      </c>
      <c r="AS185" s="146">
        <f t="shared" si="100"/>
        <v>2.4378943170423634E-5</v>
      </c>
      <c r="AT185" s="146">
        <f t="shared" si="101"/>
        <v>4.9375037387756615E-3</v>
      </c>
      <c r="AU185" s="146">
        <f t="shared" si="102"/>
        <v>8.4311702096020513E-2</v>
      </c>
      <c r="AV185" s="146">
        <f t="shared" si="103"/>
        <v>1.8023859469523441E-5</v>
      </c>
      <c r="AW185" s="146">
        <f t="shared" si="104"/>
        <v>4.2454516213853433E-3</v>
      </c>
      <c r="AX185" s="147">
        <f t="shared" si="105"/>
        <v>7.1647691823731013E-2</v>
      </c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  <c r="DS185" s="58"/>
    </row>
    <row r="186" spans="1:123" x14ac:dyDescent="0.25">
      <c r="A186" s="127" t="s">
        <v>53</v>
      </c>
      <c r="B186" s="156">
        <v>6.6500000000000004E-2</v>
      </c>
      <c r="C186" s="104"/>
      <c r="D186" s="144"/>
      <c r="E186" s="104"/>
      <c r="F186" s="103">
        <v>184</v>
      </c>
      <c r="G186" s="104">
        <f t="shared" si="78"/>
        <v>33856</v>
      </c>
      <c r="H186" s="104">
        <f t="shared" si="71"/>
        <v>6229504</v>
      </c>
      <c r="I186" s="104">
        <f t="shared" si="72"/>
        <v>1146228736</v>
      </c>
      <c r="J186" s="104">
        <f t="shared" si="73"/>
        <v>210906087424</v>
      </c>
      <c r="K186" s="104">
        <f t="shared" si="74"/>
        <v>38806720086016</v>
      </c>
      <c r="L186" s="104">
        <f t="shared" si="75"/>
        <v>7140436495826944</v>
      </c>
      <c r="M186" s="104">
        <f t="shared" si="76"/>
        <v>1.3138403152321577E+18</v>
      </c>
      <c r="N186" s="105">
        <f t="shared" si="77"/>
        <v>2.4174661800271702E+20</v>
      </c>
      <c r="O186" s="162">
        <f>'RG11'!$B$17+'RG11'!$B$18*'Regresiones polinomicas'!F186</f>
        <v>4.7858722467682357E-2</v>
      </c>
      <c r="P186" s="145">
        <f>'RG12'!$B$17+'RG12'!$B$18*F186+'RG12'!$B$19*G186</f>
        <v>4.7581426939724669E-2</v>
      </c>
      <c r="Q186" s="145">
        <f>'RG13'!$B$17+'RG13'!$B$18*'Regresiones polinomicas'!F186+'RG13'!$B$19*'Regresiones polinomicas'!G186+'RG13'!$B$20*'Regresiones polinomicas'!H186</f>
        <v>5.0095477363461406E-2</v>
      </c>
      <c r="R186" s="145">
        <f>'RG14'!$B$17+'RG14'!$B$18*F186+'RG14'!$B$19*G186+'RG14'!$B$20*H186+'RG14'!$B$21*I186</f>
        <v>4.9344923565762679E-2</v>
      </c>
      <c r="S186" s="145">
        <f>'RG15'!$B$17+'RG15'!$B$18*F186+'RG15'!$B$19*G186+'RG15'!$B$20*H186+'RG15'!$B$21*I186+'RG15'!$B$22*J186</f>
        <v>5.130311642789076E-2</v>
      </c>
      <c r="T186" s="145">
        <f>'RG16'!$B$17+'RG16'!$B$18*F186+'RG16'!$B$19*G186+'RG16'!$B$20*H186+'RG16'!$B$21*I186+'RG16'!$B$22*J186+'RG16'!$B$23*K186</f>
        <v>5.3955323591708293E-2</v>
      </c>
      <c r="U186" s="145">
        <f>'RG17'!$B$17+'RG17'!$B$18*F186+'RG17'!$B$19*G186+'RG17'!$B$20*H186+'RG17'!$B$21*I186+'RG17'!$B$22*J186+'RG17'!$B$23*K186+'RG17'!$B$24*L186</f>
        <v>5.9285066358272687E-2</v>
      </c>
      <c r="V186" s="145">
        <f>'RG18'!$B$17+'RG18'!$B$18*F186+'RG18'!$B$19*G186+'RG18'!$B$20*H186+'RG18'!$B$21*I186+'RG18'!$B$22*J186+'RG18'!$B$23*K186+'RG18'!$B$24*L186+'RG18'!$B$25*M186</f>
        <v>5.8949848095467772E-2</v>
      </c>
      <c r="W186" s="163">
        <f>'RG19'!$B$17+'RG19'!$B$18*F186+'RG19'!$B$19*G186+'RG19'!$B$20*H186+'RG19'!$B$21*I186+'RG19'!$B$22*J186+'RG19'!$B$23*K186+'RG19'!$B$24*L186+'RG19'!$B$25*M186+'RG19'!$B$26*N186</f>
        <v>5.9546833714705372E-2</v>
      </c>
      <c r="X186" s="146">
        <f t="shared" si="79"/>
        <v>3.4749722803689069E-4</v>
      </c>
      <c r="Y186" s="146">
        <f t="shared" si="80"/>
        <v>1.8641277532317646E-2</v>
      </c>
      <c r="Z186" s="146">
        <f t="shared" si="81"/>
        <v>0.38950637566444807</v>
      </c>
      <c r="AA186" s="146">
        <f t="shared" si="82"/>
        <v>3.5791240663697561E-4</v>
      </c>
      <c r="AB186" s="146">
        <f t="shared" si="83"/>
        <v>1.8918573060275334E-2</v>
      </c>
      <c r="AC186" s="146">
        <f t="shared" si="84"/>
        <v>0.39760415517258563</v>
      </c>
      <c r="AD186" s="146">
        <f t="shared" si="85"/>
        <v>2.6910836293270727E-4</v>
      </c>
      <c r="AE186" s="146">
        <f t="shared" si="86"/>
        <v>1.6404522636538597E-2</v>
      </c>
      <c r="AF186" s="146">
        <f t="shared" si="87"/>
        <v>0.32746514256202525</v>
      </c>
      <c r="AG186" s="146">
        <f t="shared" si="88"/>
        <v>2.942966474645248E-4</v>
      </c>
      <c r="AH186" s="146">
        <f t="shared" si="89"/>
        <v>1.7155076434237325E-2</v>
      </c>
      <c r="AI186" s="146">
        <f t="shared" si="90"/>
        <v>0.34765635843724657</v>
      </c>
      <c r="AJ186" s="146">
        <f t="shared" si="91"/>
        <v>2.3094527030424378E-4</v>
      </c>
      <c r="AK186" s="146">
        <f t="shared" si="92"/>
        <v>1.5196883572109243E-2</v>
      </c>
      <c r="AL186" s="146">
        <f t="shared" si="93"/>
        <v>0.29621755227032387</v>
      </c>
      <c r="AM186" s="146">
        <f t="shared" si="94"/>
        <v>1.573689061887506E-4</v>
      </c>
      <c r="AN186" s="146">
        <f t="shared" si="95"/>
        <v>1.2544676408291711E-2</v>
      </c>
      <c r="AO186" s="146">
        <f t="shared" si="96"/>
        <v>0.23250118011004836</v>
      </c>
      <c r="AP186" s="146">
        <f t="shared" si="97"/>
        <v>5.2055267454528606E-5</v>
      </c>
      <c r="AQ186" s="146">
        <f t="shared" si="98"/>
        <v>7.2149336417273169E-3</v>
      </c>
      <c r="AR186" s="146">
        <f t="shared" si="99"/>
        <v>0.12169900592040982</v>
      </c>
      <c r="AS186" s="146">
        <f t="shared" si="100"/>
        <v>5.700479378151169E-5</v>
      </c>
      <c r="AT186" s="146">
        <f t="shared" si="101"/>
        <v>7.5501519045322318E-3</v>
      </c>
      <c r="AU186" s="146">
        <f t="shared" si="102"/>
        <v>0.12807754639681096</v>
      </c>
      <c r="AV186" s="146">
        <f t="shared" si="103"/>
        <v>4.834652139095795E-5</v>
      </c>
      <c r="AW186" s="146">
        <f t="shared" si="104"/>
        <v>6.9531662852946319E-3</v>
      </c>
      <c r="AX186" s="147">
        <f t="shared" si="105"/>
        <v>0.11676802697197844</v>
      </c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  <c r="DS186" s="58"/>
    </row>
    <row r="187" spans="1:123" x14ac:dyDescent="0.25">
      <c r="A187" s="126" t="s">
        <v>52</v>
      </c>
      <c r="B187" s="156">
        <v>6.83E-2</v>
      </c>
      <c r="C187" s="104"/>
      <c r="D187" s="144"/>
      <c r="E187" s="104"/>
      <c r="F187" s="103">
        <v>185</v>
      </c>
      <c r="G187" s="104">
        <f t="shared" si="78"/>
        <v>34225</v>
      </c>
      <c r="H187" s="104">
        <f t="shared" si="71"/>
        <v>6331625</v>
      </c>
      <c r="I187" s="104">
        <f t="shared" si="72"/>
        <v>1171350625</v>
      </c>
      <c r="J187" s="104">
        <f t="shared" si="73"/>
        <v>216699865625</v>
      </c>
      <c r="K187" s="104">
        <f t="shared" si="74"/>
        <v>40089475140625</v>
      </c>
      <c r="L187" s="104">
        <f t="shared" si="75"/>
        <v>7416552901015625</v>
      </c>
      <c r="M187" s="104">
        <f t="shared" si="76"/>
        <v>1.3720622866878907E+18</v>
      </c>
      <c r="N187" s="105">
        <f t="shared" si="77"/>
        <v>2.5383152303725979E+20</v>
      </c>
      <c r="O187" s="162">
        <f>'RG11'!$B$17+'RG11'!$B$18*'Regresiones polinomicas'!F187</f>
        <v>4.7618888334749879E-2</v>
      </c>
      <c r="P187" s="145">
        <f>'RG12'!$B$17+'RG12'!$B$18*F187+'RG12'!$B$19*G187</f>
        <v>4.7605746366600227E-2</v>
      </c>
      <c r="Q187" s="145">
        <f>'RG13'!$B$17+'RG13'!$B$18*'Regresiones polinomicas'!F187+'RG13'!$B$19*'Regresiones polinomicas'!G187+'RG13'!$B$20*'Regresiones polinomicas'!H187</f>
        <v>5.0067397178866047E-2</v>
      </c>
      <c r="R187" s="145">
        <f>'RG14'!$B$17+'RG14'!$B$18*F187+'RG14'!$B$19*G187+'RG14'!$B$20*H187+'RG14'!$B$21*I187</f>
        <v>4.9299818066492015E-2</v>
      </c>
      <c r="S187" s="145">
        <f>'RG15'!$B$17+'RG15'!$B$18*F187+'RG15'!$B$19*G187+'RG15'!$B$20*H187+'RG15'!$B$21*I187+'RG15'!$B$22*J187</f>
        <v>5.1823780991483659E-2</v>
      </c>
      <c r="T187" s="145">
        <f>'RG16'!$B$17+'RG16'!$B$18*F187+'RG16'!$B$19*G187+'RG16'!$B$20*H187+'RG16'!$B$21*I187+'RG16'!$B$22*J187+'RG16'!$B$23*K187</f>
        <v>5.429247853771324E-2</v>
      </c>
      <c r="U187" s="145">
        <f>'RG17'!$B$17+'RG17'!$B$18*F187+'RG17'!$B$19*G187+'RG17'!$B$20*H187+'RG17'!$B$21*I187+'RG17'!$B$22*J187+'RG17'!$B$23*K187+'RG17'!$B$24*L187</f>
        <v>5.9695453645502994E-2</v>
      </c>
      <c r="V187" s="145">
        <f>'RG18'!$B$17+'RG18'!$B$18*F187+'RG18'!$B$19*G187+'RG18'!$B$20*H187+'RG18'!$B$21*I187+'RG18'!$B$22*J187+'RG18'!$B$23*K187+'RG18'!$B$24*L187+'RG18'!$B$25*M187</f>
        <v>5.9296488365674804E-2</v>
      </c>
      <c r="W187" s="163">
        <f>'RG19'!$B$17+'RG19'!$B$18*F187+'RG19'!$B$19*G187+'RG19'!$B$20*H187+'RG19'!$B$21*I187+'RG19'!$B$22*J187+'RG19'!$B$23*K187+'RG19'!$B$24*L187+'RG19'!$B$25*M187+'RG19'!$B$26*N187</f>
        <v>5.9791193079181681E-2</v>
      </c>
      <c r="X187" s="146">
        <f t="shared" si="79"/>
        <v>4.2770837971054464E-4</v>
      </c>
      <c r="Y187" s="146">
        <f t="shared" si="80"/>
        <v>2.0681111665250121E-2</v>
      </c>
      <c r="Z187" s="146">
        <f t="shared" si="81"/>
        <v>0.43430479770688141</v>
      </c>
      <c r="AA187" s="146">
        <f t="shared" si="82"/>
        <v>4.2825213344347969E-4</v>
      </c>
      <c r="AB187" s="146">
        <f t="shared" si="83"/>
        <v>2.0694253633399773E-2</v>
      </c>
      <c r="AC187" s="146">
        <f t="shared" si="84"/>
        <v>0.43470074965400984</v>
      </c>
      <c r="AD187" s="146">
        <f t="shared" si="85"/>
        <v>3.324278056332218E-4</v>
      </c>
      <c r="AE187" s="146">
        <f t="shared" si="86"/>
        <v>1.8232602821133953E-2</v>
      </c>
      <c r="AF187" s="146">
        <f t="shared" si="87"/>
        <v>0.3641611876886246</v>
      </c>
      <c r="AG187" s="146">
        <f t="shared" si="88"/>
        <v>3.610069135064032E-4</v>
      </c>
      <c r="AH187" s="146">
        <f t="shared" si="89"/>
        <v>1.9000181933507984E-2</v>
      </c>
      <c r="AI187" s="146">
        <f t="shared" si="90"/>
        <v>0.3854006501176519</v>
      </c>
      <c r="AJ187" s="146">
        <f t="shared" si="91"/>
        <v>2.7146579281659517E-4</v>
      </c>
      <c r="AK187" s="146">
        <f t="shared" si="92"/>
        <v>1.6476219008516341E-2</v>
      </c>
      <c r="AL187" s="146">
        <f t="shared" si="93"/>
        <v>0.31792776777950499</v>
      </c>
      <c r="AM187" s="146">
        <f t="shared" si="94"/>
        <v>1.9621065751642419E-4</v>
      </c>
      <c r="AN187" s="146">
        <f t="shared" si="95"/>
        <v>1.4007521462286759E-2</v>
      </c>
      <c r="AO187" s="146">
        <f t="shared" si="96"/>
        <v>0.25800114195480506</v>
      </c>
      <c r="AP187" s="146">
        <f t="shared" si="97"/>
        <v>7.4038217966687707E-5</v>
      </c>
      <c r="AQ187" s="146">
        <f t="shared" si="98"/>
        <v>8.6045463544970058E-3</v>
      </c>
      <c r="AR187" s="146">
        <f t="shared" si="99"/>
        <v>0.14414073148006318</v>
      </c>
      <c r="AS187" s="146">
        <f t="shared" si="100"/>
        <v>8.1063221749429155E-5</v>
      </c>
      <c r="AT187" s="146">
        <f t="shared" si="101"/>
        <v>9.0035116343251953E-3</v>
      </c>
      <c r="AU187" s="146">
        <f t="shared" si="102"/>
        <v>0.15183886740141417</v>
      </c>
      <c r="AV187" s="146">
        <f t="shared" si="103"/>
        <v>7.239979521576571E-5</v>
      </c>
      <c r="AW187" s="146">
        <f t="shared" si="104"/>
        <v>8.5088069208183181E-3</v>
      </c>
      <c r="AX187" s="147">
        <f t="shared" si="105"/>
        <v>0.14230869936898694</v>
      </c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  <c r="DS187" s="58"/>
    </row>
    <row r="188" spans="1:123" x14ac:dyDescent="0.25">
      <c r="A188" s="127" t="s">
        <v>51</v>
      </c>
      <c r="B188" s="156">
        <v>6.9099999999999995E-2</v>
      </c>
      <c r="C188" s="104"/>
      <c r="D188" s="144"/>
      <c r="E188" s="104"/>
      <c r="F188" s="103">
        <v>186</v>
      </c>
      <c r="G188" s="104">
        <f t="shared" si="78"/>
        <v>34596</v>
      </c>
      <c r="H188" s="104">
        <f t="shared" si="71"/>
        <v>6434856</v>
      </c>
      <c r="I188" s="104">
        <f t="shared" si="72"/>
        <v>1196883216</v>
      </c>
      <c r="J188" s="104">
        <f t="shared" si="73"/>
        <v>222620278176</v>
      </c>
      <c r="K188" s="104">
        <f t="shared" si="74"/>
        <v>41407371740736</v>
      </c>
      <c r="L188" s="104">
        <f t="shared" si="75"/>
        <v>7701771143776896</v>
      </c>
      <c r="M188" s="104">
        <f t="shared" si="76"/>
        <v>1.4325294327425027E+18</v>
      </c>
      <c r="N188" s="105">
        <f t="shared" si="77"/>
        <v>2.664504744901055E+20</v>
      </c>
      <c r="O188" s="162">
        <f>'RG11'!$B$17+'RG11'!$B$18*'Regresiones polinomicas'!F188</f>
        <v>4.73790542018174E-2</v>
      </c>
      <c r="P188" s="145">
        <f>'RG12'!$B$17+'RG12'!$B$18*F188+'RG12'!$B$19*G188</f>
        <v>4.7634008383920665E-2</v>
      </c>
      <c r="Q188" s="145">
        <f>'RG13'!$B$17+'RG13'!$B$18*'Regresiones polinomicas'!F188+'RG13'!$B$19*'Regresiones polinomicas'!G188+'RG13'!$B$20*'Regresiones polinomicas'!H188</f>
        <v>5.0039220560193221E-2</v>
      </c>
      <c r="R188" s="145">
        <f>'RG14'!$B$17+'RG14'!$B$18*F188+'RG14'!$B$19*G188+'RG14'!$B$20*H188+'RG14'!$B$21*I188</f>
        <v>4.9256056085131394E-2</v>
      </c>
      <c r="S188" s="145">
        <f>'RG15'!$B$17+'RG15'!$B$18*F188+'RG15'!$B$19*G188+'RG15'!$B$20*H188+'RG15'!$B$21*I188+'RG15'!$B$22*J188</f>
        <v>5.2345861888290823E-2</v>
      </c>
      <c r="T188" s="145">
        <f>'RG16'!$B$17+'RG16'!$B$18*F188+'RG16'!$B$19*G188+'RG16'!$B$20*H188+'RG16'!$B$21*I188+'RG16'!$B$22*J188+'RG16'!$B$23*K188</f>
        <v>5.461687892942324E-2</v>
      </c>
      <c r="U188" s="145">
        <f>'RG17'!$B$17+'RG17'!$B$18*F188+'RG17'!$B$19*G188+'RG17'!$B$20*H188+'RG17'!$B$21*I188+'RG17'!$B$22*J188+'RG17'!$B$23*K188+'RG17'!$B$24*L188</f>
        <v>6.0060799534532805E-2</v>
      </c>
      <c r="V188" s="145">
        <f>'RG18'!$B$17+'RG18'!$B$18*F188+'RG18'!$B$19*G188+'RG18'!$B$20*H188+'RG18'!$B$21*I188+'RG18'!$B$22*J188+'RG18'!$B$23*K188+'RG18'!$B$24*L188+'RG18'!$B$25*M188</f>
        <v>5.9600306725041463E-2</v>
      </c>
      <c r="W188" s="163">
        <f>'RG19'!$B$17+'RG19'!$B$18*F188+'RG19'!$B$19*G188+'RG19'!$B$20*H188+'RG19'!$B$21*I188+'RG19'!$B$22*J188+'RG19'!$B$23*K188+'RG19'!$B$24*L188+'RG19'!$B$25*M188+'RG19'!$B$26*N188</f>
        <v>5.9986295745503071E-2</v>
      </c>
      <c r="X188" s="146">
        <f t="shared" si="79"/>
        <v>4.7179948636758614E-4</v>
      </c>
      <c r="Y188" s="146">
        <f t="shared" si="80"/>
        <v>2.1720945798182595E-2</v>
      </c>
      <c r="Z188" s="146">
        <f t="shared" si="81"/>
        <v>0.45845038834374635</v>
      </c>
      <c r="AA188" s="146">
        <f t="shared" si="82"/>
        <v>4.6078879606158807E-4</v>
      </c>
      <c r="AB188" s="146">
        <f t="shared" si="83"/>
        <v>2.146599161607933E-2</v>
      </c>
      <c r="AC188" s="146">
        <f t="shared" si="84"/>
        <v>0.45064424230410538</v>
      </c>
      <c r="AD188" s="146">
        <f t="shared" si="85"/>
        <v>3.6331331285296064E-4</v>
      </c>
      <c r="AE188" s="146">
        <f t="shared" si="86"/>
        <v>1.9060779439806774E-2</v>
      </c>
      <c r="AF188" s="146">
        <f t="shared" si="87"/>
        <v>0.38091679339565582</v>
      </c>
      <c r="AG188" s="146">
        <f t="shared" si="88"/>
        <v>3.9378211009645053E-4</v>
      </c>
      <c r="AH188" s="146">
        <f t="shared" si="89"/>
        <v>1.98439439148686E-2</v>
      </c>
      <c r="AI188" s="146">
        <f t="shared" si="90"/>
        <v>0.40287317930147404</v>
      </c>
      <c r="AJ188" s="146">
        <f t="shared" si="91"/>
        <v>2.8070114386622574E-4</v>
      </c>
      <c r="AK188" s="146">
        <f t="shared" si="92"/>
        <v>1.6754138111709171E-2</v>
      </c>
      <c r="AL188" s="146">
        <f t="shared" si="93"/>
        <v>0.32006614290664459</v>
      </c>
      <c r="AM188" s="146">
        <f t="shared" si="94"/>
        <v>2.0976079594498434E-4</v>
      </c>
      <c r="AN188" s="146">
        <f t="shared" si="95"/>
        <v>1.4483121070576754E-2</v>
      </c>
      <c r="AO188" s="146">
        <f t="shared" si="96"/>
        <v>0.26517665151265901</v>
      </c>
      <c r="AP188" s="146">
        <f t="shared" si="97"/>
        <v>8.1707145054902262E-5</v>
      </c>
      <c r="AQ188" s="146">
        <f t="shared" si="98"/>
        <v>9.0392004654671898E-3</v>
      </c>
      <c r="AR188" s="146">
        <f t="shared" si="99"/>
        <v>0.15050083474613044</v>
      </c>
      <c r="AS188" s="146">
        <f t="shared" si="100"/>
        <v>9.0244172318292351E-5</v>
      </c>
      <c r="AT188" s="146">
        <f t="shared" si="101"/>
        <v>9.4996932749585317E-3</v>
      </c>
      <c r="AU188" s="146">
        <f t="shared" si="102"/>
        <v>0.15939000647738566</v>
      </c>
      <c r="AV188" s="146">
        <f t="shared" si="103"/>
        <v>8.305960523843533E-5</v>
      </c>
      <c r="AW188" s="146">
        <f t="shared" si="104"/>
        <v>9.1137042544969238E-3</v>
      </c>
      <c r="AX188" s="147">
        <f t="shared" si="105"/>
        <v>0.15192977231270596</v>
      </c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  <c r="DS188" s="58"/>
    </row>
    <row r="189" spans="1:123" x14ac:dyDescent="0.25">
      <c r="A189" s="126" t="s">
        <v>50</v>
      </c>
      <c r="B189" s="156">
        <v>7.2599999999999998E-2</v>
      </c>
      <c r="C189" s="104"/>
      <c r="D189" s="144"/>
      <c r="E189" s="104"/>
      <c r="F189" s="103">
        <v>187</v>
      </c>
      <c r="G189" s="104">
        <f t="shared" si="78"/>
        <v>34969</v>
      </c>
      <c r="H189" s="104">
        <f t="shared" ref="H189:H237" si="106">F189^3</f>
        <v>6539203</v>
      </c>
      <c r="I189" s="104">
        <f t="shared" ref="I189:I237" si="107">F189^4</f>
        <v>1222830961</v>
      </c>
      <c r="J189" s="104">
        <f t="shared" ref="J189:J237" si="108">F189^5</f>
        <v>228669389707</v>
      </c>
      <c r="K189" s="104">
        <f t="shared" ref="K189:K237" si="109">F189^6</f>
        <v>42761175875209</v>
      </c>
      <c r="L189" s="104">
        <f t="shared" ref="L189:L237" si="110">F189^7</f>
        <v>7996339888664083</v>
      </c>
      <c r="M189" s="104">
        <f t="shared" ref="M189:M237" si="111">F189^8</f>
        <v>1.4953155591801836E+18</v>
      </c>
      <c r="N189" s="105">
        <f t="shared" ref="N189:N237" si="112">F189^9</f>
        <v>2.7962400956669431E+20</v>
      </c>
      <c r="O189" s="162">
        <f>'RG11'!$B$17+'RG11'!$B$18*'Regresiones polinomicas'!F189</f>
        <v>4.7139220068884914E-2</v>
      </c>
      <c r="P189" s="145">
        <f>'RG12'!$B$17+'RG12'!$B$18*F189+'RG12'!$B$19*G189</f>
        <v>4.7666212991685997E-2</v>
      </c>
      <c r="Q189" s="145">
        <f>'RG13'!$B$17+'RG13'!$B$18*'Regresiones polinomicas'!F189+'RG13'!$B$19*'Regresiones polinomicas'!G189+'RG13'!$B$20*'Regresiones polinomicas'!H189</f>
        <v>5.0010887670042456E-2</v>
      </c>
      <c r="R189" s="145">
        <f>'RG14'!$B$17+'RG14'!$B$18*F189+'RG14'!$B$19*G189+'RG14'!$B$20*H189+'RG14'!$B$21*I189</f>
        <v>4.9213653075887501E-2</v>
      </c>
      <c r="S189" s="145">
        <f>'RG15'!$B$17+'RG15'!$B$18*F189+'RG15'!$B$19*G189+'RG15'!$B$20*H189+'RG15'!$B$21*I189+'RG15'!$B$22*J189</f>
        <v>5.2867602194066166E-2</v>
      </c>
      <c r="T189" s="145">
        <f>'RG16'!$B$17+'RG16'!$B$18*F189+'RG16'!$B$19*G189+'RG16'!$B$20*H189+'RG16'!$B$21*I189+'RG16'!$B$22*J189+'RG16'!$B$23*K189</f>
        <v>5.4927221778382052E-2</v>
      </c>
      <c r="U189" s="145">
        <f>'RG17'!$B$17+'RG17'!$B$18*F189+'RG17'!$B$19*G189+'RG17'!$B$20*H189+'RG17'!$B$21*I189+'RG17'!$B$22*J189+'RG17'!$B$23*K189+'RG17'!$B$24*L189</f>
        <v>6.0378569733323673E-2</v>
      </c>
      <c r="V189" s="145">
        <f>'RG18'!$B$17+'RG18'!$B$18*F189+'RG18'!$B$19*G189+'RG18'!$B$20*H189+'RG18'!$B$21*I189+'RG18'!$B$22*J189+'RG18'!$B$23*K189+'RG18'!$B$24*L189+'RG18'!$B$25*M189</f>
        <v>5.9859318907017567E-2</v>
      </c>
      <c r="W189" s="163">
        <f>'RG19'!$B$17+'RG19'!$B$18*F189+'RG19'!$B$19*G189+'RG19'!$B$20*H189+'RG19'!$B$21*I189+'RG19'!$B$22*J189+'RG19'!$B$23*K189+'RG19'!$B$24*L189+'RG19'!$B$25*M189+'RG19'!$B$26*N189</f>
        <v>6.013103297575384E-2</v>
      </c>
      <c r="X189" s="146">
        <f t="shared" si="79"/>
        <v>6.4825131470067261E-4</v>
      </c>
      <c r="Y189" s="146">
        <f t="shared" si="80"/>
        <v>2.5460779931115084E-2</v>
      </c>
      <c r="Z189" s="146">
        <f t="shared" si="81"/>
        <v>0.54011882025008151</v>
      </c>
      <c r="AA189" s="146">
        <f t="shared" si="82"/>
        <v>6.2169373457596807E-4</v>
      </c>
      <c r="AB189" s="146">
        <f t="shared" si="83"/>
        <v>2.4933787008314001E-2</v>
      </c>
      <c r="AC189" s="146">
        <f t="shared" si="84"/>
        <v>0.5230914193385362</v>
      </c>
      <c r="AD189" s="146">
        <f t="shared" si="85"/>
        <v>5.102679958554399E-4</v>
      </c>
      <c r="AE189" s="146">
        <f t="shared" si="86"/>
        <v>2.2589112329957542E-2</v>
      </c>
      <c r="AF189" s="146">
        <f t="shared" si="87"/>
        <v>0.45168389089579952</v>
      </c>
      <c r="AG189" s="146">
        <f t="shared" si="88"/>
        <v>5.4692122245494608E-4</v>
      </c>
      <c r="AH189" s="146">
        <f t="shared" si="89"/>
        <v>2.3386346924112497E-2</v>
      </c>
      <c r="AI189" s="146">
        <f t="shared" si="90"/>
        <v>0.47520038571513329</v>
      </c>
      <c r="AJ189" s="146">
        <f t="shared" si="91"/>
        <v>3.8936752317162234E-4</v>
      </c>
      <c r="AK189" s="146">
        <f t="shared" si="92"/>
        <v>1.9732397805933832E-2</v>
      </c>
      <c r="AL189" s="146">
        <f t="shared" si="93"/>
        <v>0.37324177732707137</v>
      </c>
      <c r="AM189" s="146">
        <f t="shared" si="94"/>
        <v>3.1232709007049359E-4</v>
      </c>
      <c r="AN189" s="146">
        <f t="shared" si="95"/>
        <v>1.7672778221617946E-2</v>
      </c>
      <c r="AO189" s="146">
        <f t="shared" si="96"/>
        <v>0.32174899165523607</v>
      </c>
      <c r="AP189" s="146">
        <f t="shared" si="97"/>
        <v>1.4936335776323217E-4</v>
      </c>
      <c r="AQ189" s="146">
        <f t="shared" si="98"/>
        <v>1.2221430266676325E-2</v>
      </c>
      <c r="AR189" s="146">
        <f t="shared" si="99"/>
        <v>0.20241337813491081</v>
      </c>
      <c r="AS189" s="146">
        <f t="shared" si="100"/>
        <v>1.6232495471307998E-4</v>
      </c>
      <c r="AT189" s="146">
        <f t="shared" si="101"/>
        <v>1.2740681092982431E-2</v>
      </c>
      <c r="AU189" s="146">
        <f t="shared" si="102"/>
        <v>0.2128437363741669</v>
      </c>
      <c r="AV189" s="146">
        <f t="shared" si="103"/>
        <v>1.5547513865173809E-4</v>
      </c>
      <c r="AW189" s="146">
        <f t="shared" si="104"/>
        <v>1.2468967024246158E-2</v>
      </c>
      <c r="AX189" s="147">
        <f t="shared" si="105"/>
        <v>0.20736325998713379</v>
      </c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  <c r="DS189" s="58"/>
    </row>
    <row r="190" spans="1:123" x14ac:dyDescent="0.25">
      <c r="A190" s="127" t="s">
        <v>49</v>
      </c>
      <c r="B190" s="156">
        <v>7.1900000000000006E-2</v>
      </c>
      <c r="C190" s="104"/>
      <c r="D190" s="144"/>
      <c r="E190" s="104"/>
      <c r="F190" s="103">
        <v>188</v>
      </c>
      <c r="G190" s="104">
        <f t="shared" si="78"/>
        <v>35344</v>
      </c>
      <c r="H190" s="104">
        <f t="shared" si="106"/>
        <v>6644672</v>
      </c>
      <c r="I190" s="104">
        <f t="shared" si="107"/>
        <v>1249198336</v>
      </c>
      <c r="J190" s="104">
        <f t="shared" si="108"/>
        <v>234849287168</v>
      </c>
      <c r="K190" s="104">
        <f t="shared" si="109"/>
        <v>44151665987584</v>
      </c>
      <c r="L190" s="104">
        <f t="shared" si="110"/>
        <v>8300513205665792</v>
      </c>
      <c r="M190" s="104">
        <f t="shared" si="111"/>
        <v>1.5604964826651689E+18</v>
      </c>
      <c r="N190" s="105">
        <f t="shared" si="112"/>
        <v>2.9337333874105175E+20</v>
      </c>
      <c r="O190" s="162">
        <f>'RG11'!$B$17+'RG11'!$B$18*'Regresiones polinomicas'!F190</f>
        <v>4.6899385935952435E-2</v>
      </c>
      <c r="P190" s="145">
        <f>'RG12'!$B$17+'RG12'!$B$18*F190+'RG12'!$B$19*G190</f>
        <v>4.7702360189896237E-2</v>
      </c>
      <c r="Q190" s="145">
        <f>'RG13'!$B$17+'RG13'!$B$18*'Regresiones polinomicas'!F190+'RG13'!$B$19*'Regresiones polinomicas'!G190+'RG13'!$B$20*'Regresiones polinomicas'!H190</f>
        <v>4.9982338671013551E-2</v>
      </c>
      <c r="R190" s="145">
        <f>'RG14'!$B$17+'RG14'!$B$18*F190+'RG14'!$B$19*G190+'RG14'!$B$20*H190+'RG14'!$B$21*I190</f>
        <v>4.9172625600196786E-2</v>
      </c>
      <c r="S190" s="145">
        <f>'RG15'!$B$17+'RG15'!$B$18*F190+'RG15'!$B$19*G190+'RG15'!$B$20*H190+'RG15'!$B$21*I190+'RG15'!$B$22*J190</f>
        <v>5.3387167851036477E-2</v>
      </c>
      <c r="T190" s="145">
        <f>'RG16'!$B$17+'RG16'!$B$18*F190+'RG16'!$B$19*G190+'RG16'!$B$20*H190+'RG16'!$B$21*I190+'RG16'!$B$22*J190+'RG16'!$B$23*K190</f>
        <v>5.5222204375049433E-2</v>
      </c>
      <c r="U190" s="145">
        <f>'RG17'!$B$17+'RG17'!$B$18*F190+'RG17'!$B$19*G190+'RG17'!$B$20*H190+'RG17'!$B$21*I190+'RG17'!$B$22*J190+'RG17'!$B$23*K190+'RG17'!$B$24*L190</f>
        <v>6.0646363331672504E-2</v>
      </c>
      <c r="V190" s="145">
        <f>'RG18'!$B$17+'RG18'!$B$18*F190+'RG18'!$B$19*G190+'RG18'!$B$20*H190+'RG18'!$B$21*I190+'RG18'!$B$22*J190+'RG18'!$B$23*K190+'RG18'!$B$24*L190+'RG18'!$B$25*M190</f>
        <v>6.0071678950393448E-2</v>
      </c>
      <c r="W190" s="163">
        <f>'RG19'!$B$17+'RG19'!$B$18*F190+'RG19'!$B$19*G190+'RG19'!$B$20*H190+'RG19'!$B$21*I190+'RG19'!$B$22*J190+'RG19'!$B$23*K190+'RG19'!$B$24*L190+'RG19'!$B$25*M190+'RG19'!$B$26*N190</f>
        <v>6.0224528411623623E-2</v>
      </c>
      <c r="X190" s="146">
        <f t="shared" si="79"/>
        <v>6.2503070357945321E-4</v>
      </c>
      <c r="Y190" s="146">
        <f t="shared" si="80"/>
        <v>2.500061406404757E-2</v>
      </c>
      <c r="Z190" s="146">
        <f t="shared" si="81"/>
        <v>0.53306911306236182</v>
      </c>
      <c r="AA190" s="146">
        <f t="shared" si="82"/>
        <v>5.8552577237951878E-4</v>
      </c>
      <c r="AB190" s="146">
        <f t="shared" si="83"/>
        <v>2.4197639810103769E-2</v>
      </c>
      <c r="AC190" s="146">
        <f t="shared" si="84"/>
        <v>0.50726294702770358</v>
      </c>
      <c r="AD190" s="146">
        <f t="shared" si="85"/>
        <v>4.8038387813214824E-4</v>
      </c>
      <c r="AE190" s="146">
        <f t="shared" si="86"/>
        <v>2.1917661328986454E-2</v>
      </c>
      <c r="AF190" s="146">
        <f t="shared" si="87"/>
        <v>0.43850811930289385</v>
      </c>
      <c r="AG190" s="146">
        <f t="shared" si="88"/>
        <v>5.165335471088308E-4</v>
      </c>
      <c r="AH190" s="146">
        <f t="shared" si="89"/>
        <v>2.272737439980322E-2</v>
      </c>
      <c r="AI190" s="146">
        <f t="shared" si="90"/>
        <v>0.46219566521809374</v>
      </c>
      <c r="AJ190" s="146">
        <f t="shared" si="91"/>
        <v>3.4272495417569758E-4</v>
      </c>
      <c r="AK190" s="146">
        <f t="shared" si="92"/>
        <v>1.8512832148963529E-2</v>
      </c>
      <c r="AL190" s="146">
        <f t="shared" si="93"/>
        <v>0.34676557858658003</v>
      </c>
      <c r="AM190" s="146">
        <f t="shared" si="94"/>
        <v>2.7814886690762049E-4</v>
      </c>
      <c r="AN190" s="146">
        <f t="shared" si="95"/>
        <v>1.6677795624950573E-2</v>
      </c>
      <c r="AO190" s="146">
        <f t="shared" si="96"/>
        <v>0.30201249322973345</v>
      </c>
      <c r="AP190" s="146">
        <f t="shared" si="97"/>
        <v>1.2664433826272531E-4</v>
      </c>
      <c r="AQ190" s="146">
        <f t="shared" si="98"/>
        <v>1.1253636668327502E-2</v>
      </c>
      <c r="AR190" s="146">
        <f t="shared" si="99"/>
        <v>0.18556160749131517</v>
      </c>
      <c r="AS190" s="146">
        <f t="shared" si="100"/>
        <v>1.3990917885256559E-4</v>
      </c>
      <c r="AT190" s="146">
        <f t="shared" si="101"/>
        <v>1.1828321049606558E-2</v>
      </c>
      <c r="AU190" s="146">
        <f t="shared" si="102"/>
        <v>0.1969034536120467</v>
      </c>
      <c r="AV190" s="146">
        <f t="shared" si="103"/>
        <v>1.3631663681098411E-4</v>
      </c>
      <c r="AW190" s="146">
        <f t="shared" si="104"/>
        <v>1.1675471588376382E-2</v>
      </c>
      <c r="AX190" s="147">
        <f t="shared" si="105"/>
        <v>0.19386572043498077</v>
      </c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  <c r="DS190" s="58"/>
    </row>
    <row r="191" spans="1:123" x14ac:dyDescent="0.25">
      <c r="A191" s="126" t="s">
        <v>48</v>
      </c>
      <c r="B191" s="156">
        <v>7.1800000000000003E-2</v>
      </c>
      <c r="C191" s="104"/>
      <c r="D191" s="144"/>
      <c r="E191" s="104"/>
      <c r="F191" s="103">
        <v>189</v>
      </c>
      <c r="G191" s="104">
        <f t="shared" si="78"/>
        <v>35721</v>
      </c>
      <c r="H191" s="104">
        <f t="shared" si="106"/>
        <v>6751269</v>
      </c>
      <c r="I191" s="104">
        <f t="shared" si="107"/>
        <v>1275989841</v>
      </c>
      <c r="J191" s="104">
        <f t="shared" si="108"/>
        <v>241162079949</v>
      </c>
      <c r="K191" s="104">
        <f t="shared" si="109"/>
        <v>45579633110361</v>
      </c>
      <c r="L191" s="104">
        <f t="shared" si="110"/>
        <v>8614550657858229</v>
      </c>
      <c r="M191" s="104">
        <f t="shared" si="111"/>
        <v>1.6281500743352054E+18</v>
      </c>
      <c r="N191" s="105">
        <f t="shared" si="112"/>
        <v>3.077203640493538E+20</v>
      </c>
      <c r="O191" s="162">
        <f>'RG11'!$B$17+'RG11'!$B$18*'Regresiones polinomicas'!F191</f>
        <v>4.6659551803019957E-2</v>
      </c>
      <c r="P191" s="145">
        <f>'RG12'!$B$17+'RG12'!$B$18*F191+'RG12'!$B$19*G191</f>
        <v>4.7742449978551385E-2</v>
      </c>
      <c r="Q191" s="145">
        <f>'RG13'!$B$17+'RG13'!$B$18*'Regresiones polinomicas'!F191+'RG13'!$B$19*'Regresiones polinomicas'!G191+'RG13'!$B$20*'Regresiones polinomicas'!H191</f>
        <v>4.995351372570607E-2</v>
      </c>
      <c r="R191" s="145">
        <f>'RG14'!$B$17+'RG14'!$B$18*F191+'RG14'!$B$19*G191+'RG14'!$B$20*H191+'RG14'!$B$21*I191</f>
        <v>4.9132991326725141E-2</v>
      </c>
      <c r="S191" s="145">
        <f>'RG15'!$B$17+'RG15'!$B$18*F191+'RG15'!$B$19*G191+'RG15'!$B$20*H191+'RG15'!$B$21*I191+'RG15'!$B$22*J191</f>
        <v>5.3902646525693765E-2</v>
      </c>
      <c r="T191" s="145">
        <f>'RG16'!$B$17+'RG16'!$B$18*F191+'RG16'!$B$19*G191+'RG16'!$B$20*H191+'RG16'!$B$21*I191+'RG16'!$B$22*J191+'RG16'!$B$23*K191</f>
        <v>5.5500526244547377E-2</v>
      </c>
      <c r="U191" s="145">
        <f>'RG17'!$B$17+'RG17'!$B$18*F191+'RG17'!$B$19*G191+'RG17'!$B$20*H191+'RG17'!$B$21*I191+'RG17'!$B$22*J191+'RG17'!$B$23*K191+'RG17'!$B$24*L191</f>
        <v>6.0861928840427737E-2</v>
      </c>
      <c r="V191" s="145">
        <f>'RG18'!$B$17+'RG18'!$B$18*F191+'RG18'!$B$19*G191+'RG18'!$B$20*H191+'RG18'!$B$21*I191+'RG18'!$B$22*J191+'RG18'!$B$23*K191+'RG18'!$B$24*L191+'RG18'!$B$25*M191</f>
        <v>6.0235691702527738E-2</v>
      </c>
      <c r="W191" s="163">
        <f>'RG19'!$B$17+'RG19'!$B$18*F191+'RG19'!$B$19*G191+'RG19'!$B$20*H191+'RG19'!$B$21*I191+'RG19'!$B$22*J191+'RG19'!$B$23*K191+'RG19'!$B$24*L191+'RG19'!$B$25*M191+'RG19'!$B$26*N191</f>
        <v>6.0266147837353401E-2</v>
      </c>
      <c r="X191" s="146">
        <f t="shared" si="79"/>
        <v>6.320421355450373E-4</v>
      </c>
      <c r="Y191" s="146">
        <f t="shared" si="80"/>
        <v>2.5140448196980046E-2</v>
      </c>
      <c r="Z191" s="146">
        <f t="shared" si="81"/>
        <v>0.53880603703854857</v>
      </c>
      <c r="AA191" s="146">
        <f t="shared" si="82"/>
        <v>5.7876571303450239E-4</v>
      </c>
      <c r="AB191" s="146">
        <f t="shared" si="83"/>
        <v>2.4057550021448618E-2</v>
      </c>
      <c r="AC191" s="146">
        <f t="shared" si="84"/>
        <v>0.50390271199439141</v>
      </c>
      <c r="AD191" s="146">
        <f t="shared" si="85"/>
        <v>4.7726896253291322E-4</v>
      </c>
      <c r="AE191" s="146">
        <f t="shared" si="86"/>
        <v>2.1846486274293933E-2</v>
      </c>
      <c r="AF191" s="146">
        <f t="shared" si="87"/>
        <v>0.43733632821612178</v>
      </c>
      <c r="AG191" s="146">
        <f t="shared" si="88"/>
        <v>5.1379328219431785E-4</v>
      </c>
      <c r="AH191" s="146">
        <f t="shared" si="89"/>
        <v>2.2667008673274862E-2</v>
      </c>
      <c r="AI191" s="146">
        <f t="shared" si="90"/>
        <v>0.46133988713497054</v>
      </c>
      <c r="AJ191" s="146">
        <f t="shared" si="91"/>
        <v>3.2031526138426156E-4</v>
      </c>
      <c r="AK191" s="146">
        <f t="shared" si="92"/>
        <v>1.7897353474306238E-2</v>
      </c>
      <c r="AL191" s="146">
        <f t="shared" si="93"/>
        <v>0.33203107134591453</v>
      </c>
      <c r="AM191" s="146">
        <f t="shared" si="94"/>
        <v>2.6567284470468895E-4</v>
      </c>
      <c r="AN191" s="146">
        <f t="shared" si="95"/>
        <v>1.6299473755452626E-2</v>
      </c>
      <c r="AO191" s="146">
        <f t="shared" si="96"/>
        <v>0.29368142715680934</v>
      </c>
      <c r="AP191" s="146">
        <f t="shared" si="97"/>
        <v>1.1964140069186657E-4</v>
      </c>
      <c r="AQ191" s="146">
        <f t="shared" si="98"/>
        <v>1.0938071159572266E-2</v>
      </c>
      <c r="AR191" s="146">
        <f t="shared" si="99"/>
        <v>0.17971942999457841</v>
      </c>
      <c r="AS191" s="146">
        <f t="shared" si="100"/>
        <v>1.3373322639898585E-4</v>
      </c>
      <c r="AT191" s="146">
        <f t="shared" si="101"/>
        <v>1.1564308297472264E-2</v>
      </c>
      <c r="AU191" s="146">
        <f t="shared" si="102"/>
        <v>0.19198431977144503</v>
      </c>
      <c r="AV191" s="146">
        <f t="shared" si="103"/>
        <v>1.3302974570978771E-4</v>
      </c>
      <c r="AW191" s="146">
        <f t="shared" si="104"/>
        <v>1.1533852162646602E-2</v>
      </c>
      <c r="AX191" s="147">
        <f t="shared" si="105"/>
        <v>0.19138193789611746</v>
      </c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  <c r="DS191" s="58"/>
    </row>
    <row r="192" spans="1:123" x14ac:dyDescent="0.25">
      <c r="A192" s="127" t="s">
        <v>47</v>
      </c>
      <c r="B192" s="156">
        <v>7.0900000000000005E-2</v>
      </c>
      <c r="C192" s="104"/>
      <c r="D192" s="144"/>
      <c r="E192" s="104"/>
      <c r="F192" s="103">
        <v>190</v>
      </c>
      <c r="G192" s="104">
        <f t="shared" si="78"/>
        <v>36100</v>
      </c>
      <c r="H192" s="104">
        <f t="shared" si="106"/>
        <v>6859000</v>
      </c>
      <c r="I192" s="104">
        <f t="shared" si="107"/>
        <v>1303210000</v>
      </c>
      <c r="J192" s="104">
        <f t="shared" si="108"/>
        <v>247609900000</v>
      </c>
      <c r="K192" s="104">
        <f t="shared" si="109"/>
        <v>47045881000000</v>
      </c>
      <c r="L192" s="104">
        <f t="shared" si="110"/>
        <v>8938717390000000</v>
      </c>
      <c r="M192" s="104">
        <f t="shared" si="111"/>
        <v>1.6983563041E+18</v>
      </c>
      <c r="N192" s="105">
        <f t="shared" si="112"/>
        <v>3.2268769777900002E+20</v>
      </c>
      <c r="O192" s="162">
        <f>'RG11'!$B$17+'RG11'!$B$18*'Regresiones polinomicas'!F192</f>
        <v>4.6419717670087478E-2</v>
      </c>
      <c r="P192" s="145">
        <f>'RG12'!$B$17+'RG12'!$B$18*F192+'RG12'!$B$19*G192</f>
        <v>4.7786482357651414E-2</v>
      </c>
      <c r="Q192" s="145">
        <f>'RG13'!$B$17+'RG13'!$B$18*'Regresiones polinomicas'!F192+'RG13'!$B$19*'Regresiones polinomicas'!G192+'RG13'!$B$20*'Regresiones polinomicas'!H192</f>
        <v>4.9924352996719781E-2</v>
      </c>
      <c r="R192" s="145">
        <f>'RG14'!$B$17+'RG14'!$B$18*F192+'RG14'!$B$19*G192+'RG14'!$B$20*H192+'RG14'!$B$21*I192</f>
        <v>4.9094769031367891E-2</v>
      </c>
      <c r="S192" s="145">
        <f>'RG15'!$B$17+'RG15'!$B$18*F192+'RG15'!$B$19*G192+'RG15'!$B$20*H192+'RG15'!$B$21*I192+'RG15'!$B$22*J192</f>
        <v>5.4412046466605801E-2</v>
      </c>
      <c r="T192" s="145">
        <f>'RG16'!$B$17+'RG16'!$B$18*F192+'RG16'!$B$19*G192+'RG16'!$B$20*H192+'RG16'!$B$21*I192+'RG16'!$B$22*J192+'RG16'!$B$23*K192</f>
        <v>5.576089114733751E-2</v>
      </c>
      <c r="U192" s="145">
        <f>'RG17'!$B$17+'RG17'!$B$18*F192+'RG17'!$B$19*G192+'RG17'!$B$20*H192+'RG17'!$B$21*I192+'RG17'!$B$22*J192+'RG17'!$B$23*K192+'RG17'!$B$24*L192</f>
        <v>6.1023180803404742E-2</v>
      </c>
      <c r="V192" s="145">
        <f>'RG18'!$B$17+'RG18'!$B$18*F192+'RG18'!$B$19*G192+'RG18'!$B$20*H192+'RG18'!$B$21*I192+'RG18'!$B$22*J192+'RG18'!$B$23*K192+'RG18'!$B$24*L192+'RG18'!$B$25*M192</f>
        <v>6.034982559786517E-2</v>
      </c>
      <c r="W192" s="163">
        <f>'RG19'!$B$17+'RG19'!$B$18*F192+'RG19'!$B$19*G192+'RG19'!$B$20*H192+'RG19'!$B$21*I192+'RG19'!$B$22*J192+'RG19'!$B$23*K192+'RG19'!$B$24*L192+'RG19'!$B$25*M192+'RG19'!$B$26*N192</f>
        <v>6.0255508242001099E-2</v>
      </c>
      <c r="X192" s="146">
        <f t="shared" si="79"/>
        <v>5.9928422295222748E-4</v>
      </c>
      <c r="Y192" s="146">
        <f t="shared" si="80"/>
        <v>2.4480282329912527E-2</v>
      </c>
      <c r="Z192" s="146">
        <f t="shared" si="81"/>
        <v>0.52736818659471163</v>
      </c>
      <c r="AA192" s="146">
        <f t="shared" si="82"/>
        <v>5.3423469780315962E-4</v>
      </c>
      <c r="AB192" s="146">
        <f t="shared" si="83"/>
        <v>2.3113517642348591E-2</v>
      </c>
      <c r="AC192" s="146">
        <f t="shared" si="84"/>
        <v>0.48368317779405939</v>
      </c>
      <c r="AD192" s="146">
        <f t="shared" si="85"/>
        <v>4.3997776720621862E-4</v>
      </c>
      <c r="AE192" s="146">
        <f t="shared" si="86"/>
        <v>2.0975647003280223E-2</v>
      </c>
      <c r="AF192" s="146">
        <f t="shared" si="87"/>
        <v>0.4201485997156218</v>
      </c>
      <c r="AG192" s="146">
        <f t="shared" si="88"/>
        <v>4.7546809759539297E-4</v>
      </c>
      <c r="AH192" s="146">
        <f t="shared" si="89"/>
        <v>2.1805230968632114E-2</v>
      </c>
      <c r="AI192" s="146">
        <f t="shared" si="90"/>
        <v>0.44414570836864919</v>
      </c>
      <c r="AJ192" s="146">
        <f t="shared" si="91"/>
        <v>2.718526117193664E-4</v>
      </c>
      <c r="AK192" s="146">
        <f t="shared" si="92"/>
        <v>1.6487953533394203E-2</v>
      </c>
      <c r="AL192" s="146">
        <f t="shared" si="93"/>
        <v>0.30302027959035366</v>
      </c>
      <c r="AM192" s="146">
        <f t="shared" si="94"/>
        <v>2.2919261685276391E-4</v>
      </c>
      <c r="AN192" s="146">
        <f t="shared" si="95"/>
        <v>1.5139108852662495E-2</v>
      </c>
      <c r="AO192" s="146">
        <f t="shared" si="96"/>
        <v>0.27150048252744541</v>
      </c>
      <c r="AP192" s="146">
        <f t="shared" si="97"/>
        <v>9.7551557442232688E-5</v>
      </c>
      <c r="AQ192" s="146">
        <f t="shared" si="98"/>
        <v>9.8768191965952629E-3</v>
      </c>
      <c r="AR192" s="146">
        <f t="shared" si="99"/>
        <v>0.16185356231126177</v>
      </c>
      <c r="AS192" s="146">
        <f t="shared" si="100"/>
        <v>1.1130617991546112E-4</v>
      </c>
      <c r="AT192" s="146">
        <f t="shared" si="101"/>
        <v>1.0550174402134835E-2</v>
      </c>
      <c r="AU192" s="146">
        <f t="shared" si="102"/>
        <v>0.17481698244556385</v>
      </c>
      <c r="AV192" s="146">
        <f t="shared" si="103"/>
        <v>1.1330520478610664E-4</v>
      </c>
      <c r="AW192" s="146">
        <f t="shared" si="104"/>
        <v>1.0644491757998906E-2</v>
      </c>
      <c r="AX192" s="147">
        <f t="shared" si="105"/>
        <v>0.17665591194165986</v>
      </c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  <c r="DS192" s="58"/>
    </row>
    <row r="193" spans="1:123" x14ac:dyDescent="0.25">
      <c r="A193" s="126" t="s">
        <v>46</v>
      </c>
      <c r="B193" s="156">
        <v>7.0099999999999996E-2</v>
      </c>
      <c r="C193" s="104"/>
      <c r="D193" s="144"/>
      <c r="E193" s="104"/>
      <c r="F193" s="103">
        <v>191</v>
      </c>
      <c r="G193" s="104">
        <f t="shared" si="78"/>
        <v>36481</v>
      </c>
      <c r="H193" s="104">
        <f t="shared" si="106"/>
        <v>6967871</v>
      </c>
      <c r="I193" s="104">
        <f t="shared" si="107"/>
        <v>1330863361</v>
      </c>
      <c r="J193" s="104">
        <f t="shared" si="108"/>
        <v>254194901951</v>
      </c>
      <c r="K193" s="104">
        <f t="shared" si="109"/>
        <v>48551226272641</v>
      </c>
      <c r="L193" s="104">
        <f t="shared" si="110"/>
        <v>9273284218074432</v>
      </c>
      <c r="M193" s="104">
        <f t="shared" si="111"/>
        <v>1.7711972856522163E+18</v>
      </c>
      <c r="N193" s="105">
        <f t="shared" si="112"/>
        <v>3.3829868155957333E+20</v>
      </c>
      <c r="O193" s="162">
        <f>'RG11'!$B$17+'RG11'!$B$18*'Regresiones polinomicas'!F193</f>
        <v>4.6179883537154999E-2</v>
      </c>
      <c r="P193" s="145">
        <f>'RG12'!$B$17+'RG12'!$B$18*F193+'RG12'!$B$19*G193</f>
        <v>4.7834457327196336E-2</v>
      </c>
      <c r="Q193" s="145">
        <f>'RG13'!$B$17+'RG13'!$B$18*'Regresiones polinomicas'!F193+'RG13'!$B$19*'Regresiones polinomicas'!G193+'RG13'!$B$20*'Regresiones polinomicas'!H193</f>
        <v>4.9894796646654291E-2</v>
      </c>
      <c r="R193" s="145">
        <f>'RG14'!$B$17+'RG14'!$B$18*F193+'RG14'!$B$19*G193+'RG14'!$B$20*H193+'RG14'!$B$21*I193</f>
        <v>4.9057978597250057E-2</v>
      </c>
      <c r="S193" s="145">
        <f>'RG15'!$B$17+'RG15'!$B$18*F193+'RG15'!$B$19*G193+'RG15'!$B$20*H193+'RG15'!$B$21*I193+'RG15'!$B$22*J193</f>
        <v>5.4913295362199577E-2</v>
      </c>
      <c r="T193" s="145">
        <f>'RG16'!$B$17+'RG16'!$B$18*F193+'RG16'!$B$19*G193+'RG16'!$B$20*H193+'RG16'!$B$21*I193+'RG16'!$B$22*J193+'RG16'!$B$23*K193</f>
        <v>5.6002009124781704E-2</v>
      </c>
      <c r="U193" s="145">
        <f>'RG17'!$B$17+'RG17'!$B$18*F193+'RG17'!$B$19*G193+'RG17'!$B$20*H193+'RG17'!$B$21*I193+'RG17'!$B$22*J193+'RG17'!$B$23*K193+'RG17'!$B$24*L193</f>
        <v>6.1128216989711603E-2</v>
      </c>
      <c r="V193" s="145">
        <f>'RG18'!$B$17+'RG18'!$B$18*F193+'RG18'!$B$19*G193+'RG18'!$B$20*H193+'RG18'!$B$21*I193+'RG18'!$B$22*J193+'RG18'!$B$23*K193+'RG18'!$B$24*L193+'RG18'!$B$25*M193</f>
        <v>6.0412725708760995E-2</v>
      </c>
      <c r="W193" s="163">
        <f>'RG19'!$B$17+'RG19'!$B$18*F193+'RG19'!$B$19*G193+'RG19'!$B$20*H193+'RG19'!$B$21*I193+'RG19'!$B$22*J193+'RG19'!$B$23*K193+'RG19'!$B$24*L193+'RG19'!$B$25*M193+'RG19'!$B$26*N193</f>
        <v>6.0192486106785736E-2</v>
      </c>
      <c r="X193" s="146">
        <f t="shared" si="79"/>
        <v>5.7217197159606826E-4</v>
      </c>
      <c r="Y193" s="146">
        <f t="shared" si="80"/>
        <v>2.3920116462844997E-2</v>
      </c>
      <c r="Z193" s="146">
        <f t="shared" si="81"/>
        <v>0.51797697678469812</v>
      </c>
      <c r="AA193" s="146">
        <f t="shared" si="82"/>
        <v>4.9575439051444071E-4</v>
      </c>
      <c r="AB193" s="146">
        <f t="shared" si="83"/>
        <v>2.2265542672803659E-2</v>
      </c>
      <c r="AC193" s="146">
        <f t="shared" si="84"/>
        <v>0.46547079065836</v>
      </c>
      <c r="AD193" s="146">
        <f t="shared" si="85"/>
        <v>4.082502425500525E-4</v>
      </c>
      <c r="AE193" s="146">
        <f t="shared" si="86"/>
        <v>2.0205203353345705E-2</v>
      </c>
      <c r="AF193" s="146">
        <f t="shared" si="87"/>
        <v>0.40495612190656299</v>
      </c>
      <c r="AG193" s="146">
        <f t="shared" si="88"/>
        <v>4.4276666471378649E-4</v>
      </c>
      <c r="AH193" s="146">
        <f t="shared" si="89"/>
        <v>2.1042021402749939E-2</v>
      </c>
      <c r="AI193" s="146">
        <f t="shared" si="90"/>
        <v>0.42892149257714113</v>
      </c>
      <c r="AJ193" s="146">
        <f t="shared" si="91"/>
        <v>2.3063599775578875E-4</v>
      </c>
      <c r="AK193" s="146">
        <f t="shared" si="92"/>
        <v>1.5186704637800419E-2</v>
      </c>
      <c r="AL193" s="146">
        <f t="shared" si="93"/>
        <v>0.27655788161375622</v>
      </c>
      <c r="AM193" s="146">
        <f t="shared" si="94"/>
        <v>1.9875334671773821E-4</v>
      </c>
      <c r="AN193" s="146">
        <f t="shared" si="95"/>
        <v>1.4097990875218291E-2</v>
      </c>
      <c r="AO193" s="146">
        <f t="shared" si="96"/>
        <v>0.25174080529513942</v>
      </c>
      <c r="AP193" s="146">
        <f t="shared" si="97"/>
        <v>8.0492890383699443E-5</v>
      </c>
      <c r="AQ193" s="146">
        <f t="shared" si="98"/>
        <v>8.9717830102883922E-3</v>
      </c>
      <c r="AR193" s="146">
        <f t="shared" si="99"/>
        <v>0.14676991170539816</v>
      </c>
      <c r="AS193" s="146">
        <f t="shared" si="100"/>
        <v>9.3843283193700087E-5</v>
      </c>
      <c r="AT193" s="146">
        <f t="shared" si="101"/>
        <v>9.6872742912390009E-3</v>
      </c>
      <c r="AU193" s="146">
        <f t="shared" si="102"/>
        <v>0.16035155139232796</v>
      </c>
      <c r="AV193" s="146">
        <f t="shared" si="103"/>
        <v>9.8158831544233567E-5</v>
      </c>
      <c r="AW193" s="146">
        <f t="shared" si="104"/>
        <v>9.9075138932142592E-3</v>
      </c>
      <c r="AX193" s="147">
        <f t="shared" si="105"/>
        <v>0.16459718702493245</v>
      </c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  <c r="DS193" s="58"/>
    </row>
    <row r="194" spans="1:123" x14ac:dyDescent="0.25">
      <c r="A194" s="127" t="s">
        <v>45</v>
      </c>
      <c r="B194" s="156">
        <v>6.9199999999999998E-2</v>
      </c>
      <c r="C194" s="104"/>
      <c r="D194" s="144"/>
      <c r="E194" s="104"/>
      <c r="F194" s="103">
        <v>192</v>
      </c>
      <c r="G194" s="104">
        <f t="shared" si="78"/>
        <v>36864</v>
      </c>
      <c r="H194" s="104">
        <f t="shared" si="106"/>
        <v>7077888</v>
      </c>
      <c r="I194" s="104">
        <f t="shared" si="107"/>
        <v>1358954496</v>
      </c>
      <c r="J194" s="104">
        <f t="shared" si="108"/>
        <v>260919263232</v>
      </c>
      <c r="K194" s="104">
        <f t="shared" si="109"/>
        <v>50096498540544</v>
      </c>
      <c r="L194" s="104">
        <f t="shared" si="110"/>
        <v>9618527719784448</v>
      </c>
      <c r="M194" s="104">
        <f t="shared" si="111"/>
        <v>1.846757322198614E+18</v>
      </c>
      <c r="N194" s="105">
        <f t="shared" si="112"/>
        <v>3.5457740586213389E+20</v>
      </c>
      <c r="O194" s="162">
        <f>'RG11'!$B$17+'RG11'!$B$18*'Regresiones polinomicas'!F194</f>
        <v>4.5940049404222513E-2</v>
      </c>
      <c r="P194" s="145">
        <f>'RG12'!$B$17+'RG12'!$B$18*F194+'RG12'!$B$19*G194</f>
        <v>4.7886374887186153E-2</v>
      </c>
      <c r="Q194" s="145">
        <f>'RG13'!$B$17+'RG13'!$B$18*'Regresiones polinomicas'!F194+'RG13'!$B$19*'Regresiones polinomicas'!G194+'RG13'!$B$20*'Regresiones polinomicas'!H194</f>
        <v>4.9864784838109258E-2</v>
      </c>
      <c r="R194" s="145">
        <f>'RG14'!$B$17+'RG14'!$B$18*F194+'RG14'!$B$19*G194+'RG14'!$B$20*H194+'RG14'!$B$21*I194</f>
        <v>4.9022641014726101E-2</v>
      </c>
      <c r="S194" s="145">
        <f>'RG15'!$B$17+'RG15'!$B$18*F194+'RG15'!$B$19*G194+'RG15'!$B$20*H194+'RG15'!$B$21*I194+'RG15'!$B$22*J194</f>
        <v>5.5404239198580729E-2</v>
      </c>
      <c r="T194" s="145">
        <f>'RG16'!$B$17+'RG16'!$B$18*F194+'RG16'!$B$19*G194+'RG16'!$B$20*H194+'RG16'!$B$21*I194+'RG16'!$B$22*J194+'RG16'!$B$23*K194</f>
        <v>5.6222598589575234E-2</v>
      </c>
      <c r="U194" s="145">
        <f>'RG17'!$B$17+'RG17'!$B$18*F194+'RG17'!$B$19*G194+'RG17'!$B$20*H194+'RG17'!$B$21*I194+'RG17'!$B$22*J194+'RG17'!$B$23*K194+'RG17'!$B$24*L194</f>
        <v>6.1175336173924677E-2</v>
      </c>
      <c r="V194" s="145">
        <f>'RG18'!$B$17+'RG18'!$B$18*F194+'RG18'!$B$19*G194+'RG18'!$B$20*H194+'RG18'!$B$21*I194+'RG18'!$B$22*J194+'RG18'!$B$23*K194+'RG18'!$B$24*L194+'RG18'!$B$25*M194</f>
        <v>6.0423227065364848E-2</v>
      </c>
      <c r="W194" s="163">
        <f>'RG19'!$B$17+'RG19'!$B$18*F194+'RG19'!$B$19*G194+'RG19'!$B$20*H194+'RG19'!$B$21*I194+'RG19'!$B$22*J194+'RG19'!$B$23*K194+'RG19'!$B$24*L194+'RG19'!$B$25*M194+'RG19'!$B$26*N194</f>
        <v>6.0077224841641907E-2</v>
      </c>
      <c r="X194" s="146">
        <f t="shared" si="79"/>
        <v>5.410253017180094E-4</v>
      </c>
      <c r="Y194" s="146">
        <f t="shared" si="80"/>
        <v>2.3259950595777484E-2</v>
      </c>
      <c r="Z194" s="146">
        <f t="shared" si="81"/>
        <v>0.50631096173004075</v>
      </c>
      <c r="AA194" s="146">
        <f t="shared" si="82"/>
        <v>4.5427061544956897E-4</v>
      </c>
      <c r="AB194" s="146">
        <f t="shared" si="83"/>
        <v>2.1313625112813844E-2</v>
      </c>
      <c r="AC194" s="146">
        <f t="shared" si="84"/>
        <v>0.44508746304195868</v>
      </c>
      <c r="AD194" s="146">
        <f t="shared" si="85"/>
        <v>3.7385054535660954E-4</v>
      </c>
      <c r="AE194" s="146">
        <f t="shared" si="86"/>
        <v>1.933521516189074E-2</v>
      </c>
      <c r="AF194" s="146">
        <f t="shared" si="87"/>
        <v>0.38775290467339518</v>
      </c>
      <c r="AG194" s="146">
        <f t="shared" si="88"/>
        <v>4.0712581562061325E-4</v>
      </c>
      <c r="AH194" s="146">
        <f t="shared" si="89"/>
        <v>2.0177358985273897E-2</v>
      </c>
      <c r="AI194" s="146">
        <f t="shared" si="90"/>
        <v>0.41159265530416328</v>
      </c>
      <c r="AJ194" s="146">
        <f t="shared" si="91"/>
        <v>1.9032301608997641E-4</v>
      </c>
      <c r="AK194" s="146">
        <f t="shared" si="92"/>
        <v>1.3795760801419268E-2</v>
      </c>
      <c r="AL194" s="146">
        <f t="shared" si="93"/>
        <v>0.24900189951119606</v>
      </c>
      <c r="AM194" s="146">
        <f t="shared" si="94"/>
        <v>1.6841294736729464E-4</v>
      </c>
      <c r="AN194" s="146">
        <f t="shared" si="95"/>
        <v>1.2977401410424763E-2</v>
      </c>
      <c r="AO194" s="146">
        <f t="shared" si="96"/>
        <v>0.23082180005872277</v>
      </c>
      <c r="AP194" s="146">
        <f t="shared" si="97"/>
        <v>6.4395229521521807E-5</v>
      </c>
      <c r="AQ194" s="146">
        <f t="shared" si="98"/>
        <v>8.0246638260753206E-3</v>
      </c>
      <c r="AR194" s="146">
        <f t="shared" si="99"/>
        <v>0.13117482188019011</v>
      </c>
      <c r="AS194" s="146">
        <f t="shared" si="100"/>
        <v>7.7031743146144084E-5</v>
      </c>
      <c r="AT194" s="146">
        <f t="shared" si="101"/>
        <v>8.7767729346351492E-3</v>
      </c>
      <c r="AU194" s="146">
        <f t="shared" si="102"/>
        <v>0.14525495179429229</v>
      </c>
      <c r="AV194" s="146">
        <f t="shared" si="103"/>
        <v>8.3225026589955474E-5</v>
      </c>
      <c r="AW194" s="146">
        <f t="shared" si="104"/>
        <v>9.1227751583580902E-3</v>
      </c>
      <c r="AX194" s="147">
        <f t="shared" si="105"/>
        <v>0.1518508083954426</v>
      </c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  <c r="DS194" s="58"/>
    </row>
    <row r="195" spans="1:123" x14ac:dyDescent="0.25">
      <c r="A195" s="126" t="s">
        <v>44</v>
      </c>
      <c r="B195" s="156">
        <v>6.9400000000000003E-2</v>
      </c>
      <c r="C195" s="104"/>
      <c r="D195" s="144"/>
      <c r="E195" s="104"/>
      <c r="F195" s="103">
        <v>193</v>
      </c>
      <c r="G195" s="104">
        <f t="shared" si="78"/>
        <v>37249</v>
      </c>
      <c r="H195" s="104">
        <f t="shared" si="106"/>
        <v>7189057</v>
      </c>
      <c r="I195" s="104">
        <f t="shared" si="107"/>
        <v>1387488001</v>
      </c>
      <c r="J195" s="104">
        <f t="shared" si="108"/>
        <v>267785184193</v>
      </c>
      <c r="K195" s="104">
        <f t="shared" si="109"/>
        <v>51682540549249</v>
      </c>
      <c r="L195" s="104">
        <f t="shared" si="110"/>
        <v>9974730326005056</v>
      </c>
      <c r="M195" s="104">
        <f t="shared" si="111"/>
        <v>1.925122952918976E+18</v>
      </c>
      <c r="N195" s="105">
        <f t="shared" si="112"/>
        <v>3.7154872991336235E+20</v>
      </c>
      <c r="O195" s="162">
        <f>'RG11'!$B$17+'RG11'!$B$18*'Regresiones polinomicas'!F195</f>
        <v>4.5700215271290034E-2</v>
      </c>
      <c r="P195" s="145">
        <f>'RG12'!$B$17+'RG12'!$B$18*F195+'RG12'!$B$19*G195</f>
        <v>4.7942235037620864E-2</v>
      </c>
      <c r="Q195" s="145">
        <f>'RG13'!$B$17+'RG13'!$B$18*'Regresiones polinomicas'!F195+'RG13'!$B$19*'Regresiones polinomicas'!G195+'RG13'!$B$20*'Regresiones polinomicas'!H195</f>
        <v>4.9834257733684439E-2</v>
      </c>
      <c r="R195" s="145">
        <f>'RG14'!$B$17+'RG14'!$B$18*F195+'RG14'!$B$19*G195+'RG14'!$B$20*H195+'RG14'!$B$21*I195</f>
        <v>4.8988778381379883E-2</v>
      </c>
      <c r="S195" s="145">
        <f>'RG15'!$B$17+'RG15'!$B$18*F195+'RG15'!$B$19*G195+'RG15'!$B$20*H195+'RG15'!$B$21*I195+'RG15'!$B$22*J195</f>
        <v>5.5882641117308118E-2</v>
      </c>
      <c r="T195" s="145">
        <f>'RG16'!$B$17+'RG16'!$B$18*F195+'RG16'!$B$19*G195+'RG16'!$B$20*H195+'RG16'!$B$21*I195+'RG16'!$B$22*J195+'RG16'!$B$23*K195</f>
        <v>5.6421388461153743E-2</v>
      </c>
      <c r="U195" s="145">
        <f>'RG17'!$B$17+'RG17'!$B$18*F195+'RG17'!$B$19*G195+'RG17'!$B$20*H195+'RG17'!$B$21*I195+'RG17'!$B$22*J195+'RG17'!$B$23*K195+'RG17'!$B$24*L195</f>
        <v>6.1163056511897906E-2</v>
      </c>
      <c r="V195" s="145">
        <f>'RG18'!$B$17+'RG18'!$B$18*F195+'RG18'!$B$19*G195+'RG18'!$B$20*H195+'RG18'!$B$21*I195+'RG18'!$B$22*J195+'RG18'!$B$23*K195+'RG18'!$B$24*L195+'RG18'!$B$25*M195</f>
        <v>6.0380368241304438E-2</v>
      </c>
      <c r="W195" s="163">
        <f>'RG19'!$B$17+'RG19'!$B$18*F195+'RG19'!$B$19*G195+'RG19'!$B$20*H195+'RG19'!$B$21*I195+'RG19'!$B$22*J195+'RG19'!$B$23*K195+'RG19'!$B$24*L195+'RG19'!$B$25*M195+'RG19'!$B$26*N195</f>
        <v>5.9910141288916918E-2</v>
      </c>
      <c r="X195" s="146">
        <f t="shared" si="79"/>
        <v>5.6167979618719423E-4</v>
      </c>
      <c r="Y195" s="146">
        <f t="shared" si="80"/>
        <v>2.3699784728709969E-2</v>
      </c>
      <c r="Z195" s="146">
        <f t="shared" si="81"/>
        <v>0.51859240898584424</v>
      </c>
      <c r="AA195" s="146">
        <f t="shared" si="82"/>
        <v>4.604356771807058E-4</v>
      </c>
      <c r="AB195" s="146">
        <f t="shared" si="83"/>
        <v>2.1457764962379139E-2</v>
      </c>
      <c r="AC195" s="146">
        <f t="shared" si="84"/>
        <v>0.44757539871766439</v>
      </c>
      <c r="AD195" s="146">
        <f t="shared" si="85"/>
        <v>3.8281827043188733E-4</v>
      </c>
      <c r="AE195" s="146">
        <f t="shared" si="86"/>
        <v>1.9565742266315564E-2</v>
      </c>
      <c r="AF195" s="146">
        <f t="shared" si="87"/>
        <v>0.39261630765878758</v>
      </c>
      <c r="AG195" s="146">
        <f t="shared" si="88"/>
        <v>4.166179679644254E-4</v>
      </c>
      <c r="AH195" s="146">
        <f t="shared" si="89"/>
        <v>2.0411221618620121E-2</v>
      </c>
      <c r="AI195" s="146">
        <f t="shared" si="90"/>
        <v>0.41665096156752113</v>
      </c>
      <c r="AJ195" s="146">
        <f t="shared" si="91"/>
        <v>1.8271899116348921E-4</v>
      </c>
      <c r="AK195" s="146">
        <f t="shared" si="92"/>
        <v>1.3517358882691885E-2</v>
      </c>
      <c r="AL195" s="146">
        <f t="shared" si="93"/>
        <v>0.24188833262759396</v>
      </c>
      <c r="AM195" s="146">
        <f t="shared" si="94"/>
        <v>1.6844435747627329E-4</v>
      </c>
      <c r="AN195" s="146">
        <f t="shared" si="95"/>
        <v>1.297861153884626E-2</v>
      </c>
      <c r="AO195" s="146">
        <f t="shared" si="96"/>
        <v>0.23002999204427704</v>
      </c>
      <c r="AP195" s="146">
        <f t="shared" si="97"/>
        <v>6.7847238026187535E-5</v>
      </c>
      <c r="AQ195" s="146">
        <f t="shared" si="98"/>
        <v>8.236943488102097E-3</v>
      </c>
      <c r="AR195" s="146">
        <f t="shared" si="99"/>
        <v>0.13467187478604481</v>
      </c>
      <c r="AS195" s="146">
        <f t="shared" si="100"/>
        <v>8.1353757062469645E-5</v>
      </c>
      <c r="AT195" s="146">
        <f t="shared" si="101"/>
        <v>9.0196317586955649E-3</v>
      </c>
      <c r="AU195" s="146">
        <f t="shared" si="102"/>
        <v>0.14938020455008585</v>
      </c>
      <c r="AV195" s="146">
        <f t="shared" si="103"/>
        <v>9.0057418356319512E-5</v>
      </c>
      <c r="AW195" s="146">
        <f t="shared" si="104"/>
        <v>9.4898587110830851E-3</v>
      </c>
      <c r="AX195" s="147">
        <f t="shared" si="105"/>
        <v>0.15840154115675006</v>
      </c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  <c r="DS195" s="58"/>
    </row>
    <row r="196" spans="1:123" x14ac:dyDescent="0.25">
      <c r="A196" s="127" t="s">
        <v>43</v>
      </c>
      <c r="B196" s="156">
        <v>6.7799999999999999E-2</v>
      </c>
      <c r="C196" s="104"/>
      <c r="D196" s="144"/>
      <c r="E196" s="104"/>
      <c r="F196" s="103">
        <v>194</v>
      </c>
      <c r="G196" s="104">
        <f t="shared" ref="G196:G237" si="113">F196^2</f>
        <v>37636</v>
      </c>
      <c r="H196" s="104">
        <f t="shared" si="106"/>
        <v>7301384</v>
      </c>
      <c r="I196" s="104">
        <f t="shared" si="107"/>
        <v>1416468496</v>
      </c>
      <c r="J196" s="104">
        <f t="shared" si="108"/>
        <v>274794888224</v>
      </c>
      <c r="K196" s="104">
        <f t="shared" si="109"/>
        <v>53310208315456</v>
      </c>
      <c r="L196" s="104">
        <f t="shared" si="110"/>
        <v>1.0342180413198464E+16</v>
      </c>
      <c r="M196" s="104">
        <f t="shared" si="111"/>
        <v>2.006383000160502E+18</v>
      </c>
      <c r="N196" s="105">
        <f t="shared" si="112"/>
        <v>3.8923830203113741E+20</v>
      </c>
      <c r="O196" s="162">
        <f>'RG11'!$B$17+'RG11'!$B$18*'Regresiones polinomicas'!F196</f>
        <v>4.5460381138357556E-2</v>
      </c>
      <c r="P196" s="145">
        <f>'RG12'!$B$17+'RG12'!$B$18*F196+'RG12'!$B$19*G196</f>
        <v>4.8002037778500484E-2</v>
      </c>
      <c r="Q196" s="145">
        <f>'RG13'!$B$17+'RG13'!$B$18*'Regresiones polinomicas'!F196+'RG13'!$B$19*'Regresiones polinomicas'!G196+'RG13'!$B$20*'Regresiones polinomicas'!H196</f>
        <v>4.9803155495979398E-2</v>
      </c>
      <c r="R196" s="145">
        <f>'RG14'!$B$17+'RG14'!$B$18*F196+'RG14'!$B$19*G196+'RG14'!$B$20*H196+'RG14'!$B$21*I196</f>
        <v>4.8956413902024903E-2</v>
      </c>
      <c r="S196" s="145">
        <f>'RG15'!$B$17+'RG15'!$B$18*F196+'RG15'!$B$19*G196+'RG15'!$B$20*H196+'RG15'!$B$21*I196+'RG15'!$B$22*J196</f>
        <v>5.6346180273220359E-2</v>
      </c>
      <c r="T196" s="145">
        <f>'RG16'!$B$17+'RG16'!$B$18*F196+'RG16'!$B$19*G196+'RG16'!$B$20*H196+'RG16'!$B$21*I196+'RG16'!$B$22*J196+'RG16'!$B$23*K196</f>
        <v>5.6597120345900809E-2</v>
      </c>
      <c r="U196" s="145">
        <f>'RG17'!$B$17+'RG17'!$B$18*F196+'RG17'!$B$19*G196+'RG17'!$B$20*H196+'RG17'!$B$21*I196+'RG17'!$B$22*J196+'RG17'!$B$23*K196+'RG17'!$B$24*L196</f>
        <v>6.1090134519497852E-2</v>
      </c>
      <c r="V196" s="145">
        <f>'RG18'!$B$17+'RG18'!$B$18*F196+'RG18'!$B$19*G196+'RG18'!$B$20*H196+'RG18'!$B$21*I196+'RG18'!$B$22*J196+'RG18'!$B$23*K196+'RG18'!$B$24*L196+'RG18'!$B$25*M196</f>
        <v>6.0283405201650098E-2</v>
      </c>
      <c r="W196" s="163">
        <f>'RG19'!$B$17+'RG19'!$B$18*F196+'RG19'!$B$19*G196+'RG19'!$B$20*H196+'RG19'!$B$21*I196+'RG19'!$B$22*J196+'RG19'!$B$23*K196+'RG19'!$B$24*L196+'RG19'!$B$25*M196+'RG19'!$B$26*N196</f>
        <v>5.9691931214373994E-2</v>
      </c>
      <c r="X196" s="146">
        <f t="shared" ref="X196:X236" si="114">(B196-O196)^2</f>
        <v>4.9905857088345079E-4</v>
      </c>
      <c r="Y196" s="146">
        <f t="shared" ref="Y196:Y236" si="115">ABS(B196-O196)</f>
        <v>2.2339618861642443E-2</v>
      </c>
      <c r="Z196" s="146">
        <f t="shared" ref="Z196:Z236" si="116">ABS((B196-O196)/O196)</f>
        <v>0.49140852545103747</v>
      </c>
      <c r="AA196" s="146">
        <f t="shared" ref="AA196:AA236" si="117">(B196-P196)^2</f>
        <v>3.9195930812392204E-4</v>
      </c>
      <c r="AB196" s="146">
        <f t="shared" ref="AB196:AB236" si="118">ABS(B196-P196)</f>
        <v>1.9797962221499515E-2</v>
      </c>
      <c r="AC196" s="146">
        <f t="shared" ref="AC196:AC236" si="119">ABS((B196-P196)/P196)</f>
        <v>0.41244003666791779</v>
      </c>
      <c r="AD196" s="146">
        <f t="shared" ref="AD196:AD236" si="120">(B196-Q196)^2</f>
        <v>3.2388641210189651E-4</v>
      </c>
      <c r="AE196" s="146">
        <f t="shared" ref="AE196:AE236" si="121">ABS(B196-Q196)</f>
        <v>1.7996844504020601E-2</v>
      </c>
      <c r="AF196" s="146">
        <f t="shared" ref="AF196:AF236" si="122">ABS((B196-Q196)/Q196)</f>
        <v>0.36135952280119044</v>
      </c>
      <c r="AG196" s="146">
        <f t="shared" ref="AG196:AG236" si="123">(B196-R196)^2</f>
        <v>3.5508073703180031E-4</v>
      </c>
      <c r="AH196" s="146">
        <f t="shared" ref="AH196:AH236" si="124">ABS(B196-R196)</f>
        <v>1.8843586097975096E-2</v>
      </c>
      <c r="AI196" s="146">
        <f t="shared" ref="AI196:AI236" si="125">ABS((B196-R196)/R196)</f>
        <v>0.38490535960591876</v>
      </c>
      <c r="AJ196" s="146">
        <f t="shared" ref="AJ196:AJ235" si="126">(B196-S196)^2</f>
        <v>1.3118998633356642E-4</v>
      </c>
      <c r="AK196" s="146">
        <f t="shared" ref="AK196:AK236" si="127">ABS(B196-S196)</f>
        <v>1.145381972677964E-2</v>
      </c>
      <c r="AL196" s="146">
        <f t="shared" ref="AL196:AL236" si="128">ABS((B196-S196)/S196)</f>
        <v>0.20327588616017145</v>
      </c>
      <c r="AM196" s="146">
        <f t="shared" ref="AM196:AM236" si="129">(B196-T196)^2</f>
        <v>1.255045125442296E-4</v>
      </c>
      <c r="AN196" s="146">
        <f t="shared" ref="AN196:AN236" si="130">ABS(B196-T196)</f>
        <v>1.120287965409919E-2</v>
      </c>
      <c r="AO196" s="146">
        <f t="shared" ref="AO196:AO236" si="131">ABS((B196-T196)/T196)</f>
        <v>0.19794080662816951</v>
      </c>
      <c r="AP196" s="146">
        <f t="shared" ref="AP196:AP236" si="132">(B196-U196)^2</f>
        <v>4.5022294766434314E-5</v>
      </c>
      <c r="AQ196" s="146">
        <f t="shared" ref="AQ196:AQ236" si="133">ABS(B196-U196)</f>
        <v>6.7098654805021474E-3</v>
      </c>
      <c r="AR196" s="146">
        <f t="shared" ref="AR196:AR235" si="134">ABS((B196-U196)/U196)</f>
        <v>0.10983550017164541</v>
      </c>
      <c r="AS196" s="146">
        <f t="shared" ref="AS196:AS236" si="135">(B196-V196)^2</f>
        <v>5.6499197362580796E-5</v>
      </c>
      <c r="AT196" s="146">
        <f t="shared" ref="AT196:AT236" si="136">ABS(B196-V196)</f>
        <v>7.5165947983499015E-3</v>
      </c>
      <c r="AU196" s="146">
        <f t="shared" ref="AU196:AU236" si="137">ABS((B196-V196)/V196)</f>
        <v>0.12468762793353542</v>
      </c>
      <c r="AV196" s="146">
        <f t="shared" ref="AV196:AV236" si="138">(B196-W196)^2</f>
        <v>6.5740779432442759E-5</v>
      </c>
      <c r="AW196" s="146">
        <f t="shared" ref="AW196:AW236" si="139">ABS(B196-W196)</f>
        <v>8.1080687856260047E-3</v>
      </c>
      <c r="AX196" s="147">
        <f t="shared" ref="AX196:AX236" si="140">ABS((B196-W196)/W196)</f>
        <v>0.13583190593226371</v>
      </c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  <c r="DS196" s="58"/>
    </row>
    <row r="197" spans="1:123" x14ac:dyDescent="0.25">
      <c r="A197" s="126" t="s">
        <v>42</v>
      </c>
      <c r="B197" s="156">
        <v>6.6500000000000004E-2</v>
      </c>
      <c r="C197" s="104"/>
      <c r="D197" s="144"/>
      <c r="E197" s="104"/>
      <c r="F197" s="103">
        <v>195</v>
      </c>
      <c r="G197" s="104">
        <f t="shared" si="113"/>
        <v>38025</v>
      </c>
      <c r="H197" s="104">
        <f t="shared" si="106"/>
        <v>7414875</v>
      </c>
      <c r="I197" s="104">
        <f t="shared" si="107"/>
        <v>1445900625</v>
      </c>
      <c r="J197" s="104">
        <f t="shared" si="108"/>
        <v>281950621875</v>
      </c>
      <c r="K197" s="104">
        <f t="shared" si="109"/>
        <v>54980371265625</v>
      </c>
      <c r="L197" s="104">
        <f t="shared" si="110"/>
        <v>1.0721172396796876E+16</v>
      </c>
      <c r="M197" s="104">
        <f t="shared" si="111"/>
        <v>2.0906286173753907E+18</v>
      </c>
      <c r="N197" s="105">
        <f t="shared" si="112"/>
        <v>4.0767258038820117E+20</v>
      </c>
      <c r="O197" s="162">
        <f>'RG11'!$B$17+'RG11'!$B$18*'Regresiones polinomicas'!F197</f>
        <v>4.5220547005425077E-2</v>
      </c>
      <c r="P197" s="145">
        <f>'RG12'!$B$17+'RG12'!$B$18*F197+'RG12'!$B$19*G197</f>
        <v>4.8065783109824983E-2</v>
      </c>
      <c r="Q197" s="145">
        <f>'RG13'!$B$17+'RG13'!$B$18*'Regresiones polinomicas'!F197+'RG13'!$B$19*'Regresiones polinomicas'!G197+'RG13'!$B$20*'Regresiones polinomicas'!H197</f>
        <v>4.9771418287593822E-2</v>
      </c>
      <c r="R197" s="145">
        <f>'RG14'!$B$17+'RG14'!$B$18*F197+'RG14'!$B$19*G197+'RG14'!$B$20*H197+'RG14'!$B$21*I197</f>
        <v>4.8925571888704222E-2</v>
      </c>
      <c r="S197" s="145">
        <f>'RG15'!$B$17+'RG15'!$B$18*F197+'RG15'!$B$19*G197+'RG15'!$B$20*H197+'RG15'!$B$21*I197+'RG15'!$B$22*J197</f>
        <v>5.6792450692208618E-2</v>
      </c>
      <c r="T197" s="145">
        <f>'RG16'!$B$17+'RG16'!$B$18*F197+'RG16'!$B$19*G197+'RG16'!$B$20*H197+'RG16'!$B$21*I197+'RG16'!$B$22*J197+'RG16'!$B$23*K197</f>
        <v>5.6748550762347083E-2</v>
      </c>
      <c r="U197" s="145">
        <f>'RG17'!$B$17+'RG17'!$B$18*F197+'RG17'!$B$19*G197+'RG17'!$B$20*H197+'RG17'!$B$21*I197+'RG17'!$B$22*J197+'RG17'!$B$23*K197+'RG17'!$B$24*L197</f>
        <v>6.0955584662298889E-2</v>
      </c>
      <c r="V197" s="145">
        <f>'RG18'!$B$17+'RG18'!$B$18*F197+'RG18'!$B$19*G197+'RG18'!$B$20*H197+'RG18'!$B$21*I197+'RG18'!$B$22*J197+'RG18'!$B$23*K197+'RG18'!$B$24*L197+'RG18'!$B$25*M197</f>
        <v>6.0131825409384554E-2</v>
      </c>
      <c r="W197" s="163">
        <f>'RG19'!$B$17+'RG19'!$B$18*F197+'RG19'!$B$19*G197+'RG19'!$B$20*H197+'RG19'!$B$21*I197+'RG19'!$B$22*J197+'RG19'!$B$23*K197+'RG19'!$B$24*L197+'RG19'!$B$25*M197+'RG19'!$B$26*N197</f>
        <v>5.9423573699397991E-2</v>
      </c>
      <c r="X197" s="146">
        <f t="shared" si="114"/>
        <v>4.528151197483238E-4</v>
      </c>
      <c r="Y197" s="146">
        <f t="shared" si="115"/>
        <v>2.1279452994574927E-2</v>
      </c>
      <c r="Z197" s="146">
        <f t="shared" si="116"/>
        <v>0.47057044648358731</v>
      </c>
      <c r="AA197" s="146">
        <f t="shared" si="117"/>
        <v>3.3982035235401398E-4</v>
      </c>
      <c r="AB197" s="146">
        <f t="shared" si="118"/>
        <v>1.843421689017502E-2</v>
      </c>
      <c r="AC197" s="146">
        <f t="shared" si="119"/>
        <v>0.38352057737319872</v>
      </c>
      <c r="AD197" s="146">
        <f t="shared" si="120"/>
        <v>2.7984544610865054E-4</v>
      </c>
      <c r="AE197" s="146">
        <f t="shared" si="121"/>
        <v>1.6728581712406182E-2</v>
      </c>
      <c r="AF197" s="146">
        <f t="shared" si="122"/>
        <v>0.33610819799716257</v>
      </c>
      <c r="AG197" s="146">
        <f t="shared" si="123"/>
        <v>3.0886052343910342E-4</v>
      </c>
      <c r="AH197" s="146">
        <f t="shared" si="124"/>
        <v>1.7574428111295781E-2</v>
      </c>
      <c r="AI197" s="146">
        <f t="shared" si="125"/>
        <v>0.35920741307376131</v>
      </c>
      <c r="AJ197" s="146">
        <f t="shared" si="126"/>
        <v>9.4236513563201009E-5</v>
      </c>
      <c r="AK197" s="146">
        <f t="shared" si="127"/>
        <v>9.7075493077913855E-3</v>
      </c>
      <c r="AL197" s="146">
        <f t="shared" si="128"/>
        <v>0.17093027663839075</v>
      </c>
      <c r="AM197" s="146">
        <f t="shared" si="129"/>
        <v>9.5090762234521729E-5</v>
      </c>
      <c r="AN197" s="146">
        <f t="shared" si="130"/>
        <v>9.7514492376529205E-3</v>
      </c>
      <c r="AO197" s="146">
        <f t="shared" si="131"/>
        <v>0.17183609284561766</v>
      </c>
      <c r="AP197" s="146">
        <f t="shared" si="132"/>
        <v>3.074054143693536E-5</v>
      </c>
      <c r="AQ197" s="146">
        <f t="shared" si="133"/>
        <v>5.5444153377011141E-3</v>
      </c>
      <c r="AR197" s="146">
        <f t="shared" si="134"/>
        <v>9.0958283288033862E-2</v>
      </c>
      <c r="AS197" s="146">
        <f t="shared" si="135"/>
        <v>4.0553647616560249E-5</v>
      </c>
      <c r="AT197" s="146">
        <f t="shared" si="136"/>
        <v>6.3681745906154497E-3</v>
      </c>
      <c r="AU197" s="146">
        <f t="shared" si="137"/>
        <v>0.10590356350002958</v>
      </c>
      <c r="AV197" s="146">
        <f t="shared" si="138"/>
        <v>5.0075809187851881E-5</v>
      </c>
      <c r="AW197" s="146">
        <f t="shared" si="139"/>
        <v>7.0764263006020123E-3</v>
      </c>
      <c r="AX197" s="147">
        <f t="shared" si="140"/>
        <v>0.11908449559764027</v>
      </c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  <c r="DS197" s="58"/>
    </row>
    <row r="198" spans="1:123" x14ac:dyDescent="0.25">
      <c r="A198" s="127" t="s">
        <v>41</v>
      </c>
      <c r="B198" s="156">
        <v>6.5299999999999997E-2</v>
      </c>
      <c r="C198" s="104"/>
      <c r="D198" s="144"/>
      <c r="E198" s="104"/>
      <c r="F198" s="103">
        <v>196</v>
      </c>
      <c r="G198" s="104">
        <f t="shared" si="113"/>
        <v>38416</v>
      </c>
      <c r="H198" s="104">
        <f t="shared" si="106"/>
        <v>7529536</v>
      </c>
      <c r="I198" s="104">
        <f t="shared" si="107"/>
        <v>1475789056</v>
      </c>
      <c r="J198" s="104">
        <f t="shared" si="108"/>
        <v>289254654976</v>
      </c>
      <c r="K198" s="104">
        <f t="shared" si="109"/>
        <v>56693912375296</v>
      </c>
      <c r="L198" s="104">
        <f t="shared" si="110"/>
        <v>1.1112006825558016E+16</v>
      </c>
      <c r="M198" s="104">
        <f t="shared" si="111"/>
        <v>2.1779533378093711E+18</v>
      </c>
      <c r="N198" s="105">
        <f t="shared" si="112"/>
        <v>4.2687885421063674E+20</v>
      </c>
      <c r="O198" s="162">
        <f>'RG11'!$B$17+'RG11'!$B$18*'Regresiones polinomicas'!F198</f>
        <v>4.4980712872492598E-2</v>
      </c>
      <c r="P198" s="145">
        <f>'RG12'!$B$17+'RG12'!$B$18*F198+'RG12'!$B$19*G198</f>
        <v>4.8133471031594391E-2</v>
      </c>
      <c r="Q198" s="145">
        <f>'RG13'!$B$17+'RG13'!$B$18*'Regresiones polinomicas'!F198+'RG13'!$B$19*'Regresiones polinomicas'!G198+'RG13'!$B$20*'Regresiones polinomicas'!H198</f>
        <v>4.9738986271127411E-2</v>
      </c>
      <c r="R198" s="145">
        <f>'RG14'!$B$17+'RG14'!$B$18*F198+'RG14'!$B$19*G198+'RG14'!$B$20*H198+'RG14'!$B$21*I198</f>
        <v>4.8896277760690318E-2</v>
      </c>
      <c r="S198" s="145">
        <f>'RG15'!$B$17+'RG15'!$B$18*F198+'RG15'!$B$19*G198+'RG15'!$B$20*H198+'RG15'!$B$21*I198+'RG15'!$B$22*J198</f>
        <v>5.7218960129035157E-2</v>
      </c>
      <c r="T198" s="145">
        <f>'RG16'!$B$17+'RG16'!$B$18*F198+'RG16'!$B$19*G198+'RG16'!$B$20*H198+'RG16'!$B$21*I198+'RG16'!$B$22*J198+'RG16'!$B$23*K198</f>
        <v>5.6874453411184245E-2</v>
      </c>
      <c r="U198" s="145">
        <f>'RG17'!$B$17+'RG17'!$B$18*F198+'RG17'!$B$19*G198+'RG17'!$B$20*H198+'RG17'!$B$21*I198+'RG17'!$B$22*J198+'RG17'!$B$23*K198+'RG17'!$B$24*L198</f>
        <v>6.0758699563340457E-2</v>
      </c>
      <c r="V198" s="145">
        <f>'RG18'!$B$17+'RG18'!$B$18*F198+'RG18'!$B$19*G198+'RG18'!$B$20*H198+'RG18'!$B$21*I198+'RG18'!$B$22*J198+'RG18'!$B$23*K198+'RG18'!$B$24*L198+'RG18'!$B$25*M198</f>
        <v>5.9925362186824316E-2</v>
      </c>
      <c r="W198" s="163">
        <f>'RG19'!$B$17+'RG19'!$B$18*F198+'RG19'!$B$19*G198+'RG19'!$B$20*H198+'RG19'!$B$21*I198+'RG19'!$B$22*J198+'RG19'!$B$23*K198+'RG19'!$B$24*L198+'RG19'!$B$25*M198+'RG19'!$B$26*N198</f>
        <v>5.9106334346182621E-2</v>
      </c>
      <c r="X198" s="146">
        <f t="shared" si="114"/>
        <v>4.1287342937008789E-4</v>
      </c>
      <c r="Y198" s="146">
        <f t="shared" si="115"/>
        <v>2.0319287127507399E-2</v>
      </c>
      <c r="Z198" s="146">
        <f t="shared" si="116"/>
        <v>0.45173332812903039</v>
      </c>
      <c r="AA198" s="146">
        <f t="shared" si="117"/>
        <v>2.9468971682310884E-4</v>
      </c>
      <c r="AB198" s="146">
        <f t="shared" si="118"/>
        <v>1.7166528968405606E-2</v>
      </c>
      <c r="AC198" s="146">
        <f t="shared" si="119"/>
        <v>0.35664431840241995</v>
      </c>
      <c r="AD198" s="146">
        <f t="shared" si="120"/>
        <v>2.421451482701611E-4</v>
      </c>
      <c r="AE198" s="146">
        <f t="shared" si="121"/>
        <v>1.5561013728872586E-2</v>
      </c>
      <c r="AF198" s="146">
        <f t="shared" si="122"/>
        <v>0.312853455517759</v>
      </c>
      <c r="AG198" s="146">
        <f t="shared" si="123"/>
        <v>2.6908210330442293E-4</v>
      </c>
      <c r="AH198" s="146">
        <f t="shared" si="124"/>
        <v>1.6403722239309679E-2</v>
      </c>
      <c r="AI198" s="146">
        <f t="shared" si="125"/>
        <v>0.33547997906084559</v>
      </c>
      <c r="AJ198" s="146">
        <f t="shared" si="126"/>
        <v>6.5303205396123444E-5</v>
      </c>
      <c r="AK198" s="146">
        <f t="shared" si="127"/>
        <v>8.0810398709648401E-3</v>
      </c>
      <c r="AL198" s="146">
        <f t="shared" si="128"/>
        <v>0.14123010716624684</v>
      </c>
      <c r="AM198" s="146">
        <f t="shared" si="129"/>
        <v>7.0989835320304755E-5</v>
      </c>
      <c r="AN198" s="146">
        <f t="shared" si="130"/>
        <v>8.4255465888157521E-3</v>
      </c>
      <c r="AO198" s="146">
        <f t="shared" si="131"/>
        <v>0.1481429021902281</v>
      </c>
      <c r="AP198" s="146">
        <f t="shared" si="132"/>
        <v>2.0623409656004129E-5</v>
      </c>
      <c r="AQ198" s="146">
        <f t="shared" si="133"/>
        <v>4.54130043665954E-3</v>
      </c>
      <c r="AR198" s="146">
        <f t="shared" si="134"/>
        <v>7.474321322373384E-2</v>
      </c>
      <c r="AS198" s="146">
        <f t="shared" si="135"/>
        <v>2.8886731622817868E-5</v>
      </c>
      <c r="AT198" s="146">
        <f t="shared" si="136"/>
        <v>5.3746378131756811E-3</v>
      </c>
      <c r="AU198" s="146">
        <f t="shared" si="137"/>
        <v>8.9688866567374598E-2</v>
      </c>
      <c r="AV198" s="146">
        <f t="shared" si="138"/>
        <v>3.8361494231277026E-5</v>
      </c>
      <c r="AW198" s="146">
        <f t="shared" si="139"/>
        <v>6.1936656538173762E-3</v>
      </c>
      <c r="AX198" s="147">
        <f t="shared" si="140"/>
        <v>0.10478852600706735</v>
      </c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  <c r="DS198" s="58"/>
    </row>
    <row r="199" spans="1:123" x14ac:dyDescent="0.25">
      <c r="A199" s="126" t="s">
        <v>40</v>
      </c>
      <c r="B199" s="156">
        <v>6.1699999999999998E-2</v>
      </c>
      <c r="C199" s="104"/>
      <c r="D199" s="144"/>
      <c r="E199" s="104"/>
      <c r="F199" s="103">
        <v>197</v>
      </c>
      <c r="G199" s="104">
        <f t="shared" si="113"/>
        <v>38809</v>
      </c>
      <c r="H199" s="104">
        <f t="shared" si="106"/>
        <v>7645373</v>
      </c>
      <c r="I199" s="104">
        <f t="shared" si="107"/>
        <v>1506138481</v>
      </c>
      <c r="J199" s="104">
        <f t="shared" si="108"/>
        <v>296709280757</v>
      </c>
      <c r="K199" s="104">
        <f t="shared" si="109"/>
        <v>58451728309129</v>
      </c>
      <c r="L199" s="104">
        <f t="shared" si="110"/>
        <v>1.1514990476898412E+16</v>
      </c>
      <c r="M199" s="104">
        <f t="shared" si="111"/>
        <v>2.2684531239489874E+18</v>
      </c>
      <c r="N199" s="105">
        <f t="shared" si="112"/>
        <v>4.4688526541795053E+20</v>
      </c>
      <c r="O199" s="162">
        <f>'RG11'!$B$17+'RG11'!$B$18*'Regresiones polinomicas'!F199</f>
        <v>4.4740878739560119E-2</v>
      </c>
      <c r="P199" s="145">
        <f>'RG12'!$B$17+'RG12'!$B$18*F199+'RG12'!$B$19*G199</f>
        <v>4.8205101543808679E-2</v>
      </c>
      <c r="Q199" s="145">
        <f>'RG13'!$B$17+'RG13'!$B$18*'Regresiones polinomicas'!F199+'RG13'!$B$19*'Regresiones polinomicas'!G199+'RG13'!$B$20*'Regresiones polinomicas'!H199</f>
        <v>4.9705799609179799E-2</v>
      </c>
      <c r="R199" s="145">
        <f>'RG14'!$B$17+'RG14'!$B$18*F199+'RG14'!$B$19*G199+'RG14'!$B$20*H199+'RG14'!$B$21*I199</f>
        <v>4.886855804448513E-2</v>
      </c>
      <c r="S199" s="145">
        <f>'RG15'!$B$17+'RG15'!$B$18*F199+'RG15'!$B$19*G199+'RG15'!$B$20*H199+'RG15'!$B$21*I199+'RG15'!$B$22*J199</f>
        <v>5.7623128925124334E-2</v>
      </c>
      <c r="T199" s="145">
        <f>'RG16'!$B$17+'RG16'!$B$18*F199+'RG16'!$B$19*G199+'RG16'!$B$20*H199+'RG16'!$B$21*I199+'RG16'!$B$22*J199+'RG16'!$B$23*K199</f>
        <v>5.6973621490233661E-2</v>
      </c>
      <c r="U199" s="145">
        <f>'RG17'!$B$17+'RG17'!$B$18*F199+'RG17'!$B$19*G199+'RG17'!$B$20*H199+'RG17'!$B$21*I199+'RG17'!$B$22*J199+'RG17'!$B$23*K199+'RG17'!$B$24*L199</f>
        <v>6.0499070837000346E-2</v>
      </c>
      <c r="V199" s="145">
        <f>'RG18'!$B$17+'RG18'!$B$18*F199+'RG18'!$B$19*G199+'RG18'!$B$20*H199+'RG18'!$B$21*I199+'RG18'!$B$22*J199+'RG18'!$B$23*K199+'RG18'!$B$24*L199+'RG18'!$B$25*M199</f>
        <v>5.9664009328010081E-2</v>
      </c>
      <c r="W199" s="163">
        <f>'RG19'!$B$17+'RG19'!$B$18*F199+'RG19'!$B$19*G199+'RG19'!$B$20*H199+'RG19'!$B$21*I199+'RG19'!$B$22*J199+'RG19'!$B$23*K199+'RG19'!$B$24*L199+'RG19'!$B$25*M199+'RG19'!$B$26*N199</f>
        <v>5.8741767205958695E-2</v>
      </c>
      <c r="X199" s="146">
        <f t="shared" si="114"/>
        <v>2.8761179392630388E-4</v>
      </c>
      <c r="Y199" s="146">
        <f t="shared" si="115"/>
        <v>1.6959121260439879E-2</v>
      </c>
      <c r="Z199" s="146">
        <f t="shared" si="116"/>
        <v>0.37905203782786984</v>
      </c>
      <c r="AA199" s="146">
        <f t="shared" si="117"/>
        <v>1.8211228434291484E-4</v>
      </c>
      <c r="AB199" s="146">
        <f t="shared" si="118"/>
        <v>1.3494898456191319E-2</v>
      </c>
      <c r="AC199" s="146">
        <f t="shared" si="119"/>
        <v>0.27994751642473337</v>
      </c>
      <c r="AD199" s="146">
        <f t="shared" si="120"/>
        <v>1.4386084301515141E-4</v>
      </c>
      <c r="AE199" s="146">
        <f t="shared" si="121"/>
        <v>1.1994200390820199E-2</v>
      </c>
      <c r="AF199" s="146">
        <f t="shared" si="122"/>
        <v>0.24130384150595333</v>
      </c>
      <c r="AG199" s="146">
        <f t="shared" si="123"/>
        <v>1.6464590265774721E-4</v>
      </c>
      <c r="AH199" s="146">
        <f t="shared" si="124"/>
        <v>1.2831441955514868E-2</v>
      </c>
      <c r="AI199" s="146">
        <f t="shared" si="125"/>
        <v>0.26257050481895505</v>
      </c>
      <c r="AJ199" s="146">
        <f t="shared" si="126"/>
        <v>1.6620877761157853E-5</v>
      </c>
      <c r="AK199" s="146">
        <f t="shared" si="127"/>
        <v>4.076871074875664E-3</v>
      </c>
      <c r="AL199" s="146">
        <f t="shared" si="128"/>
        <v>7.0750602248155645E-2</v>
      </c>
      <c r="AM199" s="146">
        <f t="shared" si="129"/>
        <v>2.2338653817581058E-5</v>
      </c>
      <c r="AN199" s="146">
        <f t="shared" si="130"/>
        <v>4.7263785097663366E-3</v>
      </c>
      <c r="AO199" s="146">
        <f t="shared" si="131"/>
        <v>8.2957312281377898E-2</v>
      </c>
      <c r="AP199" s="146">
        <f t="shared" si="132"/>
        <v>1.4422308545430443E-6</v>
      </c>
      <c r="AQ199" s="146">
        <f t="shared" si="133"/>
        <v>1.2009291629996519E-3</v>
      </c>
      <c r="AR199" s="146">
        <f t="shared" si="134"/>
        <v>1.9850373673262783E-2</v>
      </c>
      <c r="AS199" s="146">
        <f t="shared" si="135"/>
        <v>4.1452580164299515E-6</v>
      </c>
      <c r="AT199" s="146">
        <f t="shared" si="136"/>
        <v>2.0359906719899165E-3</v>
      </c>
      <c r="AU199" s="146">
        <f t="shared" si="137"/>
        <v>3.4124268464708972E-2</v>
      </c>
      <c r="AV199" s="146">
        <f t="shared" si="138"/>
        <v>8.751141263741415E-6</v>
      </c>
      <c r="AW199" s="146">
        <f t="shared" si="139"/>
        <v>2.9582327940413031E-3</v>
      </c>
      <c r="AX199" s="147">
        <f t="shared" si="140"/>
        <v>5.0359955696757171E-2</v>
      </c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  <c r="DS199" s="58"/>
    </row>
    <row r="200" spans="1:123" x14ac:dyDescent="0.25">
      <c r="A200" s="127" t="s">
        <v>39</v>
      </c>
      <c r="B200" s="156">
        <v>5.96E-2</v>
      </c>
      <c r="C200" s="104"/>
      <c r="D200" s="144"/>
      <c r="E200" s="104"/>
      <c r="F200" s="103">
        <v>198</v>
      </c>
      <c r="G200" s="104">
        <f t="shared" si="113"/>
        <v>39204</v>
      </c>
      <c r="H200" s="104">
        <f t="shared" si="106"/>
        <v>7762392</v>
      </c>
      <c r="I200" s="104">
        <f t="shared" si="107"/>
        <v>1536953616</v>
      </c>
      <c r="J200" s="104">
        <f t="shared" si="108"/>
        <v>304316815968</v>
      </c>
      <c r="K200" s="104">
        <f t="shared" si="109"/>
        <v>60254729561664</v>
      </c>
      <c r="L200" s="104">
        <f t="shared" si="110"/>
        <v>1.1930436453209472E+16</v>
      </c>
      <c r="M200" s="104">
        <f t="shared" si="111"/>
        <v>2.3622264177354752E+18</v>
      </c>
      <c r="N200" s="105">
        <f t="shared" si="112"/>
        <v>4.6772083071162411E+20</v>
      </c>
      <c r="O200" s="162">
        <f>'RG11'!$B$17+'RG11'!$B$18*'Regresiones polinomicas'!F200</f>
        <v>4.4501044606627634E-2</v>
      </c>
      <c r="P200" s="145">
        <f>'RG12'!$B$17+'RG12'!$B$18*F200+'RG12'!$B$19*G200</f>
        <v>4.8280674646467875E-2</v>
      </c>
      <c r="Q200" s="145">
        <f>'RG13'!$B$17+'RG13'!$B$18*'Regresiones polinomicas'!F200+'RG13'!$B$19*'Regresiones polinomicas'!G200+'RG13'!$B$20*'Regresiones polinomicas'!H200</f>
        <v>4.9671798464350714E-2</v>
      </c>
      <c r="R200" s="145">
        <f>'RG14'!$B$17+'RG14'!$B$18*F200+'RG14'!$B$19*G200+'RG14'!$B$20*H200+'RG14'!$B$21*I200</f>
        <v>4.8842440373820406E-2</v>
      </c>
      <c r="S200" s="145">
        <f>'RG15'!$B$17+'RG15'!$B$18*F200+'RG15'!$B$19*G200+'RG15'!$B$20*H200+'RG15'!$B$21*I200+'RG15'!$B$22*J200</f>
        <v>5.8002288866362495E-2</v>
      </c>
      <c r="T200" s="145">
        <f>'RG16'!$B$17+'RG16'!$B$18*F200+'RG16'!$B$19*G200+'RG16'!$B$20*H200+'RG16'!$B$21*I200+'RG16'!$B$22*J200+'RG16'!$B$23*K200</f>
        <v>5.7044870054288044E-2</v>
      </c>
      <c r="U200" s="145">
        <f>'RG17'!$B$17+'RG17'!$B$18*F200+'RG17'!$B$19*G200+'RG17'!$B$20*H200+'RG17'!$B$21*I200+'RG17'!$B$22*J200+'RG17'!$B$23*K200+'RG17'!$B$24*L200</f>
        <v>6.0176610556229804E-2</v>
      </c>
      <c r="V200" s="145">
        <f>'RG18'!$B$17+'RG18'!$B$18*F200+'RG18'!$B$19*G200+'RG18'!$B$20*H200+'RG18'!$B$21*I200+'RG18'!$B$22*J200+'RG18'!$B$23*K200+'RG18'!$B$24*L200+'RG18'!$B$25*M200</f>
        <v>5.934803595762439E-2</v>
      </c>
      <c r="W200" s="163">
        <f>'RG19'!$B$17+'RG19'!$B$18*F200+'RG19'!$B$19*G200+'RG19'!$B$20*H200+'RG19'!$B$21*I200+'RG19'!$B$22*J200+'RG19'!$B$23*K200+'RG19'!$B$24*L200+'RG19'!$B$25*M200+'RG19'!$B$26*N200</f>
        <v>5.8331715336692014E-2</v>
      </c>
      <c r="X200" s="146">
        <f t="shared" si="114"/>
        <v>2.2797845397104849E-4</v>
      </c>
      <c r="Y200" s="146">
        <f t="shared" si="115"/>
        <v>1.5098955393372367E-2</v>
      </c>
      <c r="Z200" s="146">
        <f t="shared" si="116"/>
        <v>0.33929440368965291</v>
      </c>
      <c r="AA200" s="146">
        <f t="shared" si="117"/>
        <v>1.2812712645911517E-4</v>
      </c>
      <c r="AB200" s="146">
        <f t="shared" si="118"/>
        <v>1.1319325353532125E-2</v>
      </c>
      <c r="AC200" s="146">
        <f t="shared" si="119"/>
        <v>0.23444836751800083</v>
      </c>
      <c r="AD200" s="146">
        <f t="shared" si="120"/>
        <v>9.8569185732468845E-5</v>
      </c>
      <c r="AE200" s="146">
        <f t="shared" si="121"/>
        <v>9.9282015356492864E-3</v>
      </c>
      <c r="AF200" s="146">
        <f t="shared" si="122"/>
        <v>0.19987602306718819</v>
      </c>
      <c r="AG200" s="146">
        <f t="shared" si="123"/>
        <v>1.1572508911080925E-4</v>
      </c>
      <c r="AH200" s="146">
        <f t="shared" si="124"/>
        <v>1.0757559626179594E-2</v>
      </c>
      <c r="AI200" s="146">
        <f t="shared" si="125"/>
        <v>0.22025024842832497</v>
      </c>
      <c r="AJ200" s="146">
        <f t="shared" si="126"/>
        <v>2.5526808665492428E-6</v>
      </c>
      <c r="AK200" s="146">
        <f t="shared" si="127"/>
        <v>1.5977111336375055E-3</v>
      </c>
      <c r="AL200" s="146">
        <f t="shared" si="128"/>
        <v>2.7545656643285895E-2</v>
      </c>
      <c r="AM200" s="146">
        <f t="shared" si="129"/>
        <v>6.5286890394739848E-6</v>
      </c>
      <c r="AN200" s="146">
        <f t="shared" si="130"/>
        <v>2.5551299457119564E-3</v>
      </c>
      <c r="AO200" s="146">
        <f t="shared" si="131"/>
        <v>4.4791581491557597E-2</v>
      </c>
      <c r="AP200" s="146">
        <f t="shared" si="132"/>
        <v>3.324797335556434E-7</v>
      </c>
      <c r="AQ200" s="146">
        <f t="shared" si="133"/>
        <v>5.7661055622980351E-4</v>
      </c>
      <c r="AR200" s="146">
        <f t="shared" si="134"/>
        <v>9.5819713157658006E-3</v>
      </c>
      <c r="AS200" s="146">
        <f t="shared" si="135"/>
        <v>6.348587865025835E-8</v>
      </c>
      <c r="AT200" s="146">
        <f t="shared" si="136"/>
        <v>2.5196404237561032E-4</v>
      </c>
      <c r="AU200" s="146">
        <f t="shared" si="137"/>
        <v>4.245532953365422E-3</v>
      </c>
      <c r="AV200" s="146">
        <f t="shared" si="138"/>
        <v>1.6085459871822525E-6</v>
      </c>
      <c r="AW200" s="146">
        <f t="shared" si="139"/>
        <v>1.2682846633079864E-3</v>
      </c>
      <c r="AX200" s="147">
        <f t="shared" si="140"/>
        <v>2.1742625876633628E-2</v>
      </c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  <c r="DS200" s="58"/>
    </row>
    <row r="201" spans="1:123" x14ac:dyDescent="0.25">
      <c r="A201" s="126" t="s">
        <v>38</v>
      </c>
      <c r="B201" s="156">
        <v>5.6500000000000002E-2</v>
      </c>
      <c r="C201" s="104"/>
      <c r="D201" s="144"/>
      <c r="E201" s="104"/>
      <c r="F201" s="103">
        <v>199</v>
      </c>
      <c r="G201" s="104">
        <f t="shared" si="113"/>
        <v>39601</v>
      </c>
      <c r="H201" s="104">
        <f t="shared" si="106"/>
        <v>7880599</v>
      </c>
      <c r="I201" s="104">
        <f t="shared" si="107"/>
        <v>1568239201</v>
      </c>
      <c r="J201" s="104">
        <f t="shared" si="108"/>
        <v>312079600999</v>
      </c>
      <c r="K201" s="104">
        <f t="shared" si="109"/>
        <v>62103840598801</v>
      </c>
      <c r="L201" s="104">
        <f t="shared" si="110"/>
        <v>1.23586642791614E+16</v>
      </c>
      <c r="M201" s="104">
        <f t="shared" si="111"/>
        <v>2.4593741915531182E+18</v>
      </c>
      <c r="N201" s="105">
        <f t="shared" si="112"/>
        <v>4.8941546411907049E+20</v>
      </c>
      <c r="O201" s="162">
        <f>'RG11'!$B$17+'RG11'!$B$18*'Regresiones polinomicas'!F201</f>
        <v>4.4261210473695155E-2</v>
      </c>
      <c r="P201" s="145">
        <f>'RG12'!$B$17+'RG12'!$B$18*F201+'RG12'!$B$19*G201</f>
        <v>4.8360190339571965E-2</v>
      </c>
      <c r="Q201" s="145">
        <f>'RG13'!$B$17+'RG13'!$B$18*'Regresiones polinomicas'!F201+'RG13'!$B$19*'Regresiones polinomicas'!G201+'RG13'!$B$20*'Regresiones polinomicas'!H201</f>
        <v>4.963692299923976E-2</v>
      </c>
      <c r="R201" s="145">
        <f>'RG14'!$B$17+'RG14'!$B$18*F201+'RG14'!$B$19*G201+'RG14'!$B$20*H201+'RG14'!$B$21*I201</f>
        <v>4.8817953489657034E-2</v>
      </c>
      <c r="S201" s="145">
        <f>'RG15'!$B$17+'RG15'!$B$18*F201+'RG15'!$B$19*G201+'RG15'!$B$20*H201+'RG15'!$B$21*I201+'RG15'!$B$22*J201</f>
        <v>5.8353682040893862E-2</v>
      </c>
      <c r="T201" s="145">
        <f>'RG16'!$B$17+'RG16'!$B$18*F201+'RG16'!$B$19*G201+'RG16'!$B$20*H201+'RG16'!$B$21*I201+'RG16'!$B$22*J201+'RG16'!$B$23*K201</f>
        <v>5.7087038419872727E-2</v>
      </c>
      <c r="U201" s="145">
        <f>'RG17'!$B$17+'RG17'!$B$18*F201+'RG17'!$B$19*G201+'RG17'!$B$20*H201+'RG17'!$B$21*I201+'RG17'!$B$22*J201+'RG17'!$B$23*K201+'RG17'!$B$24*L201</f>
        <v>5.9791573360922001E-2</v>
      </c>
      <c r="V201" s="145">
        <f>'RG18'!$B$17+'RG18'!$B$18*F201+'RG18'!$B$19*G201+'RG18'!$B$20*H201+'RG18'!$B$21*I201+'RG18'!$B$22*J201+'RG18'!$B$23*K201+'RG18'!$B$24*L201+'RG18'!$B$25*M201</f>
        <v>5.89780016328465E-2</v>
      </c>
      <c r="W201" s="163">
        <f>'RG19'!$B$17+'RG19'!$B$18*F201+'RG19'!$B$19*G201+'RG19'!$B$20*H201+'RG19'!$B$21*I201+'RG19'!$B$22*J201+'RG19'!$B$23*K201+'RG19'!$B$24*L201+'RG19'!$B$25*M201+'RG19'!$B$26*N201</f>
        <v>5.7878309894974223E-2</v>
      </c>
      <c r="X201" s="146">
        <f t="shared" si="114"/>
        <v>1.4978796906918923E-4</v>
      </c>
      <c r="Y201" s="146">
        <f t="shared" si="115"/>
        <v>1.2238789526304847E-2</v>
      </c>
      <c r="Z201" s="146">
        <f t="shared" si="116"/>
        <v>0.27651276129419172</v>
      </c>
      <c r="AA201" s="146">
        <f t="shared" si="117"/>
        <v>6.6256501307997593E-5</v>
      </c>
      <c r="AB201" s="146">
        <f t="shared" si="118"/>
        <v>8.1398096604280365E-3</v>
      </c>
      <c r="AC201" s="146">
        <f t="shared" si="119"/>
        <v>0.16831632802254354</v>
      </c>
      <c r="AD201" s="146">
        <f t="shared" si="120"/>
        <v>4.7101825918364186E-5</v>
      </c>
      <c r="AE201" s="146">
        <f t="shared" si="121"/>
        <v>6.8630770007602412E-3</v>
      </c>
      <c r="AF201" s="146">
        <f t="shared" si="122"/>
        <v>0.13826556091853953</v>
      </c>
      <c r="AG201" s="146">
        <f t="shared" si="123"/>
        <v>5.9013838587072557E-5</v>
      </c>
      <c r="AH201" s="146">
        <f t="shared" si="124"/>
        <v>7.6820465103429672E-3</v>
      </c>
      <c r="AI201" s="146">
        <f t="shared" si="125"/>
        <v>0.15736109281947977</v>
      </c>
      <c r="AJ201" s="146">
        <f t="shared" si="126"/>
        <v>3.4361371087324264E-6</v>
      </c>
      <c r="AK201" s="146">
        <f t="shared" si="127"/>
        <v>1.8536820408938601E-3</v>
      </c>
      <c r="AL201" s="146">
        <f t="shared" si="128"/>
        <v>3.1766325209689639E-2</v>
      </c>
      <c r="AM201" s="146">
        <f t="shared" si="129"/>
        <v>3.4461410640666568E-7</v>
      </c>
      <c r="AN201" s="146">
        <f t="shared" si="130"/>
        <v>5.8703841987272493E-4</v>
      </c>
      <c r="AO201" s="146">
        <f t="shared" si="131"/>
        <v>1.0283217278764445E-2</v>
      </c>
      <c r="AP201" s="146">
        <f t="shared" si="132"/>
        <v>1.0834455190331349E-5</v>
      </c>
      <c r="AQ201" s="146">
        <f t="shared" si="133"/>
        <v>3.2915733609219996E-3</v>
      </c>
      <c r="AR201" s="146">
        <f t="shared" si="134"/>
        <v>5.5050790201705488E-2</v>
      </c>
      <c r="AS201" s="146">
        <f t="shared" si="135"/>
        <v>6.14049209238991E-6</v>
      </c>
      <c r="AT201" s="146">
        <f t="shared" si="136"/>
        <v>2.4780016328464979E-3</v>
      </c>
      <c r="AU201" s="146">
        <f t="shared" si="137"/>
        <v>4.2015693381283192E-2</v>
      </c>
      <c r="AV201" s="146">
        <f t="shared" si="138"/>
        <v>1.8997381665838479E-6</v>
      </c>
      <c r="AW201" s="146">
        <f t="shared" si="139"/>
        <v>1.3783098949742209E-3</v>
      </c>
      <c r="AX201" s="147">
        <f t="shared" si="140"/>
        <v>2.3813927833678923E-2</v>
      </c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</row>
    <row r="202" spans="1:123" x14ac:dyDescent="0.25">
      <c r="A202" s="127" t="s">
        <v>37</v>
      </c>
      <c r="B202" s="156">
        <v>5.5800000000000002E-2</v>
      </c>
      <c r="C202" s="104"/>
      <c r="D202" s="144"/>
      <c r="E202" s="104"/>
      <c r="F202" s="103">
        <v>200</v>
      </c>
      <c r="G202" s="104">
        <f t="shared" si="113"/>
        <v>40000</v>
      </c>
      <c r="H202" s="104">
        <f t="shared" si="106"/>
        <v>8000000</v>
      </c>
      <c r="I202" s="104">
        <f t="shared" si="107"/>
        <v>1600000000</v>
      </c>
      <c r="J202" s="104">
        <f t="shared" si="108"/>
        <v>320000000000</v>
      </c>
      <c r="K202" s="104">
        <f t="shared" si="109"/>
        <v>64000000000000</v>
      </c>
      <c r="L202" s="104">
        <f t="shared" si="110"/>
        <v>1.28E+16</v>
      </c>
      <c r="M202" s="104">
        <f t="shared" si="111"/>
        <v>2.56E+18</v>
      </c>
      <c r="N202" s="105">
        <f t="shared" si="112"/>
        <v>5.12E+20</v>
      </c>
      <c r="O202" s="162">
        <f>'RG11'!$B$17+'RG11'!$B$18*'Regresiones polinomicas'!F202</f>
        <v>4.4021376340762676E-2</v>
      </c>
      <c r="P202" s="145">
        <f>'RG12'!$B$17+'RG12'!$B$18*F202+'RG12'!$B$19*G202</f>
        <v>4.844364862312095E-2</v>
      </c>
      <c r="Q202" s="145">
        <f>'RG13'!$B$17+'RG13'!$B$18*'Regresiones polinomicas'!F202+'RG13'!$B$19*'Regresiones polinomicas'!G202+'RG13'!$B$20*'Regresiones polinomicas'!H202</f>
        <v>4.9601113376446654E-2</v>
      </c>
      <c r="R202" s="145">
        <f>'RG14'!$B$17+'RG14'!$B$18*F202+'RG14'!$B$19*G202+'RG14'!$B$20*H202+'RG14'!$B$21*I202</f>
        <v>4.8795127240185657E-2</v>
      </c>
      <c r="S202" s="145">
        <f>'RG15'!$B$17+'RG15'!$B$18*F202+'RG15'!$B$19*G202+'RG15'!$B$20*H202+'RG15'!$B$21*I202+'RG15'!$B$22*J202</f>
        <v>5.8674459696925307E-2</v>
      </c>
      <c r="T202" s="145">
        <f>'RG16'!$B$17+'RG16'!$B$18*F202+'RG16'!$B$19*G202+'RG16'!$B$20*H202+'RG16'!$B$21*I202+'RG16'!$B$22*J202+'RG16'!$B$23*K202</f>
        <v>5.7098992614878608E-2</v>
      </c>
      <c r="U202" s="145">
        <f>'RG17'!$B$17+'RG17'!$B$18*F202+'RG17'!$B$19*G202+'RG17'!$B$20*H202+'RG17'!$B$21*I202+'RG17'!$B$22*J202+'RG17'!$B$23*K202+'RG17'!$B$24*L202</f>
        <v>5.9344579214972271E-2</v>
      </c>
      <c r="V202" s="145">
        <f>'RG18'!$B$17+'RG18'!$B$18*F202+'RG18'!$B$19*G202+'RG18'!$B$20*H202+'RG18'!$B$21*I202+'RG18'!$B$22*J202+'RG18'!$B$23*K202+'RG18'!$B$24*L202+'RG18'!$B$25*M202</f>
        <v>5.8554771682921114E-2</v>
      </c>
      <c r="W202" s="163">
        <f>'RG19'!$B$17+'RG19'!$B$18*F202+'RG19'!$B$19*G202+'RG19'!$B$20*H202+'RG19'!$B$21*I202+'RG19'!$B$22*J202+'RG19'!$B$23*K202+'RG19'!$B$24*L202+'RG19'!$B$25*M202+'RG19'!$B$26*N202</f>
        <v>5.738396766000875E-2</v>
      </c>
      <c r="X202" s="146">
        <f t="shared" si="114"/>
        <v>1.3873597530594532E-4</v>
      </c>
      <c r="Y202" s="146">
        <f t="shared" si="115"/>
        <v>1.1778623659237326E-2</v>
      </c>
      <c r="Z202" s="146">
        <f t="shared" si="116"/>
        <v>0.26756600175471162</v>
      </c>
      <c r="AA202" s="146">
        <f t="shared" si="117"/>
        <v>5.4115905580110336E-5</v>
      </c>
      <c r="AB202" s="146">
        <f t="shared" si="118"/>
        <v>7.3563513768790528E-3</v>
      </c>
      <c r="AC202" s="146">
        <f t="shared" si="119"/>
        <v>0.1518537844684153</v>
      </c>
      <c r="AD202" s="146">
        <f t="shared" si="120"/>
        <v>3.8426195371668633E-5</v>
      </c>
      <c r="AE202" s="146">
        <f t="shared" si="121"/>
        <v>6.1988866235533485E-3</v>
      </c>
      <c r="AF202" s="146">
        <f t="shared" si="122"/>
        <v>0.12497474757284223</v>
      </c>
      <c r="AG202" s="146">
        <f t="shared" si="123"/>
        <v>4.9068242381189045E-5</v>
      </c>
      <c r="AH202" s="146">
        <f t="shared" si="124"/>
        <v>7.0048727598143457E-3</v>
      </c>
      <c r="AI202" s="146">
        <f t="shared" si="125"/>
        <v>0.14355680896852793</v>
      </c>
      <c r="AJ202" s="146">
        <f t="shared" si="126"/>
        <v>8.2625185492479167E-6</v>
      </c>
      <c r="AK202" s="146">
        <f t="shared" si="127"/>
        <v>2.874459696925305E-3</v>
      </c>
      <c r="AL202" s="146">
        <f t="shared" si="128"/>
        <v>4.8989964488346777E-2</v>
      </c>
      <c r="AM202" s="146">
        <f t="shared" si="129"/>
        <v>1.6873818135091563E-6</v>
      </c>
      <c r="AN202" s="146">
        <f t="shared" si="130"/>
        <v>1.2989926148786052E-3</v>
      </c>
      <c r="AO202" s="146">
        <f t="shared" si="131"/>
        <v>2.2749834198302815E-2</v>
      </c>
      <c r="AP202" s="146">
        <f t="shared" si="132"/>
        <v>1.2564041811213421E-5</v>
      </c>
      <c r="AQ202" s="146">
        <f t="shared" si="133"/>
        <v>3.5445792149722682E-3</v>
      </c>
      <c r="AR202" s="146">
        <f t="shared" si="134"/>
        <v>5.9728778295524469E-2</v>
      </c>
      <c r="AS202" s="146">
        <f t="shared" si="135"/>
        <v>7.5887670250240136E-6</v>
      </c>
      <c r="AT202" s="146">
        <f t="shared" si="136"/>
        <v>2.7547716829211116E-3</v>
      </c>
      <c r="AU202" s="146">
        <f t="shared" si="137"/>
        <v>4.7046066507413366E-2</v>
      </c>
      <c r="AV202" s="146">
        <f t="shared" si="138"/>
        <v>2.5089535479535878E-6</v>
      </c>
      <c r="AW202" s="146">
        <f t="shared" si="139"/>
        <v>1.5839676600087477E-3</v>
      </c>
      <c r="AX202" s="147">
        <f t="shared" si="140"/>
        <v>2.760296515907569E-2</v>
      </c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</row>
    <row r="203" spans="1:123" x14ac:dyDescent="0.25">
      <c r="A203" s="126" t="s">
        <v>36</v>
      </c>
      <c r="B203" s="156">
        <v>5.5199999999999999E-2</v>
      </c>
      <c r="C203" s="104"/>
      <c r="D203" s="144"/>
      <c r="E203" s="104"/>
      <c r="F203" s="103">
        <v>201</v>
      </c>
      <c r="G203" s="104">
        <f t="shared" si="113"/>
        <v>40401</v>
      </c>
      <c r="H203" s="104">
        <f t="shared" si="106"/>
        <v>8120601</v>
      </c>
      <c r="I203" s="104">
        <f t="shared" si="107"/>
        <v>1632240801</v>
      </c>
      <c r="J203" s="104">
        <f t="shared" si="108"/>
        <v>328080401001</v>
      </c>
      <c r="K203" s="104">
        <f t="shared" si="109"/>
        <v>65944160601201</v>
      </c>
      <c r="L203" s="104">
        <f t="shared" si="110"/>
        <v>1.32547762808414E+16</v>
      </c>
      <c r="M203" s="104">
        <f t="shared" si="111"/>
        <v>2.6642100324491218E+18</v>
      </c>
      <c r="N203" s="105">
        <f t="shared" si="112"/>
        <v>5.3550621652227346E+20</v>
      </c>
      <c r="O203" s="162">
        <f>'RG11'!$B$17+'RG11'!$B$18*'Regresiones polinomicas'!F203</f>
        <v>4.3781542207830197E-2</v>
      </c>
      <c r="P203" s="145">
        <f>'RG12'!$B$17+'RG12'!$B$18*F203+'RG12'!$B$19*G203</f>
        <v>4.8531049497114828E-2</v>
      </c>
      <c r="Q203" s="145">
        <f>'RG13'!$B$17+'RG13'!$B$18*'Regresiones polinomicas'!F203+'RG13'!$B$19*'Regresiones polinomicas'!G203+'RG13'!$B$20*'Regresiones polinomicas'!H203</f>
        <v>4.9564309758571012E-2</v>
      </c>
      <c r="R203" s="145">
        <f>'RG14'!$B$17+'RG14'!$B$18*F203+'RG14'!$B$19*G203+'RG14'!$B$20*H203+'RG14'!$B$21*I203</f>
        <v>4.8773992580826361E-2</v>
      </c>
      <c r="S203" s="145">
        <f>'RG15'!$B$17+'RG15'!$B$18*F203+'RG15'!$B$19*G203+'RG15'!$B$20*H203+'RG15'!$B$21*I203+'RG15'!$B$22*J203</f>
        <v>5.8961681100526242E-2</v>
      </c>
      <c r="T203" s="145">
        <f>'RG16'!$B$17+'RG16'!$B$18*F203+'RG16'!$B$19*G203+'RG16'!$B$20*H203+'RG16'!$B$21*I203+'RG16'!$B$22*J203+'RG16'!$B$23*K203</f>
        <v>5.7079627873086736E-2</v>
      </c>
      <c r="U203" s="145">
        <f>'RG17'!$B$17+'RG17'!$B$18*F203+'RG17'!$B$19*G203+'RG17'!$B$20*H203+'RG17'!$B$21*I203+'RG17'!$B$22*J203+'RG17'!$B$23*K203+'RG17'!$B$24*L203</f>
        <v>5.8836636819609822E-2</v>
      </c>
      <c r="V203" s="145">
        <f>'RG18'!$B$17+'RG18'!$B$18*F203+'RG18'!$B$19*G203+'RG18'!$B$20*H203+'RG18'!$B$21*I203+'RG18'!$B$22*J203+'RG18'!$B$23*K203+'RG18'!$B$24*L203+'RG18'!$B$25*M203</f>
        <v>5.8079532782768339E-2</v>
      </c>
      <c r="W203" s="163">
        <f>'RG19'!$B$17+'RG19'!$B$18*F203+'RG19'!$B$19*G203+'RG19'!$B$20*H203+'RG19'!$B$21*I203+'RG19'!$B$22*J203+'RG19'!$B$23*K203+'RG19'!$B$24*L203+'RG19'!$B$25*M203+'RG19'!$B$26*N203</f>
        <v>5.6851386892006417E-2</v>
      </c>
      <c r="X203" s="146">
        <f t="shared" si="114"/>
        <v>1.3038117835156328E-4</v>
      </c>
      <c r="Y203" s="146">
        <f t="shared" si="115"/>
        <v>1.1418457792169802E-2</v>
      </c>
      <c r="Z203" s="146">
        <f t="shared" si="116"/>
        <v>0.26080528954340138</v>
      </c>
      <c r="AA203" s="146">
        <f t="shared" si="117"/>
        <v>4.4474900809932372E-5</v>
      </c>
      <c r="AB203" s="146">
        <f t="shared" si="118"/>
        <v>6.6689505028851709E-3</v>
      </c>
      <c r="AC203" s="146">
        <f t="shared" si="119"/>
        <v>0.13741616082878325</v>
      </c>
      <c r="AD203" s="146">
        <f t="shared" si="120"/>
        <v>3.176100449733791E-5</v>
      </c>
      <c r="AE203" s="146">
        <f t="shared" si="121"/>
        <v>5.6356902414289867E-3</v>
      </c>
      <c r="AF203" s="146">
        <f t="shared" si="122"/>
        <v>0.11370460456083367</v>
      </c>
      <c r="AG203" s="146">
        <f t="shared" si="123"/>
        <v>4.1293571351274634E-5</v>
      </c>
      <c r="AH203" s="146">
        <f t="shared" si="124"/>
        <v>6.4260074191736377E-3</v>
      </c>
      <c r="AI203" s="146">
        <f t="shared" si="125"/>
        <v>0.13175069497385739</v>
      </c>
      <c r="AJ203" s="146">
        <f t="shared" si="126"/>
        <v>1.4150244702056327E-5</v>
      </c>
      <c r="AK203" s="146">
        <f t="shared" si="127"/>
        <v>3.7616811005262429E-3</v>
      </c>
      <c r="AL203" s="146">
        <f t="shared" si="128"/>
        <v>6.3798742341026463E-2</v>
      </c>
      <c r="AM203" s="146">
        <f t="shared" si="129"/>
        <v>3.5330009412845694E-6</v>
      </c>
      <c r="AN203" s="146">
        <f t="shared" si="130"/>
        <v>1.8796278730867366E-3</v>
      </c>
      <c r="AO203" s="146">
        <f t="shared" si="131"/>
        <v>3.292992514362534E-2</v>
      </c>
      <c r="AP203" s="146">
        <f t="shared" si="132"/>
        <v>1.3225127357741848E-5</v>
      </c>
      <c r="AQ203" s="146">
        <f t="shared" si="133"/>
        <v>3.6366368196098231E-3</v>
      </c>
      <c r="AR203" s="146">
        <f t="shared" si="134"/>
        <v>6.1809053273380821E-2</v>
      </c>
      <c r="AS203" s="146">
        <f t="shared" si="135"/>
        <v>8.2917090470375812E-6</v>
      </c>
      <c r="AT203" s="146">
        <f t="shared" si="136"/>
        <v>2.8795327827683403E-3</v>
      </c>
      <c r="AU203" s="146">
        <f t="shared" si="137"/>
        <v>4.9579131318746958E-2</v>
      </c>
      <c r="AV203" s="146">
        <f t="shared" si="138"/>
        <v>2.7270786670906163E-6</v>
      </c>
      <c r="AW203" s="146">
        <f t="shared" si="139"/>
        <v>1.6513868920064179E-3</v>
      </c>
      <c r="AX203" s="147">
        <f t="shared" si="140"/>
        <v>2.9047433708932278E-2</v>
      </c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</row>
    <row r="204" spans="1:123" x14ac:dyDescent="0.25">
      <c r="A204" s="127" t="s">
        <v>35</v>
      </c>
      <c r="B204" s="156">
        <v>5.4600000000000003E-2</v>
      </c>
      <c r="C204" s="104"/>
      <c r="D204" s="144"/>
      <c r="E204" s="104"/>
      <c r="F204" s="103">
        <v>202</v>
      </c>
      <c r="G204" s="104">
        <f t="shared" si="113"/>
        <v>40804</v>
      </c>
      <c r="H204" s="104">
        <f t="shared" si="106"/>
        <v>8242408</v>
      </c>
      <c r="I204" s="104">
        <f t="shared" si="107"/>
        <v>1664966416</v>
      </c>
      <c r="J204" s="104">
        <f t="shared" si="108"/>
        <v>336323216032</v>
      </c>
      <c r="K204" s="104">
        <f t="shared" si="109"/>
        <v>67937289638464</v>
      </c>
      <c r="L204" s="104">
        <f t="shared" si="110"/>
        <v>1.3723332506969728E+16</v>
      </c>
      <c r="M204" s="104">
        <f t="shared" si="111"/>
        <v>2.7721131664078848E+18</v>
      </c>
      <c r="N204" s="105">
        <f t="shared" si="112"/>
        <v>5.5996685961439275E+20</v>
      </c>
      <c r="O204" s="162">
        <f>'RG11'!$B$17+'RG11'!$B$18*'Regresiones polinomicas'!F204</f>
        <v>4.3541708074897718E-2</v>
      </c>
      <c r="P204" s="145">
        <f>'RG12'!$B$17+'RG12'!$B$18*F204+'RG12'!$B$19*G204</f>
        <v>4.8622392961553615E-2</v>
      </c>
      <c r="Q204" s="145">
        <f>'RG13'!$B$17+'RG13'!$B$18*'Regresiones polinomicas'!F204+'RG13'!$B$19*'Regresiones polinomicas'!G204+'RG13'!$B$20*'Regresiones polinomicas'!H204</f>
        <v>4.952645230821251E-2</v>
      </c>
      <c r="R204" s="145">
        <f>'RG14'!$B$17+'RG14'!$B$18*F204+'RG14'!$B$19*G204+'RG14'!$B$20*H204+'RG14'!$B$21*I204</f>
        <v>4.8754581574228864E-2</v>
      </c>
      <c r="S204" s="145">
        <f>'RG15'!$B$17+'RG15'!$B$18*F204+'RG15'!$B$19*G204+'RG15'!$B$20*H204+'RG15'!$B$21*I204+'RG15'!$B$22*J204</f>
        <v>5.9212312393423172E-2</v>
      </c>
      <c r="T204" s="145">
        <f>'RG16'!$B$17+'RG16'!$B$18*F204+'RG16'!$B$19*G204+'RG16'!$B$20*H204+'RG16'!$B$21*I204+'RG16'!$B$22*J204+'RG16'!$B$23*K204</f>
        <v>5.7027871173661815E-2</v>
      </c>
      <c r="U204" s="145">
        <f>'RG17'!$B$17+'RG17'!$B$18*F204+'RG17'!$B$19*G204+'RG17'!$B$20*H204+'RG17'!$B$21*I204+'RG17'!$B$22*J204+'RG17'!$B$23*K204+'RG17'!$B$24*L204</f>
        <v>5.8269167690603751E-2</v>
      </c>
      <c r="V204" s="145">
        <f>'RG18'!$B$17+'RG18'!$B$18*F204+'RG18'!$B$19*G204+'RG18'!$B$20*H204+'RG18'!$B$21*I204+'RG18'!$B$22*J204+'RG18'!$B$23*K204+'RG18'!$B$24*L204+'RG18'!$B$25*M204</f>
        <v>5.7553808755313796E-2</v>
      </c>
      <c r="W204" s="163">
        <f>'RG19'!$B$17+'RG19'!$B$18*F204+'RG19'!$B$19*G204+'RG19'!$B$20*H204+'RG19'!$B$21*I204+'RG19'!$B$22*J204+'RG19'!$B$23*K204+'RG19'!$B$24*L204+'RG19'!$B$25*M204+'RG19'!$B$26*N204</f>
        <v>5.6283541415197647E-2</v>
      </c>
      <c r="X204" s="146">
        <f t="shared" si="114"/>
        <v>1.2228582030078238E-4</v>
      </c>
      <c r="Y204" s="146">
        <f t="shared" si="115"/>
        <v>1.1058291925102284E-2</v>
      </c>
      <c r="Z204" s="146">
        <f t="shared" si="116"/>
        <v>0.2539700993374101</v>
      </c>
      <c r="AA204" s="146">
        <f t="shared" si="117"/>
        <v>3.5731785906083796E-5</v>
      </c>
      <c r="AB204" s="146">
        <f t="shared" si="118"/>
        <v>5.9776070384463878E-3</v>
      </c>
      <c r="AC204" s="146">
        <f t="shared" si="119"/>
        <v>0.12293938398245768</v>
      </c>
      <c r="AD204" s="146">
        <f t="shared" si="120"/>
        <v>2.57408861808422E-5</v>
      </c>
      <c r="AE204" s="146">
        <f t="shared" si="121"/>
        <v>5.073547691787493E-3</v>
      </c>
      <c r="AF204" s="146">
        <f t="shared" si="122"/>
        <v>0.102441169422228</v>
      </c>
      <c r="AG204" s="146">
        <f t="shared" si="123"/>
        <v>3.4168916572344738E-5</v>
      </c>
      <c r="AH204" s="146">
        <f t="shared" si="124"/>
        <v>5.8454184257711386E-3</v>
      </c>
      <c r="AI204" s="146">
        <f t="shared" si="125"/>
        <v>0.11989475116039069</v>
      </c>
      <c r="AJ204" s="146">
        <f t="shared" si="126"/>
        <v>2.1273425614524965E-5</v>
      </c>
      <c r="AK204" s="146">
        <f t="shared" si="127"/>
        <v>4.6123123934231694E-3</v>
      </c>
      <c r="AL204" s="146">
        <f t="shared" si="128"/>
        <v>7.7894481856707012E-2</v>
      </c>
      <c r="AM204" s="146">
        <f t="shared" si="129"/>
        <v>5.8945584358979857E-6</v>
      </c>
      <c r="AN204" s="146">
        <f t="shared" si="130"/>
        <v>2.4278711736618122E-3</v>
      </c>
      <c r="AO204" s="146">
        <f t="shared" si="131"/>
        <v>4.2573414081483699E-2</v>
      </c>
      <c r="AP204" s="146">
        <f t="shared" si="132"/>
        <v>1.3462791541770447E-5</v>
      </c>
      <c r="AQ204" s="146">
        <f t="shared" si="133"/>
        <v>3.6691676906037488E-3</v>
      </c>
      <c r="AR204" s="146">
        <f t="shared" si="134"/>
        <v>6.2969282658818959E-2</v>
      </c>
      <c r="AS204" s="146">
        <f t="shared" si="135"/>
        <v>8.7249861629684177E-6</v>
      </c>
      <c r="AT204" s="146">
        <f t="shared" si="136"/>
        <v>2.9538087553137929E-3</v>
      </c>
      <c r="AU204" s="146">
        <f t="shared" si="137"/>
        <v>5.1322559170179596E-2</v>
      </c>
      <c r="AV204" s="146">
        <f t="shared" si="138"/>
        <v>2.8343116966856852E-6</v>
      </c>
      <c r="AW204" s="146">
        <f t="shared" si="139"/>
        <v>1.6835414151976438E-3</v>
      </c>
      <c r="AX204" s="147">
        <f t="shared" si="140"/>
        <v>2.9911789003793123E-2</v>
      </c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  <c r="DS204" s="58"/>
    </row>
    <row r="205" spans="1:123" x14ac:dyDescent="0.25">
      <c r="A205" s="126" t="s">
        <v>34</v>
      </c>
      <c r="B205" s="156">
        <v>5.3499999999999999E-2</v>
      </c>
      <c r="C205" s="104"/>
      <c r="D205" s="144"/>
      <c r="E205" s="104"/>
      <c r="F205" s="103">
        <v>203</v>
      </c>
      <c r="G205" s="104">
        <f t="shared" si="113"/>
        <v>41209</v>
      </c>
      <c r="H205" s="104">
        <f t="shared" si="106"/>
        <v>8365427</v>
      </c>
      <c r="I205" s="104">
        <f t="shared" si="107"/>
        <v>1698181681</v>
      </c>
      <c r="J205" s="104">
        <f t="shared" si="108"/>
        <v>344730881243</v>
      </c>
      <c r="K205" s="104">
        <f t="shared" si="109"/>
        <v>69980368892329</v>
      </c>
      <c r="L205" s="104">
        <f t="shared" si="110"/>
        <v>1.4206014885142788E+16</v>
      </c>
      <c r="M205" s="104">
        <f t="shared" si="111"/>
        <v>2.8838210216839859E+18</v>
      </c>
      <c r="N205" s="105">
        <f t="shared" si="112"/>
        <v>5.8541566740184911E+20</v>
      </c>
      <c r="O205" s="162">
        <f>'RG11'!$B$17+'RG11'!$B$18*'Regresiones polinomicas'!F205</f>
        <v>4.3301873941965233E-2</v>
      </c>
      <c r="P205" s="145">
        <f>'RG12'!$B$17+'RG12'!$B$18*F205+'RG12'!$B$19*G205</f>
        <v>4.8717679016437282E-2</v>
      </c>
      <c r="Q205" s="145">
        <f>'RG13'!$B$17+'RG13'!$B$18*'Regresiones polinomicas'!F205+'RG13'!$B$19*'Regresiones polinomicas'!G205+'RG13'!$B$20*'Regresiones polinomicas'!H205</f>
        <v>4.9487481187970861E-2</v>
      </c>
      <c r="R205" s="145">
        <f>'RG14'!$B$17+'RG14'!$B$18*F205+'RG14'!$B$19*G205+'RG14'!$B$20*H205+'RG14'!$B$21*I205</f>
        <v>4.8736927390272064E-2</v>
      </c>
      <c r="S205" s="145">
        <f>'RG15'!$B$17+'RG15'!$B$18*F205+'RG15'!$B$19*G205+'RG15'!$B$20*H205+'RG15'!$B$21*I205+'RG15'!$B$22*J205</f>
        <v>5.9423225450797812E-2</v>
      </c>
      <c r="T205" s="145">
        <f>'RG16'!$B$17+'RG16'!$B$18*F205+'RG16'!$B$19*G205+'RG16'!$B$20*H205+'RG16'!$B$21*I205+'RG16'!$B$22*J205+'RG16'!$B$23*K205</f>
        <v>5.6942683825428553E-2</v>
      </c>
      <c r="U205" s="145">
        <f>'RG17'!$B$17+'RG17'!$B$18*F205+'RG17'!$B$19*G205+'RG17'!$B$20*H205+'RG17'!$B$21*I205+'RG17'!$B$22*J205+'RG17'!$B$23*K205+'RG17'!$B$24*L205</f>
        <v>5.7644030907020749E-2</v>
      </c>
      <c r="V205" s="145">
        <f>'RG18'!$B$17+'RG18'!$B$18*F205+'RG18'!$B$19*G205+'RG18'!$B$20*H205+'RG18'!$B$21*I205+'RG18'!$B$22*J205+'RG18'!$B$23*K205+'RG18'!$B$24*L205+'RG18'!$B$25*M205</f>
        <v>5.697947659759528E-2</v>
      </c>
      <c r="W205" s="163">
        <f>'RG19'!$B$17+'RG19'!$B$18*F205+'RG19'!$B$19*G205+'RG19'!$B$20*H205+'RG19'!$B$21*I205+'RG19'!$B$22*J205+'RG19'!$B$23*K205+'RG19'!$B$24*L205+'RG19'!$B$25*M205+'RG19'!$B$26*N205</f>
        <v>5.5683672822915753E-2</v>
      </c>
      <c r="X205" s="146">
        <f t="shared" si="114"/>
        <v>1.0400177509556772E-4</v>
      </c>
      <c r="Y205" s="146">
        <f t="shared" si="115"/>
        <v>1.0198126058034766E-2</v>
      </c>
      <c r="Z205" s="146">
        <f t="shared" si="116"/>
        <v>0.23551234922771866</v>
      </c>
      <c r="AA205" s="146">
        <f t="shared" si="117"/>
        <v>2.2870593989824272E-5</v>
      </c>
      <c r="AB205" s="146">
        <f t="shared" si="118"/>
        <v>4.782320983562717E-3</v>
      </c>
      <c r="AC205" s="146">
        <f t="shared" si="119"/>
        <v>9.8163974148874539E-2</v>
      </c>
      <c r="AD205" s="146">
        <f t="shared" si="120"/>
        <v>1.6100307216887724E-5</v>
      </c>
      <c r="AE205" s="146">
        <f t="shared" si="121"/>
        <v>4.012518812029138E-3</v>
      </c>
      <c r="AF205" s="146">
        <f t="shared" si="122"/>
        <v>8.1081492040142034E-2</v>
      </c>
      <c r="AG205" s="146">
        <f t="shared" si="123"/>
        <v>2.268686068554048E-5</v>
      </c>
      <c r="AH205" s="146">
        <f t="shared" si="124"/>
        <v>4.7630726097279349E-3</v>
      </c>
      <c r="AI205" s="146">
        <f t="shared" si="125"/>
        <v>9.7730260498093052E-2</v>
      </c>
      <c r="AJ205" s="146">
        <f t="shared" si="126"/>
        <v>3.5084599740978957E-5</v>
      </c>
      <c r="AK205" s="146">
        <f t="shared" si="127"/>
        <v>5.923225450797813E-3</v>
      </c>
      <c r="AL205" s="146">
        <f t="shared" si="128"/>
        <v>9.9678625753868239E-2</v>
      </c>
      <c r="AM205" s="146">
        <f t="shared" si="129"/>
        <v>1.1852071921867382E-5</v>
      </c>
      <c r="AN205" s="146">
        <f t="shared" si="130"/>
        <v>3.4426838254285538E-3</v>
      </c>
      <c r="AO205" s="146">
        <f t="shared" si="131"/>
        <v>6.0458755965611427E-2</v>
      </c>
      <c r="AP205" s="146">
        <f t="shared" si="132"/>
        <v>1.7172992158343222E-5</v>
      </c>
      <c r="AQ205" s="146">
        <f t="shared" si="133"/>
        <v>4.1440309070207501E-3</v>
      </c>
      <c r="AR205" s="146">
        <f t="shared" si="134"/>
        <v>7.1890026457466699E-2</v>
      </c>
      <c r="AS205" s="146">
        <f t="shared" si="135"/>
        <v>1.2106757393213233E-5</v>
      </c>
      <c r="AT205" s="146">
        <f t="shared" si="136"/>
        <v>3.479476597595281E-3</v>
      </c>
      <c r="AU205" s="146">
        <f t="shared" si="137"/>
        <v>6.1065436282756701E-2</v>
      </c>
      <c r="AV205" s="146">
        <f t="shared" si="138"/>
        <v>4.768426997540858E-6</v>
      </c>
      <c r="AW205" s="146">
        <f t="shared" si="139"/>
        <v>2.183672822915754E-3</v>
      </c>
      <c r="AX205" s="147">
        <f t="shared" si="140"/>
        <v>3.9215675120070334E-2</v>
      </c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  <c r="DS205" s="58"/>
    </row>
    <row r="206" spans="1:123" x14ac:dyDescent="0.25">
      <c r="A206" s="127" t="s">
        <v>33</v>
      </c>
      <c r="B206" s="156">
        <v>5.28E-2</v>
      </c>
      <c r="C206" s="104"/>
      <c r="D206" s="144"/>
      <c r="E206" s="104"/>
      <c r="F206" s="103">
        <v>204</v>
      </c>
      <c r="G206" s="104">
        <f t="shared" si="113"/>
        <v>41616</v>
      </c>
      <c r="H206" s="104">
        <f t="shared" si="106"/>
        <v>8489664</v>
      </c>
      <c r="I206" s="104">
        <f t="shared" si="107"/>
        <v>1731891456</v>
      </c>
      <c r="J206" s="104">
        <f t="shared" si="108"/>
        <v>353305857024</v>
      </c>
      <c r="K206" s="104">
        <f t="shared" si="109"/>
        <v>72074394832896</v>
      </c>
      <c r="L206" s="104">
        <f t="shared" si="110"/>
        <v>1.4703176545910784E+16</v>
      </c>
      <c r="M206" s="104">
        <f t="shared" si="111"/>
        <v>2.9994480153657999E+18</v>
      </c>
      <c r="N206" s="105">
        <f t="shared" si="112"/>
        <v>6.1188739513462319E+20</v>
      </c>
      <c r="O206" s="162">
        <f>'RG11'!$B$17+'RG11'!$B$18*'Regresiones polinomicas'!F206</f>
        <v>4.3062039809032754E-2</v>
      </c>
      <c r="P206" s="145">
        <f>'RG12'!$B$17+'RG12'!$B$18*F206+'RG12'!$B$19*G206</f>
        <v>4.8816907661765885E-2</v>
      </c>
      <c r="Q206" s="145">
        <f>'RG13'!$B$17+'RG13'!$B$18*'Regresiones polinomicas'!F206+'RG13'!$B$19*'Regresiones polinomicas'!G206+'RG13'!$B$20*'Regresiones polinomicas'!H206</f>
        <v>4.9447336560445698E-2</v>
      </c>
      <c r="R206" s="145">
        <f>'RG14'!$B$17+'RG14'!$B$18*F206+'RG14'!$B$19*G206+'RG14'!$B$20*H206+'RG14'!$B$21*I206</f>
        <v>4.872106430606489E-2</v>
      </c>
      <c r="S206" s="145">
        <f>'RG15'!$B$17+'RG15'!$B$18*F206+'RG15'!$B$19*G206+'RG15'!$B$20*H206+'RG15'!$B$21*I206+'RG15'!$B$22*J206</f>
        <v>5.9591196739091412E-2</v>
      </c>
      <c r="T206" s="145">
        <f>'RG16'!$B$17+'RG16'!$B$18*F206+'RG16'!$B$19*G206+'RG16'!$B$20*H206+'RG16'!$B$21*I206+'RG16'!$B$22*J206+'RG16'!$B$23*K206</f>
        <v>5.6823064096154674E-2</v>
      </c>
      <c r="U206" s="145">
        <f>'RG17'!$B$17+'RG17'!$B$18*F206+'RG17'!$B$19*G206+'RG17'!$B$20*H206+'RG17'!$B$21*I206+'RG17'!$B$22*J206+'RG17'!$B$23*K206+'RG17'!$B$24*L206</f>
        <v>5.6963548538792708E-2</v>
      </c>
      <c r="V206" s="145">
        <f>'RG18'!$B$17+'RG18'!$B$18*F206+'RG18'!$B$19*G206+'RG18'!$B$20*H206+'RG18'!$B$21*I206+'RG18'!$B$22*J206+'RG18'!$B$23*K206+'RG18'!$B$24*L206+'RG18'!$B$25*M206</f>
        <v>5.6358782726405821E-2</v>
      </c>
      <c r="W206" s="163">
        <f>'RG19'!$B$17+'RG19'!$B$18*F206+'RG19'!$B$19*G206+'RG19'!$B$20*H206+'RG19'!$B$21*I206+'RG19'!$B$22*J206+'RG19'!$B$23*K206+'RG19'!$B$24*L206+'RG19'!$B$25*M206+'RG19'!$B$26*N206</f>
        <v>5.5055280688335984E-2</v>
      </c>
      <c r="X206" s="146">
        <f t="shared" si="114"/>
        <v>9.4827868680862843E-5</v>
      </c>
      <c r="Y206" s="146">
        <f t="shared" si="115"/>
        <v>9.7379601909672459E-3</v>
      </c>
      <c r="Z206" s="146">
        <f t="shared" si="116"/>
        <v>0.22613792180194395</v>
      </c>
      <c r="AA206" s="146">
        <f t="shared" si="117"/>
        <v>1.586502457489931E-5</v>
      </c>
      <c r="AB206" s="146">
        <f t="shared" si="118"/>
        <v>3.9830923382341149E-3</v>
      </c>
      <c r="AC206" s="146">
        <f t="shared" si="119"/>
        <v>8.1592475415105642E-2</v>
      </c>
      <c r="AD206" s="146">
        <f t="shared" si="120"/>
        <v>1.124035213892408E-5</v>
      </c>
      <c r="AE206" s="146">
        <f t="shared" si="121"/>
        <v>3.3526634395543015E-3</v>
      </c>
      <c r="AF206" s="146">
        <f t="shared" si="122"/>
        <v>6.7802710373609701E-2</v>
      </c>
      <c r="AG206" s="146">
        <f t="shared" si="123"/>
        <v>1.6637716395257895E-5</v>
      </c>
      <c r="AH206" s="146">
        <f t="shared" si="124"/>
        <v>4.0789356939351096E-3</v>
      </c>
      <c r="AI206" s="146">
        <f t="shared" si="125"/>
        <v>8.3720168104524678E-2</v>
      </c>
      <c r="AJ206" s="146">
        <f t="shared" si="126"/>
        <v>4.6120353149045833E-5</v>
      </c>
      <c r="AK206" s="146">
        <f t="shared" si="127"/>
        <v>6.7911967390914124E-3</v>
      </c>
      <c r="AL206" s="146">
        <f t="shared" si="128"/>
        <v>0.1139630870114148</v>
      </c>
      <c r="AM206" s="146">
        <f t="shared" si="129"/>
        <v>1.6185044721768828E-5</v>
      </c>
      <c r="AN206" s="146">
        <f t="shared" si="130"/>
        <v>4.0230640961546743E-3</v>
      </c>
      <c r="AO206" s="146">
        <f t="shared" si="131"/>
        <v>7.0799844396756545E-2</v>
      </c>
      <c r="AP206" s="146">
        <f t="shared" si="132"/>
        <v>1.7335136434882895E-5</v>
      </c>
      <c r="AQ206" s="146">
        <f t="shared" si="133"/>
        <v>4.1635485387927079E-3</v>
      </c>
      <c r="AR206" s="146">
        <f t="shared" si="134"/>
        <v>7.3091453141429424E-2</v>
      </c>
      <c r="AS206" s="146">
        <f t="shared" si="135"/>
        <v>1.2664934493764447E-5</v>
      </c>
      <c r="AT206" s="146">
        <f t="shared" si="136"/>
        <v>3.5587827264058208E-3</v>
      </c>
      <c r="AU206" s="146">
        <f t="shared" si="137"/>
        <v>6.3145131144545133E-2</v>
      </c>
      <c r="AV206" s="146">
        <f t="shared" si="138"/>
        <v>5.0862909831812294E-6</v>
      </c>
      <c r="AW206" s="146">
        <f t="shared" si="139"/>
        <v>2.2552806883359838E-3</v>
      </c>
      <c r="AX206" s="147">
        <f t="shared" si="140"/>
        <v>4.0963930437535448E-2</v>
      </c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  <c r="DS206" s="58"/>
    </row>
    <row r="207" spans="1:123" x14ac:dyDescent="0.25">
      <c r="A207" s="126" t="s">
        <v>32</v>
      </c>
      <c r="B207" s="156">
        <v>5.21E-2</v>
      </c>
      <c r="C207" s="104"/>
      <c r="D207" s="144"/>
      <c r="E207" s="104"/>
      <c r="F207" s="103">
        <v>205</v>
      </c>
      <c r="G207" s="104">
        <f t="shared" si="113"/>
        <v>42025</v>
      </c>
      <c r="H207" s="104">
        <f t="shared" si="106"/>
        <v>8615125</v>
      </c>
      <c r="I207" s="104">
        <f t="shared" si="107"/>
        <v>1766100625</v>
      </c>
      <c r="J207" s="104">
        <f t="shared" si="108"/>
        <v>362050628125</v>
      </c>
      <c r="K207" s="104">
        <f t="shared" si="109"/>
        <v>74220378765625</v>
      </c>
      <c r="L207" s="104">
        <f t="shared" si="110"/>
        <v>1.5215177646953124E+16</v>
      </c>
      <c r="M207" s="104">
        <f t="shared" si="111"/>
        <v>3.1191114176253906E+18</v>
      </c>
      <c r="N207" s="105">
        <f t="shared" si="112"/>
        <v>6.3941784061320508E+20</v>
      </c>
      <c r="O207" s="162">
        <f>'RG11'!$B$17+'RG11'!$B$18*'Regresiones polinomicas'!F207</f>
        <v>4.2822205676100275E-2</v>
      </c>
      <c r="P207" s="145">
        <f>'RG12'!$B$17+'RG12'!$B$18*F207+'RG12'!$B$19*G207</f>
        <v>4.892007889753934E-2</v>
      </c>
      <c r="Q207" s="145">
        <f>'RG13'!$B$17+'RG13'!$B$18*'Regresiones polinomicas'!F207+'RG13'!$B$19*'Regresiones polinomicas'!G207+'RG13'!$B$20*'Regresiones polinomicas'!H207</f>
        <v>4.9405958588236695E-2</v>
      </c>
      <c r="R207" s="145">
        <f>'RG14'!$B$17+'RG14'!$B$18*F207+'RG14'!$B$19*G207+'RG14'!$B$20*H207+'RG14'!$B$21*I207</f>
        <v>4.8707027705945344E-2</v>
      </c>
      <c r="S207" s="145">
        <f>'RG15'!$B$17+'RG15'!$B$18*F207+'RG15'!$B$19*G207+'RG15'!$B$20*H207+'RG15'!$B$21*I207+'RG15'!$B$22*J207</f>
        <v>5.9712906173802871E-2</v>
      </c>
      <c r="T207" s="145">
        <f>'RG16'!$B$17+'RG16'!$B$18*F207+'RG16'!$B$19*G207+'RG16'!$B$20*H207+'RG16'!$B$21*I207+'RG16'!$B$22*J207+'RG16'!$B$23*K207</f>
        <v>5.6668049886653193E-2</v>
      </c>
      <c r="U207" s="145">
        <f>'RG17'!$B$17+'RG17'!$B$18*F207+'RG17'!$B$19*G207+'RG17'!$B$20*H207+'RG17'!$B$21*I207+'RG17'!$B$22*J207+'RG17'!$B$23*K207+'RG17'!$B$24*L207</f>
        <v>5.6230531761354285E-2</v>
      </c>
      <c r="V207" s="145">
        <f>'RG18'!$B$17+'RG18'!$B$18*F207+'RG18'!$B$19*G207+'RG18'!$B$20*H207+'RG18'!$B$21*I207+'RG18'!$B$22*J207+'RG18'!$B$23*K207+'RG18'!$B$24*L207+'RG18'!$B$25*M207</f>
        <v>5.5694359437620022E-2</v>
      </c>
      <c r="W207" s="163">
        <f>'RG19'!$B$17+'RG19'!$B$18*F207+'RG19'!$B$19*G207+'RG19'!$B$20*H207+'RG19'!$B$21*I207+'RG19'!$B$22*J207+'RG19'!$B$23*K207+'RG19'!$B$24*L207+'RG19'!$B$25*M207+'RG19'!$B$26*N207</f>
        <v>5.4402110669386161E-2</v>
      </c>
      <c r="X207" s="146">
        <f t="shared" si="114"/>
        <v>8.607746751658596E-5</v>
      </c>
      <c r="Y207" s="146">
        <f t="shared" si="115"/>
        <v>9.2777943238997254E-3</v>
      </c>
      <c r="Z207" s="146">
        <f t="shared" si="116"/>
        <v>0.21665848774991531</v>
      </c>
      <c r="AA207" s="146">
        <f t="shared" si="117"/>
        <v>1.0111898217874621E-5</v>
      </c>
      <c r="AB207" s="146">
        <f t="shared" si="118"/>
        <v>3.1799211024606602E-3</v>
      </c>
      <c r="AC207" s="146">
        <f t="shared" si="119"/>
        <v>6.5002370685477553E-2</v>
      </c>
      <c r="AD207" s="146">
        <f t="shared" si="120"/>
        <v>7.2578591282956225E-6</v>
      </c>
      <c r="AE207" s="146">
        <f t="shared" si="121"/>
        <v>2.6940414117633052E-3</v>
      </c>
      <c r="AF207" s="146">
        <f t="shared" si="122"/>
        <v>5.4528674045497473E-2</v>
      </c>
      <c r="AG207" s="146">
        <f t="shared" si="123"/>
        <v>1.151226098822252E-5</v>
      </c>
      <c r="AH207" s="146">
        <f t="shared" si="124"/>
        <v>3.3929722940546567E-3</v>
      </c>
      <c r="AI207" s="146">
        <f t="shared" si="125"/>
        <v>6.9660836512930951E-2</v>
      </c>
      <c r="AJ207" s="146">
        <f t="shared" si="126"/>
        <v>5.7956340411125861E-5</v>
      </c>
      <c r="AK207" s="146">
        <f t="shared" si="127"/>
        <v>7.6129061738028705E-3</v>
      </c>
      <c r="AL207" s="146">
        <f t="shared" si="128"/>
        <v>0.12749180473052893</v>
      </c>
      <c r="AM207" s="146">
        <f t="shared" si="129"/>
        <v>2.0867079766952248E-5</v>
      </c>
      <c r="AN207" s="146">
        <f t="shared" si="130"/>
        <v>4.5680498866531929E-3</v>
      </c>
      <c r="AO207" s="146">
        <f t="shared" si="131"/>
        <v>8.0610677370937522E-2</v>
      </c>
      <c r="AP207" s="146">
        <f t="shared" si="132"/>
        <v>1.7061292631556531E-5</v>
      </c>
      <c r="AQ207" s="146">
        <f t="shared" si="133"/>
        <v>4.130531761354285E-3</v>
      </c>
      <c r="AR207" s="146">
        <f t="shared" si="134"/>
        <v>7.3457099407924983E-2</v>
      </c>
      <c r="AS207" s="146">
        <f t="shared" si="135"/>
        <v>1.291941976680812E-5</v>
      </c>
      <c r="AT207" s="146">
        <f t="shared" si="136"/>
        <v>3.5943594376200219E-3</v>
      </c>
      <c r="AU207" s="146">
        <f t="shared" si="137"/>
        <v>6.4537225563135389E-2</v>
      </c>
      <c r="AV207" s="146">
        <f t="shared" si="138"/>
        <v>5.299713534101597E-6</v>
      </c>
      <c r="AW207" s="146">
        <f t="shared" si="139"/>
        <v>2.3021106693861607E-3</v>
      </c>
      <c r="AX207" s="147">
        <f t="shared" si="140"/>
        <v>4.2316568990798976E-2</v>
      </c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  <c r="DS207" s="58"/>
    </row>
    <row r="208" spans="1:123" x14ac:dyDescent="0.25">
      <c r="A208" s="127" t="s">
        <v>31</v>
      </c>
      <c r="B208" s="156">
        <v>5.0700000000000002E-2</v>
      </c>
      <c r="C208" s="104"/>
      <c r="D208" s="144"/>
      <c r="E208" s="104"/>
      <c r="F208" s="103">
        <v>206</v>
      </c>
      <c r="G208" s="104">
        <f t="shared" si="113"/>
        <v>42436</v>
      </c>
      <c r="H208" s="104">
        <f t="shared" si="106"/>
        <v>8741816</v>
      </c>
      <c r="I208" s="104">
        <f t="shared" si="107"/>
        <v>1800814096</v>
      </c>
      <c r="J208" s="104">
        <f t="shared" si="108"/>
        <v>370967703776</v>
      </c>
      <c r="K208" s="104">
        <f t="shared" si="109"/>
        <v>76419346977856</v>
      </c>
      <c r="L208" s="104">
        <f t="shared" si="110"/>
        <v>1.5742385477438336E+16</v>
      </c>
      <c r="M208" s="104">
        <f t="shared" si="111"/>
        <v>3.242931408352297E+18</v>
      </c>
      <c r="N208" s="105">
        <f t="shared" si="112"/>
        <v>6.6804387012057314E+20</v>
      </c>
      <c r="O208" s="162">
        <f>'RG11'!$B$17+'RG11'!$B$18*'Regresiones polinomicas'!F208</f>
        <v>4.2582371543167796E-2</v>
      </c>
      <c r="P208" s="145">
        <f>'RG12'!$B$17+'RG12'!$B$18*F208+'RG12'!$B$19*G208</f>
        <v>4.9027192723757704E-2</v>
      </c>
      <c r="Q208" s="145">
        <f>'RG13'!$B$17+'RG13'!$B$18*'Regresiones polinomicas'!F208+'RG13'!$B$19*'Regresiones polinomicas'!G208+'RG13'!$B$20*'Regresiones polinomicas'!H208</f>
        <v>4.9363287433943553E-2</v>
      </c>
      <c r="R208" s="145">
        <f>'RG14'!$B$17+'RG14'!$B$18*F208+'RG14'!$B$19*G208+'RG14'!$B$20*H208+'RG14'!$B$21*I208</f>
        <v>4.8694854081481137E-2</v>
      </c>
      <c r="S208" s="145">
        <f>'RG15'!$B$17+'RG15'!$B$18*F208+'RG15'!$B$19*G208+'RG15'!$B$20*H208+'RG15'!$B$21*I208+'RG15'!$B$22*J208</f>
        <v>5.9784935977281961E-2</v>
      </c>
      <c r="T208" s="145">
        <f>'RG16'!$B$17+'RG16'!$B$18*F208+'RG16'!$B$19*G208+'RG16'!$B$20*H208+'RG16'!$B$21*I208+'RG16'!$B$22*J208+'RG16'!$B$23*K208</f>
        <v>5.6476721449844725E-2</v>
      </c>
      <c r="U208" s="145">
        <f>'RG17'!$B$17+'RG17'!$B$18*F208+'RG17'!$B$19*G208+'RG17'!$B$20*H208+'RG17'!$B$21*I208+'RG17'!$B$22*J208+'RG17'!$B$23*K208+'RG17'!$B$24*L208</f>
        <v>5.5448307664246244E-2</v>
      </c>
      <c r="V208" s="145">
        <f>'RG18'!$B$17+'RG18'!$B$18*F208+'RG18'!$B$19*G208+'RG18'!$B$20*H208+'RG18'!$B$21*I208+'RG18'!$B$22*J208+'RG18'!$B$23*K208+'RG18'!$B$24*L208+'RG18'!$B$25*M208</f>
        <v>5.4989241573906611E-2</v>
      </c>
      <c r="W208" s="163">
        <f>'RG19'!$B$17+'RG19'!$B$18*F208+'RG19'!$B$19*G208+'RG19'!$B$20*H208+'RG19'!$B$21*I208+'RG19'!$B$22*J208+'RG19'!$B$23*K208+'RG19'!$B$24*L208+'RG19'!$B$25*M208+'RG19'!$B$26*N208</f>
        <v>5.372814039168361E-2</v>
      </c>
      <c r="X208" s="146">
        <f t="shared" si="114"/>
        <v>6.5895891763172019E-5</v>
      </c>
      <c r="Y208" s="146">
        <f t="shared" si="115"/>
        <v>8.1176284568322057E-3</v>
      </c>
      <c r="Z208" s="146">
        <f t="shared" si="116"/>
        <v>0.19063354535345631</v>
      </c>
      <c r="AA208" s="146">
        <f t="shared" si="117"/>
        <v>2.7982841834491768E-6</v>
      </c>
      <c r="AB208" s="146">
        <f t="shared" si="118"/>
        <v>1.6728072762422982E-3</v>
      </c>
      <c r="AC208" s="146">
        <f t="shared" si="119"/>
        <v>3.411998899605944E-2</v>
      </c>
      <c r="AD208" s="146">
        <f t="shared" si="120"/>
        <v>1.7868004842532153E-6</v>
      </c>
      <c r="AE208" s="146">
        <f t="shared" si="121"/>
        <v>1.3367125660564486E-3</v>
      </c>
      <c r="AF208" s="146">
        <f t="shared" si="122"/>
        <v>2.7079083171784226E-2</v>
      </c>
      <c r="AG208" s="146">
        <f t="shared" si="123"/>
        <v>4.0206101545528629E-6</v>
      </c>
      <c r="AH208" s="146">
        <f t="shared" si="124"/>
        <v>2.005145918518865E-3</v>
      </c>
      <c r="AI208" s="146">
        <f t="shared" si="125"/>
        <v>4.1177778562877562E-2</v>
      </c>
      <c r="AJ208" s="146">
        <f t="shared" si="126"/>
        <v>8.253606171131211E-5</v>
      </c>
      <c r="AK208" s="146">
        <f t="shared" si="127"/>
        <v>9.0849359772819591E-3</v>
      </c>
      <c r="AL208" s="146">
        <f t="shared" si="128"/>
        <v>0.15196028612850232</v>
      </c>
      <c r="AM208" s="146">
        <f t="shared" si="129"/>
        <v>3.3370510709096114E-5</v>
      </c>
      <c r="AN208" s="146">
        <f t="shared" si="130"/>
        <v>5.7767214498447225E-3</v>
      </c>
      <c r="AO208" s="146">
        <f t="shared" si="131"/>
        <v>0.10228499993532476</v>
      </c>
      <c r="AP208" s="146">
        <f t="shared" si="132"/>
        <v>2.2546425674339599E-5</v>
      </c>
      <c r="AQ208" s="146">
        <f t="shared" si="133"/>
        <v>4.7483076642462416E-3</v>
      </c>
      <c r="AR208" s="146">
        <f t="shared" si="134"/>
        <v>8.5634852789348681E-2</v>
      </c>
      <c r="AS208" s="146">
        <f t="shared" si="135"/>
        <v>1.8397593279328842E-5</v>
      </c>
      <c r="AT208" s="146">
        <f t="shared" si="136"/>
        <v>4.2892415739066089E-3</v>
      </c>
      <c r="AU208" s="146">
        <f t="shared" si="137"/>
        <v>7.8001468126120355E-2</v>
      </c>
      <c r="AV208" s="146">
        <f t="shared" si="138"/>
        <v>9.1696342317457537E-6</v>
      </c>
      <c r="AW208" s="146">
        <f t="shared" si="139"/>
        <v>3.0281403916836078E-3</v>
      </c>
      <c r="AX208" s="147">
        <f t="shared" si="140"/>
        <v>5.6360416899005929E-2</v>
      </c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  <c r="DS208" s="58"/>
    </row>
    <row r="209" spans="1:123" x14ac:dyDescent="0.25">
      <c r="A209" s="126" t="s">
        <v>30</v>
      </c>
      <c r="B209" s="156">
        <v>5.0099999999999999E-2</v>
      </c>
      <c r="C209" s="104"/>
      <c r="D209" s="144"/>
      <c r="E209" s="104"/>
      <c r="F209" s="103">
        <v>207</v>
      </c>
      <c r="G209" s="104">
        <f t="shared" si="113"/>
        <v>42849</v>
      </c>
      <c r="H209" s="104">
        <f t="shared" si="106"/>
        <v>8869743</v>
      </c>
      <c r="I209" s="104">
        <f t="shared" si="107"/>
        <v>1836036801</v>
      </c>
      <c r="J209" s="104">
        <f t="shared" si="108"/>
        <v>380059617807</v>
      </c>
      <c r="K209" s="104">
        <f t="shared" si="109"/>
        <v>78672340886049</v>
      </c>
      <c r="L209" s="104">
        <f t="shared" si="110"/>
        <v>1.6285174563412144E+16</v>
      </c>
      <c r="M209" s="104">
        <f t="shared" si="111"/>
        <v>3.3710311346263137E+18</v>
      </c>
      <c r="N209" s="105">
        <f t="shared" si="112"/>
        <v>6.9780344486764688E+20</v>
      </c>
      <c r="O209" s="162">
        <f>'RG11'!$B$17+'RG11'!$B$18*'Regresiones polinomicas'!F209</f>
        <v>4.2342537410235317E-2</v>
      </c>
      <c r="P209" s="145">
        <f>'RG12'!$B$17+'RG12'!$B$18*F209+'RG12'!$B$19*G209</f>
        <v>4.9138249140420961E-2</v>
      </c>
      <c r="Q209" s="145">
        <f>'RG13'!$B$17+'RG13'!$B$18*'Regresiones polinomicas'!F209+'RG13'!$B$19*'Regresiones polinomicas'!G209+'RG13'!$B$20*'Regresiones polinomicas'!H209</f>
        <v>4.9319263260165877E-2</v>
      </c>
      <c r="R209" s="145">
        <f>'RG14'!$B$17+'RG14'!$B$18*F209+'RG14'!$B$19*G209+'RG14'!$B$20*H209+'RG14'!$B$21*I209</f>
        <v>4.8684581031469512E-2</v>
      </c>
      <c r="S209" s="145">
        <f>'RG15'!$B$17+'RG15'!$B$18*F209+'RG15'!$B$19*G209+'RG15'!$B$20*H209+'RG15'!$B$21*I209+'RG15'!$B$22*J209</f>
        <v>5.9803769536536766E-2</v>
      </c>
      <c r="T209" s="145">
        <f>'RG16'!$B$17+'RG16'!$B$18*F209+'RG16'!$B$19*G209+'RG16'!$B$20*H209+'RG16'!$B$21*I209+'RG16'!$B$22*J209+'RG16'!$B$23*K209</f>
        <v>5.6248204154666581E-2</v>
      </c>
      <c r="U209" s="145">
        <f>'RG17'!$B$17+'RG17'!$B$18*F209+'RG17'!$B$19*G209+'RG17'!$B$20*H209+'RG17'!$B$21*I209+'RG17'!$B$22*J209+'RG17'!$B$23*K209+'RG17'!$B$24*L209</f>
        <v>5.4620746761433026E-2</v>
      </c>
      <c r="V209" s="145">
        <f>'RG18'!$B$17+'RG18'!$B$18*F209+'RG18'!$B$19*G209+'RG18'!$B$20*H209+'RG18'!$B$21*I209+'RG18'!$B$22*J209+'RG18'!$B$23*K209+'RG18'!$B$24*L209+'RG18'!$B$25*M209</f>
        <v>5.4246883395867584E-2</v>
      </c>
      <c r="W209" s="163">
        <f>'RG19'!$B$17+'RG19'!$B$18*F209+'RG19'!$B$19*G209+'RG19'!$B$20*H209+'RG19'!$B$21*I209+'RG19'!$B$22*J209+'RG19'!$B$23*K209+'RG19'!$B$24*L209+'RG19'!$B$25*M209+'RG19'!$B$26*N209</f>
        <v>5.3037562988023979E-2</v>
      </c>
      <c r="X209" s="146">
        <f t="shared" si="114"/>
        <v>6.0178225831598558E-5</v>
      </c>
      <c r="Y209" s="146">
        <f t="shared" si="115"/>
        <v>7.7574625897646812E-3</v>
      </c>
      <c r="Z209" s="146">
        <f t="shared" si="116"/>
        <v>0.18320731501295187</v>
      </c>
      <c r="AA209" s="146">
        <f t="shared" si="117"/>
        <v>9.2496471590101695E-7</v>
      </c>
      <c r="AB209" s="146">
        <f t="shared" si="118"/>
        <v>9.6175085957903722E-4</v>
      </c>
      <c r="AC209" s="146">
        <f t="shared" si="119"/>
        <v>1.9572346927353261E-2</v>
      </c>
      <c r="AD209" s="146">
        <f t="shared" si="120"/>
        <v>6.0954985692681303E-7</v>
      </c>
      <c r="AE209" s="146">
        <f t="shared" si="121"/>
        <v>7.8073673983412167E-4</v>
      </c>
      <c r="AF209" s="146">
        <f t="shared" si="122"/>
        <v>1.5830259582663032E-2</v>
      </c>
      <c r="AG209" s="146">
        <f t="shared" si="123"/>
        <v>2.0034108564759065E-6</v>
      </c>
      <c r="AH209" s="146">
        <f t="shared" si="124"/>
        <v>1.4154189685304866E-3</v>
      </c>
      <c r="AI209" s="146">
        <f t="shared" si="125"/>
        <v>2.9073249446586912E-2</v>
      </c>
      <c r="AJ209" s="146">
        <f t="shared" si="126"/>
        <v>9.4163143218218995E-5</v>
      </c>
      <c r="AK209" s="146">
        <f t="shared" si="127"/>
        <v>9.7037695365367674E-3</v>
      </c>
      <c r="AL209" s="146">
        <f t="shared" si="128"/>
        <v>0.16226016539991356</v>
      </c>
      <c r="AM209" s="146">
        <f t="shared" si="129"/>
        <v>3.7800414327459424E-5</v>
      </c>
      <c r="AN209" s="146">
        <f t="shared" si="130"/>
        <v>6.1482041546665825E-3</v>
      </c>
      <c r="AO209" s="146">
        <f t="shared" si="131"/>
        <v>0.10930489687743217</v>
      </c>
      <c r="AP209" s="146">
        <f t="shared" si="132"/>
        <v>2.0437151281007199E-5</v>
      </c>
      <c r="AQ209" s="146">
        <f t="shared" si="133"/>
        <v>4.5207467614330268E-3</v>
      </c>
      <c r="AR209" s="146">
        <f t="shared" si="134"/>
        <v>8.2766110488717543E-2</v>
      </c>
      <c r="AS209" s="146">
        <f t="shared" si="135"/>
        <v>1.719664189892228E-5</v>
      </c>
      <c r="AT209" s="146">
        <f t="shared" si="136"/>
        <v>4.1468833958675858E-3</v>
      </c>
      <c r="AU209" s="146">
        <f t="shared" si="137"/>
        <v>7.644463859067499E-2</v>
      </c>
      <c r="AV209" s="146">
        <f t="shared" si="138"/>
        <v>8.6292763086083718E-6</v>
      </c>
      <c r="AW209" s="146">
        <f t="shared" si="139"/>
        <v>2.9375629880239798E-3</v>
      </c>
      <c r="AX209" s="147">
        <f t="shared" si="140"/>
        <v>5.5386462396232065E-2</v>
      </c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  <c r="DS209" s="58"/>
    </row>
    <row r="210" spans="1:123" x14ac:dyDescent="0.25">
      <c r="A210" s="127" t="s">
        <v>29</v>
      </c>
      <c r="B210" s="156">
        <v>4.9000000000000002E-2</v>
      </c>
      <c r="C210" s="104"/>
      <c r="D210" s="144"/>
      <c r="E210" s="104"/>
      <c r="F210" s="103">
        <v>208</v>
      </c>
      <c r="G210" s="104">
        <f t="shared" si="113"/>
        <v>43264</v>
      </c>
      <c r="H210" s="104">
        <f t="shared" si="106"/>
        <v>8998912</v>
      </c>
      <c r="I210" s="104">
        <f t="shared" si="107"/>
        <v>1871773696</v>
      </c>
      <c r="J210" s="104">
        <f t="shared" si="108"/>
        <v>389328928768</v>
      </c>
      <c r="K210" s="104">
        <f t="shared" si="109"/>
        <v>80980417183744</v>
      </c>
      <c r="L210" s="104">
        <f t="shared" si="110"/>
        <v>1.6843926774218752E+16</v>
      </c>
      <c r="M210" s="104">
        <f t="shared" si="111"/>
        <v>3.5035367690375004E+18</v>
      </c>
      <c r="N210" s="105">
        <f t="shared" si="112"/>
        <v>7.2873564795980009E+20</v>
      </c>
      <c r="O210" s="162">
        <f>'RG11'!$B$17+'RG11'!$B$18*'Regresiones polinomicas'!F210</f>
        <v>4.2102703277302832E-2</v>
      </c>
      <c r="P210" s="145">
        <f>'RG12'!$B$17+'RG12'!$B$18*F210+'RG12'!$B$19*G210</f>
        <v>4.9253248147529113E-2</v>
      </c>
      <c r="Q210" s="145">
        <f>'RG13'!$B$17+'RG13'!$B$18*'Regresiones polinomicas'!F210+'RG13'!$B$19*'Regresiones polinomicas'!G210+'RG13'!$B$20*'Regresiones polinomicas'!H210</f>
        <v>4.9273826229503395E-2</v>
      </c>
      <c r="R210" s="145">
        <f>'RG14'!$B$17+'RG14'!$B$18*F210+'RG14'!$B$19*G210+'RG14'!$B$20*H210+'RG14'!$B$21*I210</f>
        <v>4.8676247261937117E-2</v>
      </c>
      <c r="S210" s="145">
        <f>'RG15'!$B$17+'RG15'!$B$18*F210+'RG15'!$B$19*G210+'RG15'!$B$20*H210+'RG15'!$B$21*I210+'RG15'!$B$22*J210</f>
        <v>5.976579026102824E-2</v>
      </c>
      <c r="T210" s="145">
        <f>'RG16'!$B$17+'RG16'!$B$18*F210+'RG16'!$B$19*G210+'RG16'!$B$20*H210+'RG16'!$B$21*I210+'RG16'!$B$22*J210+'RG16'!$B$23*K210</f>
        <v>5.5981671294913937E-2</v>
      </c>
      <c r="U210" s="145">
        <f>'RG17'!$B$17+'RG17'!$B$18*F210+'RG17'!$B$19*G210+'RG17'!$B$20*H210+'RG17'!$B$21*I210+'RG17'!$B$22*J210+'RG17'!$B$23*K210+'RG17'!$B$24*L210</f>
        <v>5.3752291211665693E-2</v>
      </c>
      <c r="V210" s="145">
        <f>'RG18'!$B$17+'RG18'!$B$18*F210+'RG18'!$B$19*G210+'RG18'!$B$20*H210+'RG18'!$B$21*I210+'RG18'!$B$22*J210+'RG18'!$B$23*K210+'RG18'!$B$24*L210+'RG18'!$B$25*M210</f>
        <v>5.3471175650441793E-2</v>
      </c>
      <c r="W210" s="163">
        <f>'RG19'!$B$17+'RG19'!$B$18*F210+'RG19'!$B$19*G210+'RG19'!$B$20*H210+'RG19'!$B$21*I210+'RG19'!$B$22*J210+'RG19'!$B$23*K210+'RG19'!$B$24*L210+'RG19'!$B$25*M210+'RG19'!$B$26*N210</f>
        <v>5.2334768168734058E-2</v>
      </c>
      <c r="X210" s="146">
        <f t="shared" si="114"/>
        <v>4.7572702080929124E-5</v>
      </c>
      <c r="Y210" s="146">
        <f t="shared" si="115"/>
        <v>6.8972967226971701E-3</v>
      </c>
      <c r="Z210" s="146">
        <f t="shared" si="116"/>
        <v>0.16382075700149729</v>
      </c>
      <c r="AA210" s="146">
        <f t="shared" si="117"/>
        <v>6.4134624226926622E-8</v>
      </c>
      <c r="AB210" s="146">
        <f t="shared" si="118"/>
        <v>2.5324814752911151E-4</v>
      </c>
      <c r="AC210" s="146">
        <f t="shared" si="119"/>
        <v>5.1417552558270458E-3</v>
      </c>
      <c r="AD210" s="146">
        <f t="shared" si="120"/>
        <v>7.4980803964045018E-8</v>
      </c>
      <c r="AE210" s="146">
        <f t="shared" si="121"/>
        <v>2.738262295033933E-4</v>
      </c>
      <c r="AF210" s="146">
        <f t="shared" si="122"/>
        <v>5.5572349552882091E-3</v>
      </c>
      <c r="AG210" s="146">
        <f t="shared" si="123"/>
        <v>1.0481583540321515E-7</v>
      </c>
      <c r="AH210" s="146">
        <f t="shared" si="124"/>
        <v>3.2375273806288518E-4</v>
      </c>
      <c r="AI210" s="146">
        <f t="shared" si="125"/>
        <v>6.6511441673123171E-3</v>
      </c>
      <c r="AJ210" s="146">
        <f t="shared" si="126"/>
        <v>1.1590223994445046E-4</v>
      </c>
      <c r="AK210" s="146">
        <f t="shared" si="127"/>
        <v>1.0765790261028238E-2</v>
      </c>
      <c r="AL210" s="146">
        <f t="shared" si="128"/>
        <v>0.18013298601103478</v>
      </c>
      <c r="AM210" s="146">
        <f t="shared" si="129"/>
        <v>4.874373407022523E-5</v>
      </c>
      <c r="AN210" s="146">
        <f t="shared" si="130"/>
        <v>6.9816712949139353E-3</v>
      </c>
      <c r="AO210" s="146">
        <f t="shared" si="131"/>
        <v>0.12471352021868336</v>
      </c>
      <c r="AP210" s="146">
        <f t="shared" si="132"/>
        <v>2.2584271760474959E-5</v>
      </c>
      <c r="AQ210" s="146">
        <f t="shared" si="133"/>
        <v>4.7522912116656907E-3</v>
      </c>
      <c r="AR210" s="146">
        <f t="shared" si="134"/>
        <v>8.8410951506273941E-2</v>
      </c>
      <c r="AS210" s="146">
        <f t="shared" si="135"/>
        <v>1.9991411697103579E-5</v>
      </c>
      <c r="AT210" s="146">
        <f t="shared" si="136"/>
        <v>4.4711756504417915E-3</v>
      </c>
      <c r="AU210" s="146">
        <f t="shared" si="137"/>
        <v>8.3618427985786198E-2</v>
      </c>
      <c r="AV210" s="146">
        <f t="shared" si="138"/>
        <v>1.1120678739201892E-5</v>
      </c>
      <c r="AW210" s="146">
        <f t="shared" si="139"/>
        <v>3.3347681687340563E-3</v>
      </c>
      <c r="AX210" s="147">
        <f t="shared" si="140"/>
        <v>6.3719937728248507E-2</v>
      </c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  <c r="DS210" s="58"/>
    </row>
    <row r="211" spans="1:123" x14ac:dyDescent="0.25">
      <c r="A211" s="126" t="s">
        <v>28</v>
      </c>
      <c r="B211" s="156">
        <v>4.7E-2</v>
      </c>
      <c r="C211" s="104"/>
      <c r="D211" s="144"/>
      <c r="E211" s="104"/>
      <c r="F211" s="103">
        <v>209</v>
      </c>
      <c r="G211" s="104">
        <f t="shared" si="113"/>
        <v>43681</v>
      </c>
      <c r="H211" s="104">
        <f t="shared" si="106"/>
        <v>9129329</v>
      </c>
      <c r="I211" s="104">
        <f t="shared" si="107"/>
        <v>1908029761</v>
      </c>
      <c r="J211" s="104">
        <f t="shared" si="108"/>
        <v>398778220049</v>
      </c>
      <c r="K211" s="104">
        <f t="shared" si="109"/>
        <v>83344647990241</v>
      </c>
      <c r="L211" s="104">
        <f t="shared" si="110"/>
        <v>1.7419031429960368E+16</v>
      </c>
      <c r="M211" s="104">
        <f t="shared" si="111"/>
        <v>3.640577568861717E+18</v>
      </c>
      <c r="N211" s="105">
        <f t="shared" si="112"/>
        <v>7.6088071189209888E+20</v>
      </c>
      <c r="O211" s="162">
        <f>'RG11'!$B$17+'RG11'!$B$18*'Regresiones polinomicas'!F211</f>
        <v>4.1862869144370353E-2</v>
      </c>
      <c r="P211" s="145">
        <f>'RG12'!$B$17+'RG12'!$B$18*F211+'RG12'!$B$19*G211</f>
        <v>4.937218974508216E-2</v>
      </c>
      <c r="Q211" s="145">
        <f>'RG13'!$B$17+'RG13'!$B$18*'Regresiones polinomicas'!F211+'RG13'!$B$19*'Regresiones polinomicas'!G211+'RG13'!$B$20*'Regresiones polinomicas'!H211</f>
        <v>4.9226916504555698E-2</v>
      </c>
      <c r="R211" s="145">
        <f>'RG14'!$B$17+'RG14'!$B$18*F211+'RG14'!$B$19*G211+'RG14'!$B$20*H211+'RG14'!$B$21*I211</f>
        <v>4.8669892586140323E-2</v>
      </c>
      <c r="S211" s="145">
        <f>'RG15'!$B$17+'RG15'!$B$18*F211+'RG15'!$B$19*G211+'RG15'!$B$20*H211+'RG15'!$B$21*I211+'RG15'!$B$22*J211</f>
        <v>5.9667280440466985E-2</v>
      </c>
      <c r="T211" s="145">
        <f>'RG16'!$B$17+'RG16'!$B$18*F211+'RG16'!$B$19*G211+'RG16'!$B$20*H211+'RG16'!$B$21*I211+'RG16'!$B$22*J211+'RG16'!$B$23*K211</f>
        <v>5.5676346942965971E-2</v>
      </c>
      <c r="U211" s="145">
        <f>'RG17'!$B$17+'RG17'!$B$18*F211+'RG17'!$B$19*G211+'RG17'!$B$20*H211+'RG17'!$B$21*I211+'RG17'!$B$22*J211+'RG17'!$B$23*K211+'RG17'!$B$24*L211</f>
        <v>5.2847983755086148E-2</v>
      </c>
      <c r="V211" s="145">
        <f>'RG18'!$B$17+'RG18'!$B$18*F211+'RG18'!$B$19*G211+'RG18'!$B$20*H211+'RG18'!$B$21*I211+'RG18'!$B$22*J211+'RG18'!$B$23*K211+'RG18'!$B$24*L211+'RG18'!$B$25*M211</f>
        <v>5.2666462831210126E-2</v>
      </c>
      <c r="W211" s="163">
        <f>'RG19'!$B$17+'RG19'!$B$18*F211+'RG19'!$B$19*G211+'RG19'!$B$20*H211+'RG19'!$B$21*I211+'RG19'!$B$22*J211+'RG19'!$B$23*K211+'RG19'!$B$24*L211+'RG19'!$B$25*M211+'RG19'!$B$26*N211</f>
        <v>5.162432070007128E-2</v>
      </c>
      <c r="X211" s="146">
        <f t="shared" si="114"/>
        <v>2.6390113427862192E-5</v>
      </c>
      <c r="Y211" s="146">
        <f t="shared" si="115"/>
        <v>5.1371308556296472E-3</v>
      </c>
      <c r="Z211" s="146">
        <f t="shared" si="116"/>
        <v>0.12271330084695066</v>
      </c>
      <c r="AA211" s="146">
        <f t="shared" si="117"/>
        <v>5.6272841866729604E-6</v>
      </c>
      <c r="AB211" s="146">
        <f t="shared" si="118"/>
        <v>2.3721897450821594E-3</v>
      </c>
      <c r="AC211" s="146">
        <f t="shared" si="119"/>
        <v>4.8047083941996867E-2</v>
      </c>
      <c r="AD211" s="146">
        <f t="shared" si="120"/>
        <v>4.9591571182625688E-6</v>
      </c>
      <c r="AE211" s="146">
        <f t="shared" si="121"/>
        <v>2.2269165045556982E-3</v>
      </c>
      <c r="AF211" s="146">
        <f t="shared" si="122"/>
        <v>4.5237781739784745E-2</v>
      </c>
      <c r="AG211" s="146">
        <f t="shared" si="123"/>
        <v>2.788541249246416E-6</v>
      </c>
      <c r="AH211" s="146">
        <f t="shared" si="124"/>
        <v>1.669892586140323E-3</v>
      </c>
      <c r="AI211" s="146">
        <f t="shared" si="125"/>
        <v>3.4310587046905802E-2</v>
      </c>
      <c r="AJ211" s="146">
        <f t="shared" si="126"/>
        <v>1.6045999375743745E-4</v>
      </c>
      <c r="AK211" s="146">
        <f t="shared" si="127"/>
        <v>1.2667280440466985E-2</v>
      </c>
      <c r="AL211" s="146">
        <f t="shared" si="128"/>
        <v>0.21229860565047473</v>
      </c>
      <c r="AM211" s="146">
        <f t="shared" si="129"/>
        <v>7.5278996274714941E-5</v>
      </c>
      <c r="AN211" s="146">
        <f t="shared" si="130"/>
        <v>8.6763469429659706E-3</v>
      </c>
      <c r="AO211" s="146">
        <f t="shared" si="131"/>
        <v>0.15583542059348637</v>
      </c>
      <c r="AP211" s="146">
        <f t="shared" si="132"/>
        <v>3.4198913999751474E-5</v>
      </c>
      <c r="AQ211" s="146">
        <f t="shared" si="133"/>
        <v>5.8479837550861474E-3</v>
      </c>
      <c r="AR211" s="146">
        <f t="shared" si="134"/>
        <v>0.11065670512970764</v>
      </c>
      <c r="AS211" s="146">
        <f t="shared" si="135"/>
        <v>3.2108801017485873E-5</v>
      </c>
      <c r="AT211" s="146">
        <f t="shared" si="136"/>
        <v>5.6664628312101256E-3</v>
      </c>
      <c r="AU211" s="146">
        <f t="shared" si="137"/>
        <v>0.10759148282599647</v>
      </c>
      <c r="AV211" s="146">
        <f t="shared" si="138"/>
        <v>2.1384341937107732E-5</v>
      </c>
      <c r="AW211" s="146">
        <f t="shared" si="139"/>
        <v>4.6243207000712799E-3</v>
      </c>
      <c r="AX211" s="147">
        <f t="shared" si="140"/>
        <v>8.9576398049628858E-2</v>
      </c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  <c r="DS211" s="58"/>
    </row>
    <row r="212" spans="1:123" x14ac:dyDescent="0.25">
      <c r="A212" s="127" t="s">
        <v>27</v>
      </c>
      <c r="B212" s="156">
        <v>4.5999999999999999E-2</v>
      </c>
      <c r="C212" s="104"/>
      <c r="D212" s="144"/>
      <c r="E212" s="104"/>
      <c r="F212" s="103">
        <v>210</v>
      </c>
      <c r="G212" s="104">
        <f t="shared" si="113"/>
        <v>44100</v>
      </c>
      <c r="H212" s="104">
        <f t="shared" si="106"/>
        <v>9261000</v>
      </c>
      <c r="I212" s="104">
        <f t="shared" si="107"/>
        <v>1944810000</v>
      </c>
      <c r="J212" s="104">
        <f t="shared" si="108"/>
        <v>408410100000</v>
      </c>
      <c r="K212" s="104">
        <f t="shared" si="109"/>
        <v>85766121000000</v>
      </c>
      <c r="L212" s="104">
        <f t="shared" si="110"/>
        <v>1.801088541E+16</v>
      </c>
      <c r="M212" s="104">
        <f t="shared" si="111"/>
        <v>3.7822859360999997E+18</v>
      </c>
      <c r="N212" s="105">
        <f t="shared" si="112"/>
        <v>7.9428004658099991E+20</v>
      </c>
      <c r="O212" s="162">
        <f>'RG11'!$B$17+'RG11'!$B$18*'Regresiones polinomicas'!F212</f>
        <v>4.1623035011437874E-2</v>
      </c>
      <c r="P212" s="145">
        <f>'RG12'!$B$17+'RG12'!$B$18*F212+'RG12'!$B$19*G212</f>
        <v>4.9495073933080114E-2</v>
      </c>
      <c r="Q212" s="145">
        <f>'RG13'!$B$17+'RG13'!$B$18*'Regresiones polinomicas'!F212+'RG13'!$B$19*'Regresiones polinomicas'!G212+'RG13'!$B$20*'Regresiones polinomicas'!H212</f>
        <v>4.9178474247922516E-2</v>
      </c>
      <c r="R212" s="145">
        <f>'RG14'!$B$17+'RG14'!$B$18*F212+'RG14'!$B$19*G212+'RG14'!$B$20*H212+'RG14'!$B$21*I212</f>
        <v>4.8665557924564742E-2</v>
      </c>
      <c r="S212" s="145">
        <f>'RG15'!$B$17+'RG15'!$B$18*F212+'RG15'!$B$19*G212+'RG15'!$B$20*H212+'RG15'!$B$21*I212+'RG15'!$B$22*J212</f>
        <v>5.9504420102624689E-2</v>
      </c>
      <c r="T212" s="145">
        <f>'RG16'!$B$17+'RG16'!$B$18*F212+'RG16'!$B$19*G212+'RG16'!$B$20*H212+'RG16'!$B$21*I212+'RG16'!$B$22*J212+'RG16'!$B$23*K212</f>
        <v>5.5331508848400546E-2</v>
      </c>
      <c r="U212" s="145">
        <f>'RG17'!$B$17+'RG17'!$B$18*F212+'RG17'!$B$19*G212+'RG17'!$B$20*H212+'RG17'!$B$21*I212+'RG17'!$B$22*J212+'RG17'!$B$23*K212+'RG17'!$B$24*L212</f>
        <v>5.1913497375068118E-2</v>
      </c>
      <c r="V212" s="145">
        <f>'RG18'!$B$17+'RG18'!$B$18*F212+'RG18'!$B$19*G212+'RG18'!$B$20*H212+'RG18'!$B$21*I212+'RG18'!$B$22*J212+'RG18'!$B$23*K212+'RG18'!$B$24*L212+'RG18'!$B$25*M212</f>
        <v>5.1837560624495183E-2</v>
      </c>
      <c r="W212" s="163">
        <f>'RG19'!$B$17+'RG19'!$B$18*F212+'RG19'!$B$19*G212+'RG19'!$B$20*H212+'RG19'!$B$21*I212+'RG19'!$B$22*J212+'RG19'!$B$23*K212+'RG19'!$B$24*L212+'RG19'!$B$25*M212+'RG19'!$B$26*N212</f>
        <v>5.0910936160136089E-2</v>
      </c>
      <c r="X212" s="146">
        <f t="shared" si="114"/>
        <v>1.9157822511098645E-5</v>
      </c>
      <c r="Y212" s="146">
        <f t="shared" si="115"/>
        <v>4.3769649885621251E-3</v>
      </c>
      <c r="Z212" s="146">
        <f t="shared" si="116"/>
        <v>0.10515727618995946</v>
      </c>
      <c r="AA212" s="146">
        <f t="shared" si="117"/>
        <v>1.2215541797696101E-5</v>
      </c>
      <c r="AB212" s="146">
        <f t="shared" si="118"/>
        <v>3.4950739330801145E-3</v>
      </c>
      <c r="AC212" s="146">
        <f t="shared" si="119"/>
        <v>7.0614581519882855E-2</v>
      </c>
      <c r="AD212" s="146">
        <f t="shared" si="120"/>
        <v>1.0102698544706607E-5</v>
      </c>
      <c r="AE212" s="146">
        <f t="shared" si="121"/>
        <v>3.1784742479225164E-3</v>
      </c>
      <c r="AF212" s="146">
        <f t="shared" si="122"/>
        <v>6.4631412351244047E-2</v>
      </c>
      <c r="AG212" s="146">
        <f t="shared" si="123"/>
        <v>7.1051990492099011E-6</v>
      </c>
      <c r="AH212" s="146">
        <f t="shared" si="124"/>
        <v>2.6655579245647432E-3</v>
      </c>
      <c r="AI212" s="146">
        <f t="shared" si="125"/>
        <v>5.4772986034528924E-2</v>
      </c>
      <c r="AJ212" s="146">
        <f t="shared" si="126"/>
        <v>1.8236936230817382E-4</v>
      </c>
      <c r="AK212" s="146">
        <f t="shared" si="127"/>
        <v>1.350442010262469E-2</v>
      </c>
      <c r="AL212" s="146">
        <f t="shared" si="128"/>
        <v>0.22694818434217495</v>
      </c>
      <c r="AM212" s="146">
        <f t="shared" si="129"/>
        <v>8.7077057387777696E-5</v>
      </c>
      <c r="AN212" s="146">
        <f t="shared" si="130"/>
        <v>9.3315088484005465E-3</v>
      </c>
      <c r="AO212" s="146">
        <f t="shared" si="131"/>
        <v>0.16864728691869552</v>
      </c>
      <c r="AP212" s="146">
        <f t="shared" si="132"/>
        <v>3.4969451204937538E-5</v>
      </c>
      <c r="AQ212" s="146">
        <f t="shared" si="133"/>
        <v>5.9134973750681191E-3</v>
      </c>
      <c r="AR212" s="146">
        <f t="shared" si="134"/>
        <v>0.11391059501046301</v>
      </c>
      <c r="AS212" s="146">
        <f t="shared" si="135"/>
        <v>3.4077114044656598E-5</v>
      </c>
      <c r="AT212" s="146">
        <f t="shared" si="136"/>
        <v>5.8375606244951833E-3</v>
      </c>
      <c r="AU212" s="146">
        <f t="shared" si="137"/>
        <v>0.11261256421346182</v>
      </c>
      <c r="AV212" s="146">
        <f t="shared" si="138"/>
        <v>2.4117293968932201E-5</v>
      </c>
      <c r="AW212" s="146">
        <f t="shared" si="139"/>
        <v>4.9109361601360896E-3</v>
      </c>
      <c r="AX212" s="147">
        <f t="shared" si="140"/>
        <v>9.6461321093942384E-2</v>
      </c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  <c r="DS212" s="58"/>
    </row>
    <row r="213" spans="1:123" x14ac:dyDescent="0.25">
      <c r="A213" s="126" t="s">
        <v>26</v>
      </c>
      <c r="B213" s="156">
        <v>4.5699999999999998E-2</v>
      </c>
      <c r="C213" s="104"/>
      <c r="D213" s="144"/>
      <c r="E213" s="104"/>
      <c r="F213" s="103">
        <v>211</v>
      </c>
      <c r="G213" s="104">
        <f t="shared" si="113"/>
        <v>44521</v>
      </c>
      <c r="H213" s="104">
        <f t="shared" si="106"/>
        <v>9393931</v>
      </c>
      <c r="I213" s="104">
        <f t="shared" si="107"/>
        <v>1982119441</v>
      </c>
      <c r="J213" s="104">
        <f t="shared" si="108"/>
        <v>418227202051</v>
      </c>
      <c r="K213" s="104">
        <f t="shared" si="109"/>
        <v>88245939632761</v>
      </c>
      <c r="L213" s="104">
        <f t="shared" si="110"/>
        <v>1.8619893262512572E+16</v>
      </c>
      <c r="M213" s="104">
        <f t="shared" si="111"/>
        <v>3.9287974783901527E+18</v>
      </c>
      <c r="N213" s="105">
        <f t="shared" si="112"/>
        <v>8.2897626794032221E+20</v>
      </c>
      <c r="O213" s="162">
        <f>'RG11'!$B$17+'RG11'!$B$18*'Regresiones polinomicas'!F213</f>
        <v>4.1383200878505395E-2</v>
      </c>
      <c r="P213" s="145">
        <f>'RG12'!$B$17+'RG12'!$B$18*F213+'RG12'!$B$19*G213</f>
        <v>4.9621900711522948E-2</v>
      </c>
      <c r="Q213" s="145">
        <f>'RG13'!$B$17+'RG13'!$B$18*'Regresiones polinomicas'!F213+'RG13'!$B$19*'Regresiones polinomicas'!G213+'RG13'!$B$20*'Regresiones polinomicas'!H213</f>
        <v>4.9128439622203521E-2</v>
      </c>
      <c r="R213" s="145">
        <f>'RG14'!$B$17+'RG14'!$B$18*F213+'RG14'!$B$19*G213+'RG14'!$B$20*H213+'RG14'!$B$21*I213</f>
        <v>4.8663285304925821E-2</v>
      </c>
      <c r="S213" s="145">
        <f>'RG15'!$B$17+'RG15'!$B$18*F213+'RG15'!$B$19*G213+'RG15'!$B$20*H213+'RG15'!$B$21*I213+'RG15'!$B$22*J213</f>
        <v>5.9273285871111359E-2</v>
      </c>
      <c r="T213" s="145">
        <f>'RG16'!$B$17+'RG16'!$B$18*F213+'RG16'!$B$19*G213+'RG16'!$B$20*H213+'RG16'!$B$21*I213+'RG16'!$B$22*J213+'RG16'!$B$23*K213</f>
        <v>5.4946491381539175E-2</v>
      </c>
      <c r="U213" s="145">
        <f>'RG17'!$B$17+'RG17'!$B$18*F213+'RG17'!$B$19*G213+'RG17'!$B$20*H213+'RG17'!$B$21*I213+'RG17'!$B$22*J213+'RG17'!$B$23*K213+'RG17'!$B$24*L213</f>
        <v>5.0955165692151638E-2</v>
      </c>
      <c r="V213" s="145">
        <f>'RG18'!$B$17+'RG18'!$B$18*F213+'RG18'!$B$19*G213+'RG18'!$B$20*H213+'RG18'!$B$21*I213+'RG18'!$B$22*J213+'RG18'!$B$23*K213+'RG18'!$B$24*L213+'RG18'!$B$25*M213</f>
        <v>5.098977353511458E-2</v>
      </c>
      <c r="W213" s="163">
        <f>'RG19'!$B$17+'RG19'!$B$18*F213+'RG19'!$B$19*G213+'RG19'!$B$20*H213+'RG19'!$B$21*I213+'RG19'!$B$22*J213+'RG19'!$B$23*K213+'RG19'!$B$24*L213+'RG19'!$B$25*M213+'RG19'!$B$26*N213</f>
        <v>5.0199453834650853E-2</v>
      </c>
      <c r="X213" s="146">
        <f t="shared" si="114"/>
        <v>1.8634754655336568E-5</v>
      </c>
      <c r="Y213" s="146">
        <f t="shared" si="115"/>
        <v>4.3167991214946022E-3</v>
      </c>
      <c r="Z213" s="146">
        <f t="shared" si="116"/>
        <v>0.10431283781474636</v>
      </c>
      <c r="AA213" s="146">
        <f t="shared" si="117"/>
        <v>1.5381305191044227E-5</v>
      </c>
      <c r="AB213" s="146">
        <f t="shared" si="118"/>
        <v>3.9219007115229507E-3</v>
      </c>
      <c r="AC213" s="146">
        <f t="shared" si="119"/>
        <v>7.9035680924899085E-2</v>
      </c>
      <c r="AD213" s="146">
        <f t="shared" si="120"/>
        <v>1.1754198243095037E-5</v>
      </c>
      <c r="AE213" s="146">
        <f t="shared" si="121"/>
        <v>3.4284396222035232E-3</v>
      </c>
      <c r="AF213" s="146">
        <f t="shared" si="122"/>
        <v>6.978523333059504E-2</v>
      </c>
      <c r="AG213" s="146">
        <f t="shared" si="123"/>
        <v>8.7810597983893317E-6</v>
      </c>
      <c r="AH213" s="146">
        <f t="shared" si="124"/>
        <v>2.9632853049258237E-3</v>
      </c>
      <c r="AI213" s="146">
        <f t="shared" si="125"/>
        <v>6.0893654967143628E-2</v>
      </c>
      <c r="AJ213" s="146">
        <f t="shared" si="126"/>
        <v>1.8423408933891129E-4</v>
      </c>
      <c r="AK213" s="146">
        <f t="shared" si="127"/>
        <v>1.3573285871111361E-2</v>
      </c>
      <c r="AL213" s="146">
        <f t="shared" si="128"/>
        <v>0.2289949961712299</v>
      </c>
      <c r="AM213" s="146">
        <f t="shared" si="129"/>
        <v>8.5497602868878298E-5</v>
      </c>
      <c r="AN213" s="146">
        <f t="shared" si="130"/>
        <v>9.2464913815391778E-3</v>
      </c>
      <c r="AO213" s="146">
        <f t="shared" si="131"/>
        <v>0.16828174373015195</v>
      </c>
      <c r="AP213" s="146">
        <f t="shared" si="132"/>
        <v>2.7616766451967633E-5</v>
      </c>
      <c r="AQ213" s="146">
        <f t="shared" si="133"/>
        <v>5.2551656921516407E-3</v>
      </c>
      <c r="AR213" s="146">
        <f t="shared" si="134"/>
        <v>0.10313312930628085</v>
      </c>
      <c r="AS213" s="146">
        <f t="shared" si="135"/>
        <v>2.7981704052798624E-5</v>
      </c>
      <c r="AT213" s="146">
        <f t="shared" si="136"/>
        <v>5.2897735351145822E-3</v>
      </c>
      <c r="AU213" s="146">
        <f t="shared" si="137"/>
        <v>0.10374185191216295</v>
      </c>
      <c r="AV213" s="146">
        <f t="shared" si="138"/>
        <v>2.0245084810154291E-5</v>
      </c>
      <c r="AW213" s="146">
        <f t="shared" si="139"/>
        <v>4.4994538346508559E-3</v>
      </c>
      <c r="AX213" s="147">
        <f t="shared" si="140"/>
        <v>8.963152964714223E-2</v>
      </c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  <c r="DS213" s="58"/>
    </row>
    <row r="214" spans="1:123" x14ac:dyDescent="0.25">
      <c r="A214" s="127" t="s">
        <v>25</v>
      </c>
      <c r="B214" s="156">
        <v>4.53E-2</v>
      </c>
      <c r="C214" s="104"/>
      <c r="D214" s="144"/>
      <c r="E214" s="104"/>
      <c r="F214" s="103">
        <v>212</v>
      </c>
      <c r="G214" s="104">
        <f t="shared" si="113"/>
        <v>44944</v>
      </c>
      <c r="H214" s="104">
        <f t="shared" si="106"/>
        <v>9528128</v>
      </c>
      <c r="I214" s="104">
        <f t="shared" si="107"/>
        <v>2019963136</v>
      </c>
      <c r="J214" s="104">
        <f t="shared" si="108"/>
        <v>428232184832</v>
      </c>
      <c r="K214" s="104">
        <f t="shared" si="109"/>
        <v>90785223184384</v>
      </c>
      <c r="L214" s="104">
        <f t="shared" si="110"/>
        <v>1.9246467315089408E+16</v>
      </c>
      <c r="M214" s="104">
        <f t="shared" si="111"/>
        <v>4.0802510707989545E+18</v>
      </c>
      <c r="N214" s="105">
        <f t="shared" si="112"/>
        <v>8.6501322700937835E+20</v>
      </c>
      <c r="O214" s="162">
        <f>'RG11'!$B$17+'RG11'!$B$18*'Regresiones polinomicas'!F214</f>
        <v>4.1143366745572917E-2</v>
      </c>
      <c r="P214" s="145">
        <f>'RG12'!$B$17+'RG12'!$B$18*F214+'RG12'!$B$19*G214</f>
        <v>4.9752670080410691E-2</v>
      </c>
      <c r="Q214" s="145">
        <f>'RG13'!$B$17+'RG13'!$B$18*'Regresiones polinomicas'!F214+'RG13'!$B$19*'Regresiones polinomicas'!G214+'RG13'!$B$20*'Regresiones polinomicas'!H214</f>
        <v>4.9076752789998374E-2</v>
      </c>
      <c r="R214" s="145">
        <f>'RG14'!$B$17+'RG14'!$B$18*F214+'RG14'!$B$19*G214+'RG14'!$B$20*H214+'RG14'!$B$21*I214</f>
        <v>4.8663117862168107E-2</v>
      </c>
      <c r="S214" s="145">
        <f>'RG15'!$B$17+'RG15'!$B$18*F214+'RG15'!$B$19*G214+'RG15'!$B$20*H214+'RG15'!$B$21*I214+'RG15'!$B$22*J214</f>
        <v>5.8969849823195197E-2</v>
      </c>
      <c r="T214" s="145">
        <f>'RG16'!$B$17+'RG16'!$B$18*F214+'RG16'!$B$19*G214+'RG16'!$B$20*H214+'RG16'!$B$21*I214+'RG16'!$B$22*J214+'RG16'!$B$23*K214</f>
        <v>5.4520688521837002E-2</v>
      </c>
      <c r="U214" s="145">
        <f>'RG17'!$B$17+'RG17'!$B$18*F214+'RG17'!$B$19*G214+'RG17'!$B$20*H214+'RG17'!$B$21*I214+'RG17'!$B$22*J214+'RG17'!$B$23*K214+'RG17'!$B$24*L214</f>
        <v>4.9980014097563696E-2</v>
      </c>
      <c r="V214" s="145">
        <f>'RG18'!$B$17+'RG18'!$B$18*F214+'RG18'!$B$19*G214+'RG18'!$B$20*H214+'RG18'!$B$21*I214+'RG18'!$B$22*J214+'RG18'!$B$23*K214+'RG18'!$B$24*L214+'RG18'!$B$25*M214</f>
        <v>5.0128912685817539E-2</v>
      </c>
      <c r="W214" s="163">
        <f>'RG19'!$B$17+'RG19'!$B$18*F214+'RG19'!$B$19*G214+'RG19'!$B$20*H214+'RG19'!$B$21*I214+'RG19'!$B$22*J214+'RG19'!$B$23*K214+'RG19'!$B$24*L214+'RG19'!$B$25*M214+'RG19'!$B$26*N214</f>
        <v>4.9494806622874421E-2</v>
      </c>
      <c r="X214" s="146">
        <f t="shared" si="114"/>
        <v>1.7277600011809088E-5</v>
      </c>
      <c r="Y214" s="146">
        <f t="shared" si="115"/>
        <v>4.1566332544270834E-3</v>
      </c>
      <c r="Z214" s="146">
        <f t="shared" si="116"/>
        <v>0.10102802913848423</v>
      </c>
      <c r="AA214" s="146">
        <f t="shared" si="117"/>
        <v>1.9826270844984549E-5</v>
      </c>
      <c r="AB214" s="146">
        <f t="shared" si="118"/>
        <v>4.4526700804106908E-3</v>
      </c>
      <c r="AC214" s="146">
        <f t="shared" si="119"/>
        <v>8.9496102886824913E-2</v>
      </c>
      <c r="AD214" s="146">
        <f t="shared" si="120"/>
        <v>1.4263861636760498E-5</v>
      </c>
      <c r="AE214" s="146">
        <f t="shared" si="121"/>
        <v>3.7767527899983735E-3</v>
      </c>
      <c r="AF214" s="146">
        <f t="shared" si="122"/>
        <v>7.6956044874429003E-2</v>
      </c>
      <c r="AG214" s="146">
        <f t="shared" si="123"/>
        <v>1.1310561754834175E-5</v>
      </c>
      <c r="AH214" s="146">
        <f t="shared" si="124"/>
        <v>3.3631178621681065E-3</v>
      </c>
      <c r="AI214" s="146">
        <f t="shared" si="125"/>
        <v>6.9110201111521385E-2</v>
      </c>
      <c r="AJ214" s="146">
        <f t="shared" si="126"/>
        <v>1.8686479418870977E-4</v>
      </c>
      <c r="AK214" s="146">
        <f t="shared" si="127"/>
        <v>1.3669849823195197E-2</v>
      </c>
      <c r="AL214" s="146">
        <f t="shared" si="128"/>
        <v>0.2318108298423765</v>
      </c>
      <c r="AM214" s="146">
        <f t="shared" si="129"/>
        <v>8.5021096816736633E-5</v>
      </c>
      <c r="AN214" s="146">
        <f t="shared" si="130"/>
        <v>9.2206885218370019E-3</v>
      </c>
      <c r="AO214" s="146">
        <f t="shared" si="131"/>
        <v>0.16912274536195315</v>
      </c>
      <c r="AP214" s="146">
        <f t="shared" si="132"/>
        <v>2.1902531953394939E-5</v>
      </c>
      <c r="AQ214" s="146">
        <f t="shared" si="133"/>
        <v>4.6800140975636964E-3</v>
      </c>
      <c r="AR214" s="146">
        <f t="shared" si="134"/>
        <v>9.3637710634255827E-2</v>
      </c>
      <c r="AS214" s="146">
        <f t="shared" si="135"/>
        <v>2.3318397727249561E-5</v>
      </c>
      <c r="AT214" s="146">
        <f t="shared" si="136"/>
        <v>4.8289126858175394E-3</v>
      </c>
      <c r="AU214" s="146">
        <f t="shared" si="137"/>
        <v>9.6329890817355282E-2</v>
      </c>
      <c r="AV214" s="146">
        <f t="shared" si="138"/>
        <v>1.7596402603311104E-5</v>
      </c>
      <c r="AW214" s="146">
        <f t="shared" si="139"/>
        <v>4.194806622874421E-3</v>
      </c>
      <c r="AX214" s="147">
        <f t="shared" si="140"/>
        <v>8.475246008812079E-2</v>
      </c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</row>
    <row r="215" spans="1:123" x14ac:dyDescent="0.25">
      <c r="A215" s="126" t="s">
        <v>24</v>
      </c>
      <c r="B215" s="156">
        <v>4.53E-2</v>
      </c>
      <c r="C215" s="104"/>
      <c r="D215" s="144"/>
      <c r="E215" s="104"/>
      <c r="F215" s="103">
        <v>213</v>
      </c>
      <c r="G215" s="104">
        <f t="shared" si="113"/>
        <v>45369</v>
      </c>
      <c r="H215" s="104">
        <f t="shared" si="106"/>
        <v>9663597</v>
      </c>
      <c r="I215" s="104">
        <f t="shared" si="107"/>
        <v>2058346161</v>
      </c>
      <c r="J215" s="104">
        <f t="shared" si="108"/>
        <v>438427732293</v>
      </c>
      <c r="K215" s="104">
        <f t="shared" si="109"/>
        <v>93385106978409</v>
      </c>
      <c r="L215" s="104">
        <f t="shared" si="110"/>
        <v>1.9891027786401116E+16</v>
      </c>
      <c r="M215" s="104">
        <f t="shared" si="111"/>
        <v>4.2367889185034378E+18</v>
      </c>
      <c r="N215" s="105">
        <f t="shared" si="112"/>
        <v>9.0243603964123231E+20</v>
      </c>
      <c r="O215" s="162">
        <f>'RG11'!$B$17+'RG11'!$B$18*'Regresiones polinomicas'!F215</f>
        <v>4.0903532612640431E-2</v>
      </c>
      <c r="P215" s="145">
        <f>'RG12'!$B$17+'RG12'!$B$18*F215+'RG12'!$B$19*G215</f>
        <v>4.9887382039743314E-2</v>
      </c>
      <c r="Q215" s="145">
        <f>'RG13'!$B$17+'RG13'!$B$18*'Regresiones polinomicas'!F215+'RG13'!$B$19*'Regresiones polinomicas'!G215+'RG13'!$B$20*'Regresiones polinomicas'!H215</f>
        <v>4.9023353913906734E-2</v>
      </c>
      <c r="R215" s="145">
        <f>'RG14'!$B$17+'RG14'!$B$18*F215+'RG14'!$B$19*G215+'RG14'!$B$20*H215+'RG14'!$B$21*I215</f>
        <v>4.866509983846605E-2</v>
      </c>
      <c r="S215" s="145">
        <f>'RG15'!$B$17+'RG15'!$B$18*F215+'RG15'!$B$19*G215+'RG15'!$B$20*H215+'RG15'!$B$21*I215+'RG15'!$B$22*J215</f>
        <v>5.8589978347593608E-2</v>
      </c>
      <c r="T215" s="145">
        <f>'RG16'!$B$17+'RG16'!$B$18*F215+'RG16'!$B$19*G215+'RG16'!$B$20*H215+'RG16'!$B$21*I215+'RG16'!$B$22*J215+'RG16'!$B$23*K215</f>
        <v>5.4053556891219934E-2</v>
      </c>
      <c r="U215" s="145">
        <f>'RG17'!$B$17+'RG17'!$B$18*F215+'RG17'!$B$19*G215+'RG17'!$B$20*H215+'RG17'!$B$21*I215+'RG17'!$B$22*J215+'RG17'!$B$23*K215+'RG17'!$B$24*L215</f>
        <v>4.8995791634521169E-2</v>
      </c>
      <c r="V215" s="145">
        <f>'RG18'!$B$17+'RG18'!$B$18*F215+'RG18'!$B$19*G215+'RG18'!$B$20*H215+'RG18'!$B$21*I215+'RG18'!$B$22*J215+'RG18'!$B$23*K215+'RG18'!$B$24*L215+'RG18'!$B$25*M215</f>
        <v>4.9261313783730998E-2</v>
      </c>
      <c r="W215" s="163">
        <f>'RG19'!$B$17+'RG19'!$B$18*F215+'RG19'!$B$19*G215+'RG19'!$B$20*H215+'RG19'!$B$21*I215+'RG19'!$B$22*J215+'RG19'!$B$23*K215+'RG19'!$B$24*L215+'RG19'!$B$25*M215+'RG19'!$B$26*N215</f>
        <v>4.8801987808474223E-2</v>
      </c>
      <c r="X215" s="146">
        <f t="shared" si="114"/>
        <v>1.9328925488116277E-5</v>
      </c>
      <c r="Y215" s="146">
        <f t="shared" si="115"/>
        <v>4.3964673873595692E-3</v>
      </c>
      <c r="Z215" s="146">
        <f t="shared" si="116"/>
        <v>0.10748380656982491</v>
      </c>
      <c r="AA215" s="146">
        <f t="shared" si="117"/>
        <v>2.1044073978559525E-5</v>
      </c>
      <c r="AB215" s="146">
        <f t="shared" si="118"/>
        <v>4.5873820397433138E-3</v>
      </c>
      <c r="AC215" s="146">
        <f t="shared" si="119"/>
        <v>9.1954755935854227E-2</v>
      </c>
      <c r="AD215" s="146">
        <f t="shared" si="120"/>
        <v>1.3863364368204592E-5</v>
      </c>
      <c r="AE215" s="146">
        <f t="shared" si="121"/>
        <v>3.7233539139067337E-3</v>
      </c>
      <c r="AF215" s="146">
        <f t="shared" si="122"/>
        <v>7.5950615709516126E-2</v>
      </c>
      <c r="AG215" s="146">
        <f t="shared" si="123"/>
        <v>1.1323896922844235E-5</v>
      </c>
      <c r="AH215" s="146">
        <f t="shared" si="124"/>
        <v>3.3650998384660499E-3</v>
      </c>
      <c r="AI215" s="146">
        <f t="shared" si="125"/>
        <v>6.9148113322192242E-2</v>
      </c>
      <c r="AJ215" s="146">
        <f t="shared" si="126"/>
        <v>1.7662352447950691E-4</v>
      </c>
      <c r="AK215" s="146">
        <f t="shared" si="127"/>
        <v>1.3289978347593608E-2</v>
      </c>
      <c r="AL215" s="146">
        <f t="shared" si="128"/>
        <v>0.22683023142198261</v>
      </c>
      <c r="AM215" s="146">
        <f t="shared" si="129"/>
        <v>7.6624758247823989E-5</v>
      </c>
      <c r="AN215" s="146">
        <f t="shared" si="130"/>
        <v>8.7535568912199338E-3</v>
      </c>
      <c r="AO215" s="146">
        <f t="shared" si="131"/>
        <v>0.16194229195381216</v>
      </c>
      <c r="AP215" s="146">
        <f t="shared" si="132"/>
        <v>1.3658875805796651E-5</v>
      </c>
      <c r="AQ215" s="146">
        <f t="shared" si="133"/>
        <v>3.6957916345211686E-3</v>
      </c>
      <c r="AR215" s="146">
        <f t="shared" si="134"/>
        <v>7.5430797446636402E-2</v>
      </c>
      <c r="AS215" s="146">
        <f t="shared" si="135"/>
        <v>1.5692006893177193E-5</v>
      </c>
      <c r="AT215" s="146">
        <f t="shared" si="136"/>
        <v>3.9613137837309978E-3</v>
      </c>
      <c r="AU215" s="146">
        <f t="shared" si="137"/>
        <v>8.0414294290284599E-2</v>
      </c>
      <c r="AV215" s="146">
        <f t="shared" si="138"/>
        <v>1.2263918610702092E-5</v>
      </c>
      <c r="AW215" s="146">
        <f t="shared" si="139"/>
        <v>3.5019878084742231E-3</v>
      </c>
      <c r="AX215" s="147">
        <f t="shared" si="140"/>
        <v>7.1759122235306172E-2</v>
      </c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  <c r="DS215" s="58"/>
    </row>
    <row r="216" spans="1:123" x14ac:dyDescent="0.25">
      <c r="A216" s="127" t="s">
        <v>23</v>
      </c>
      <c r="B216" s="156">
        <v>4.4299999999999999E-2</v>
      </c>
      <c r="C216" s="104"/>
      <c r="D216" s="144"/>
      <c r="E216" s="104"/>
      <c r="F216" s="103">
        <v>214</v>
      </c>
      <c r="G216" s="104">
        <f t="shared" si="113"/>
        <v>45796</v>
      </c>
      <c r="H216" s="104">
        <f t="shared" si="106"/>
        <v>9800344</v>
      </c>
      <c r="I216" s="104">
        <f t="shared" si="107"/>
        <v>2097273616</v>
      </c>
      <c r="J216" s="104">
        <f t="shared" si="108"/>
        <v>448816553824</v>
      </c>
      <c r="K216" s="104">
        <f t="shared" si="109"/>
        <v>96046742518336</v>
      </c>
      <c r="L216" s="104">
        <f t="shared" si="110"/>
        <v>2.0554002898923904E+16</v>
      </c>
      <c r="M216" s="104">
        <f t="shared" si="111"/>
        <v>4.3985566203697152E+18</v>
      </c>
      <c r="N216" s="105">
        <f t="shared" si="112"/>
        <v>9.4129111675911904E+20</v>
      </c>
      <c r="O216" s="162">
        <f>'RG11'!$B$17+'RG11'!$B$18*'Regresiones polinomicas'!F216</f>
        <v>4.0663698479707952E-2</v>
      </c>
      <c r="P216" s="145">
        <f>'RG12'!$B$17+'RG12'!$B$18*F216+'RG12'!$B$19*G216</f>
        <v>5.0026036589520845E-2</v>
      </c>
      <c r="Q216" s="145">
        <f>'RG13'!$B$17+'RG13'!$B$18*'Regresiones polinomicas'!F216+'RG13'!$B$19*'Regresiones polinomicas'!G216+'RG13'!$B$20*'Regresiones polinomicas'!H216</f>
        <v>4.8968183156528247E-2</v>
      </c>
      <c r="R216" s="145">
        <f>'RG14'!$B$17+'RG14'!$B$18*F216+'RG14'!$B$19*G216+'RG14'!$B$20*H216+'RG14'!$B$21*I216</f>
        <v>4.8669276583223578E-2</v>
      </c>
      <c r="S216" s="145">
        <f>'RG15'!$B$17+'RG15'!$B$18*F216+'RG15'!$B$19*G216+'RG15'!$B$20*H216+'RG15'!$B$21*I216+'RG15'!$B$22*J216</f>
        <v>5.8129431002269527E-2</v>
      </c>
      <c r="T216" s="145">
        <f>'RG16'!$B$17+'RG16'!$B$18*F216+'RG16'!$B$19*G216+'RG16'!$B$20*H216+'RG16'!$B$21*I216+'RG16'!$B$22*J216+'RG16'!$B$23*K216</f>
        <v>5.3544618832328972E-2</v>
      </c>
      <c r="U216" s="145">
        <f>'RG17'!$B$17+'RG17'!$B$18*F216+'RG17'!$B$19*G216+'RG17'!$B$20*H216+'RG17'!$B$21*I216+'RG17'!$B$22*J216+'RG17'!$B$23*K216+'RG17'!$B$24*L216</f>
        <v>4.8011003634155003E-2</v>
      </c>
      <c r="V216" s="145">
        <f>'RG18'!$B$17+'RG18'!$B$18*F216+'RG18'!$B$19*G216+'RG18'!$B$20*H216+'RG18'!$B$21*I216+'RG18'!$B$22*J216+'RG18'!$B$23*K216+'RG18'!$B$24*L216+'RG18'!$B$25*M216</f>
        <v>4.8393855247670814E-2</v>
      </c>
      <c r="W216" s="163">
        <f>'RG19'!$B$17+'RG19'!$B$18*F216+'RG19'!$B$19*G216+'RG19'!$B$20*H216+'RG19'!$B$21*I216+'RG19'!$B$22*J216+'RG19'!$B$23*K216+'RG19'!$B$24*L216+'RG19'!$B$25*M216+'RG19'!$B$26*N216</f>
        <v>4.8126014554426888E-2</v>
      </c>
      <c r="X216" s="146">
        <f t="shared" si="114"/>
        <v>1.3222688746478253E-5</v>
      </c>
      <c r="Y216" s="146">
        <f t="shared" si="115"/>
        <v>3.6363015202920471E-3</v>
      </c>
      <c r="Z216" s="146">
        <f t="shared" si="116"/>
        <v>8.9423777379881927E-2</v>
      </c>
      <c r="AA216" s="146">
        <f t="shared" si="117"/>
        <v>3.2787495024531515E-5</v>
      </c>
      <c r="AB216" s="146">
        <f t="shared" si="118"/>
        <v>5.7260365895208457E-3</v>
      </c>
      <c r="AC216" s="146">
        <f t="shared" si="119"/>
        <v>0.11446112824217423</v>
      </c>
      <c r="AD216" s="146">
        <f t="shared" si="120"/>
        <v>2.1791933982894038E-5</v>
      </c>
      <c r="AE216" s="146">
        <f t="shared" si="121"/>
        <v>4.6681831565282481E-3</v>
      </c>
      <c r="AF216" s="146">
        <f t="shared" si="122"/>
        <v>9.5330944617778898E-2</v>
      </c>
      <c r="AG216" s="146">
        <f t="shared" si="123"/>
        <v>1.9090577860705913E-5</v>
      </c>
      <c r="AH216" s="146">
        <f t="shared" si="124"/>
        <v>4.3692765832235789E-3</v>
      </c>
      <c r="AI216" s="146">
        <f t="shared" si="125"/>
        <v>8.9774841336550282E-2</v>
      </c>
      <c r="AJ216" s="146">
        <f t="shared" si="126"/>
        <v>1.9125316184653355E-4</v>
      </c>
      <c r="AK216" s="146">
        <f t="shared" si="127"/>
        <v>1.3829431002269528E-2</v>
      </c>
      <c r="AL216" s="146">
        <f t="shared" si="128"/>
        <v>0.23790755842302311</v>
      </c>
      <c r="AM216" s="146">
        <f t="shared" si="129"/>
        <v>8.5462977355051494E-5</v>
      </c>
      <c r="AN216" s="146">
        <f t="shared" si="130"/>
        <v>9.2446188323289727E-3</v>
      </c>
      <c r="AO216" s="146">
        <f t="shared" si="131"/>
        <v>0.1726526219427916</v>
      </c>
      <c r="AP216" s="146">
        <f t="shared" si="132"/>
        <v>1.3771547972711644E-5</v>
      </c>
      <c r="AQ216" s="146">
        <f t="shared" si="133"/>
        <v>3.7110036341550037E-3</v>
      </c>
      <c r="AR216" s="146">
        <f t="shared" si="134"/>
        <v>7.7294856454843977E-2</v>
      </c>
      <c r="AS216" s="146">
        <f t="shared" si="135"/>
        <v>1.675965078888187E-5</v>
      </c>
      <c r="AT216" s="146">
        <f t="shared" si="136"/>
        <v>4.0938552476708148E-3</v>
      </c>
      <c r="AU216" s="146">
        <f t="shared" si="137"/>
        <v>8.4594526034745932E-2</v>
      </c>
      <c r="AV216" s="146">
        <f t="shared" si="138"/>
        <v>1.4638387370686385E-5</v>
      </c>
      <c r="AW216" s="146">
        <f t="shared" si="139"/>
        <v>3.8260145544268889E-3</v>
      </c>
      <c r="AX216" s="147">
        <f t="shared" si="140"/>
        <v>7.9499925141317387E-2</v>
      </c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  <c r="DS216" s="58"/>
    </row>
    <row r="217" spans="1:123" x14ac:dyDescent="0.25">
      <c r="A217" s="126" t="s">
        <v>22</v>
      </c>
      <c r="B217" s="156">
        <v>4.4200000000000003E-2</v>
      </c>
      <c r="C217" s="104"/>
      <c r="D217" s="144"/>
      <c r="E217" s="104"/>
      <c r="F217" s="103">
        <v>215</v>
      </c>
      <c r="G217" s="104">
        <f t="shared" si="113"/>
        <v>46225</v>
      </c>
      <c r="H217" s="104">
        <f t="shared" si="106"/>
        <v>9938375</v>
      </c>
      <c r="I217" s="104">
        <f t="shared" si="107"/>
        <v>2136750625</v>
      </c>
      <c r="J217" s="104">
        <f t="shared" si="108"/>
        <v>459401384375</v>
      </c>
      <c r="K217" s="104">
        <f t="shared" si="109"/>
        <v>98771297640625</v>
      </c>
      <c r="L217" s="104">
        <f t="shared" si="110"/>
        <v>2.1235828992734376E+16</v>
      </c>
      <c r="M217" s="104">
        <f t="shared" si="111"/>
        <v>4.5657032334378906E+18</v>
      </c>
      <c r="N217" s="105">
        <f t="shared" si="112"/>
        <v>9.8162619518914645E+20</v>
      </c>
      <c r="O217" s="162">
        <f>'RG11'!$B$17+'RG11'!$B$18*'Regresiones polinomicas'!F217</f>
        <v>4.0423864346775473E-2</v>
      </c>
      <c r="P217" s="145">
        <f>'RG12'!$B$17+'RG12'!$B$18*F217+'RG12'!$B$19*G217</f>
        <v>5.016863372974327E-2</v>
      </c>
      <c r="Q217" s="145">
        <f>'RG13'!$B$17+'RG13'!$B$18*'Regresiones polinomicas'!F217+'RG13'!$B$19*'Regresiones polinomicas'!G217+'RG13'!$B$20*'Regresiones polinomicas'!H217</f>
        <v>4.8911180680462588E-2</v>
      </c>
      <c r="R217" s="145">
        <f>'RG14'!$B$17+'RG14'!$B$18*F217+'RG14'!$B$19*G217+'RG14'!$B$20*H217+'RG14'!$B$21*I217</f>
        <v>4.8675694553073912E-2</v>
      </c>
      <c r="S217" s="145">
        <f>'RG15'!$B$17+'RG15'!$B$18*F217+'RG15'!$B$19*G217+'RG15'!$B$20*H217+'RG15'!$B$21*I217+'RG15'!$B$22*J217</f>
        <v>5.7583859372234869E-2</v>
      </c>
      <c r="T217" s="145">
        <f>'RG16'!$B$17+'RG16'!$B$18*F217+'RG16'!$B$19*G217+'RG16'!$B$20*H217+'RG16'!$B$21*I217+'RG16'!$B$22*J217+'RG16'!$B$23*K217</f>
        <v>5.2993465531586459E-2</v>
      </c>
      <c r="U217" s="145">
        <f>'RG17'!$B$17+'RG17'!$B$18*F217+'RG17'!$B$19*G217+'RG17'!$B$20*H217+'RG17'!$B$21*I217+'RG17'!$B$22*J217+'RG17'!$B$23*K217+'RG17'!$B$24*L217</f>
        <v>4.7034945114482696E-2</v>
      </c>
      <c r="V217" s="145">
        <f>'RG18'!$B$17+'RG18'!$B$18*F217+'RG18'!$B$19*G217+'RG18'!$B$20*H217+'RG18'!$B$21*I217+'RG18'!$B$22*J217+'RG18'!$B$23*K217+'RG18'!$B$24*L217+'RG18'!$B$25*M217</f>
        <v>4.7533976489049223E-2</v>
      </c>
      <c r="W217" s="163">
        <f>'RG19'!$B$17+'RG19'!$B$18*F217+'RG19'!$B$19*G217+'RG19'!$B$20*H217+'RG19'!$B$21*I217+'RG19'!$B$22*J217+'RG19'!$B$23*K217+'RG19'!$B$24*L217+'RG19'!$B$25*M217+'RG19'!$B$26*N217</f>
        <v>4.7471887975561344E-2</v>
      </c>
      <c r="X217" s="146">
        <f t="shared" si="114"/>
        <v>1.4259200471553447E-5</v>
      </c>
      <c r="Y217" s="146">
        <f t="shared" si="115"/>
        <v>3.7761356532245299E-3</v>
      </c>
      <c r="Z217" s="146">
        <f t="shared" si="116"/>
        <v>9.3413524764258321E-2</v>
      </c>
      <c r="AA217" s="146">
        <f t="shared" si="117"/>
        <v>3.5624588599829023E-5</v>
      </c>
      <c r="AB217" s="146">
        <f t="shared" si="118"/>
        <v>5.9686337297432668E-3</v>
      </c>
      <c r="AC217" s="146">
        <f t="shared" si="119"/>
        <v>0.11897142270001002</v>
      </c>
      <c r="AD217" s="146">
        <f t="shared" si="120"/>
        <v>2.2195223403963901E-5</v>
      </c>
      <c r="AE217" s="146">
        <f t="shared" si="121"/>
        <v>4.7111806804625844E-3</v>
      </c>
      <c r="AF217" s="146">
        <f t="shared" si="122"/>
        <v>9.6321139970854355E-2</v>
      </c>
      <c r="AG217" s="146">
        <f t="shared" si="123"/>
        <v>2.0031841732415453E-5</v>
      </c>
      <c r="AH217" s="146">
        <f t="shared" si="124"/>
        <v>4.4756945530739084E-3</v>
      </c>
      <c r="AI217" s="146">
        <f t="shared" si="125"/>
        <v>9.1949269428375613E-2</v>
      </c>
      <c r="AJ217" s="146">
        <f t="shared" si="126"/>
        <v>1.7912769169575905E-4</v>
      </c>
      <c r="AK217" s="146">
        <f t="shared" si="127"/>
        <v>1.3383859372234866E-2</v>
      </c>
      <c r="AL217" s="146">
        <f t="shared" si="128"/>
        <v>0.23242379927539458</v>
      </c>
      <c r="AM217" s="146">
        <f t="shared" si="129"/>
        <v>7.7325036055199065E-5</v>
      </c>
      <c r="AN217" s="146">
        <f t="shared" si="130"/>
        <v>8.7934655315864557E-3</v>
      </c>
      <c r="AO217" s="146">
        <f t="shared" si="131"/>
        <v>0.1659349024144337</v>
      </c>
      <c r="AP217" s="146">
        <f t="shared" si="132"/>
        <v>8.0369138021292877E-6</v>
      </c>
      <c r="AQ217" s="146">
        <f t="shared" si="133"/>
        <v>2.8349451144826926E-3</v>
      </c>
      <c r="AR217" s="146">
        <f t="shared" si="134"/>
        <v>6.0273167271322585E-2</v>
      </c>
      <c r="AS217" s="146">
        <f t="shared" si="135"/>
        <v>1.1115399229532965E-5</v>
      </c>
      <c r="AT217" s="146">
        <f t="shared" si="136"/>
        <v>3.3339764890492202E-3</v>
      </c>
      <c r="AU217" s="146">
        <f t="shared" si="137"/>
        <v>7.0138808812203926E-2</v>
      </c>
      <c r="AV217" s="146">
        <f t="shared" si="138"/>
        <v>1.0705250924622892E-5</v>
      </c>
      <c r="AW217" s="146">
        <f t="shared" si="139"/>
        <v>3.2718879755613411E-3</v>
      </c>
      <c r="AX217" s="147">
        <f t="shared" si="140"/>
        <v>6.8922642749024807E-2</v>
      </c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  <c r="DS217" s="58"/>
    </row>
    <row r="218" spans="1:123" x14ac:dyDescent="0.25">
      <c r="A218" s="127" t="s">
        <v>21</v>
      </c>
      <c r="B218" s="156">
        <v>4.5400000000000003E-2</v>
      </c>
      <c r="C218" s="104"/>
      <c r="D218" s="144"/>
      <c r="E218" s="104"/>
      <c r="F218" s="103">
        <v>216</v>
      </c>
      <c r="G218" s="104">
        <f t="shared" si="113"/>
        <v>46656</v>
      </c>
      <c r="H218" s="104">
        <f t="shared" si="106"/>
        <v>10077696</v>
      </c>
      <c r="I218" s="104">
        <f t="shared" si="107"/>
        <v>2176782336</v>
      </c>
      <c r="J218" s="104">
        <f t="shared" si="108"/>
        <v>470184984576</v>
      </c>
      <c r="K218" s="104">
        <f t="shared" si="109"/>
        <v>101559956668416</v>
      </c>
      <c r="L218" s="104">
        <f t="shared" si="110"/>
        <v>2.1936950640377856E+16</v>
      </c>
      <c r="M218" s="104">
        <f t="shared" si="111"/>
        <v>4.7383813383216169E+18</v>
      </c>
      <c r="N218" s="105">
        <f t="shared" si="112"/>
        <v>1.0234903690774692E+21</v>
      </c>
      <c r="O218" s="162">
        <f>'RG11'!$B$17+'RG11'!$B$18*'Regresiones polinomicas'!F218</f>
        <v>4.0184030213842994E-2</v>
      </c>
      <c r="P218" s="145">
        <f>'RG12'!$B$17+'RG12'!$B$18*F218+'RG12'!$B$19*G218</f>
        <v>5.0315173460410589E-2</v>
      </c>
      <c r="Q218" s="145">
        <f>'RG13'!$B$17+'RG13'!$B$18*'Regresiones polinomicas'!F218+'RG13'!$B$19*'Regresiones polinomicas'!G218+'RG13'!$B$20*'Regresiones polinomicas'!H218</f>
        <v>4.8852286648309429E-2</v>
      </c>
      <c r="R218" s="145">
        <f>'RG14'!$B$17+'RG14'!$B$18*F218+'RG14'!$B$19*G218+'RG14'!$B$20*H218+'RG14'!$B$21*I218</f>
        <v>4.8684401311879885E-2</v>
      </c>
      <c r="S218" s="145">
        <f>'RG15'!$B$17+'RG15'!$B$18*F218+'RG15'!$B$19*G218+'RG15'!$B$20*H218+'RG15'!$B$21*I218+'RG15'!$B$22*J218</f>
        <v>5.6948805927349078E-2</v>
      </c>
      <c r="T218" s="145">
        <f>'RG16'!$B$17+'RG16'!$B$18*F218+'RG16'!$B$19*G218+'RG16'!$B$20*H218+'RG16'!$B$21*I218+'RG16'!$B$22*J218+'RG16'!$B$23*K218</f>
        <v>5.2399760187219258E-2</v>
      </c>
      <c r="U218" s="145">
        <f>'RG17'!$B$17+'RG17'!$B$18*F218+'RG17'!$B$19*G218+'RG17'!$B$20*H218+'RG17'!$B$21*I218+'RG17'!$B$22*J218+'RG17'!$B$23*K218+'RG17'!$B$24*L218</f>
        <v>4.6077734949115268E-2</v>
      </c>
      <c r="V218" s="145">
        <f>'RG18'!$B$17+'RG18'!$B$18*F218+'RG18'!$B$19*G218+'RG18'!$B$20*H218+'RG18'!$B$21*I218+'RG18'!$B$22*J218+'RG18'!$B$23*K218+'RG18'!$B$24*L218+'RG18'!$B$25*M218</f>
        <v>4.6689696340465048E-2</v>
      </c>
      <c r="W218" s="163">
        <f>'RG19'!$B$17+'RG19'!$B$18*F218+'RG19'!$B$19*G218+'RG19'!$B$20*H218+'RG19'!$B$21*I218+'RG19'!$B$22*J218+'RG19'!$B$23*K218+'RG19'!$B$24*L218+'RG19'!$B$25*M218+'RG19'!$B$26*N218</f>
        <v>4.68445496375125E-2</v>
      </c>
      <c r="X218" s="146">
        <f t="shared" si="114"/>
        <v>2.7206340810102789E-5</v>
      </c>
      <c r="Y218" s="146">
        <f t="shared" si="115"/>
        <v>5.2159697861570084E-3</v>
      </c>
      <c r="Z218" s="146">
        <f t="shared" si="116"/>
        <v>0.12980205714558116</v>
      </c>
      <c r="AA218" s="146">
        <f t="shared" si="117"/>
        <v>2.4158930145924578E-5</v>
      </c>
      <c r="AB218" s="146">
        <f t="shared" si="118"/>
        <v>4.9151734604105865E-3</v>
      </c>
      <c r="AC218" s="146">
        <f t="shared" si="119"/>
        <v>9.768769781302622E-2</v>
      </c>
      <c r="AD218" s="146">
        <f t="shared" si="120"/>
        <v>1.191828310209553E-5</v>
      </c>
      <c r="AE218" s="146">
        <f t="shared" si="121"/>
        <v>3.4522866483094258E-3</v>
      </c>
      <c r="AF218" s="146">
        <f t="shared" si="122"/>
        <v>7.0667861939864685E-2</v>
      </c>
      <c r="AG218" s="146">
        <f t="shared" si="123"/>
        <v>1.0787291977478292E-5</v>
      </c>
      <c r="AH218" s="146">
        <f t="shared" si="124"/>
        <v>3.2844013118798823E-3</v>
      </c>
      <c r="AI218" s="146">
        <f t="shared" si="125"/>
        <v>6.746311392101742E-2</v>
      </c>
      <c r="AJ218" s="146">
        <f t="shared" si="126"/>
        <v>1.3337491834757313E-4</v>
      </c>
      <c r="AK218" s="146">
        <f t="shared" si="127"/>
        <v>1.1548805927349075E-2</v>
      </c>
      <c r="AL218" s="146">
        <f t="shared" si="128"/>
        <v>0.20279276692969045</v>
      </c>
      <c r="AM218" s="146">
        <f t="shared" si="129"/>
        <v>4.8996642678579737E-5</v>
      </c>
      <c r="AN218" s="146">
        <f t="shared" si="130"/>
        <v>6.9997601872192547E-3</v>
      </c>
      <c r="AO218" s="146">
        <f t="shared" si="131"/>
        <v>0.13358382103677174</v>
      </c>
      <c r="AP218" s="146">
        <f t="shared" si="132"/>
        <v>4.5932466125227058E-7</v>
      </c>
      <c r="AQ218" s="146">
        <f t="shared" si="133"/>
        <v>6.7773494911526483E-4</v>
      </c>
      <c r="AR218" s="146">
        <f t="shared" si="134"/>
        <v>1.4708512687607226E-2</v>
      </c>
      <c r="AS218" s="146">
        <f t="shared" si="135"/>
        <v>1.6633166506089291E-6</v>
      </c>
      <c r="AT218" s="146">
        <f t="shared" si="136"/>
        <v>1.2896963404650449E-3</v>
      </c>
      <c r="AU218" s="146">
        <f t="shared" si="137"/>
        <v>2.7622718534309469E-2</v>
      </c>
      <c r="AV218" s="146">
        <f t="shared" si="138"/>
        <v>2.0867236552374879E-6</v>
      </c>
      <c r="AW218" s="146">
        <f t="shared" si="139"/>
        <v>1.4445496375124975E-3</v>
      </c>
      <c r="AX218" s="147">
        <f t="shared" si="140"/>
        <v>3.0837090946343973E-2</v>
      </c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  <c r="DS218" s="58"/>
    </row>
    <row r="219" spans="1:123" x14ac:dyDescent="0.25">
      <c r="A219" s="126" t="s">
        <v>20</v>
      </c>
      <c r="B219" s="156">
        <v>4.5600000000000002E-2</v>
      </c>
      <c r="C219" s="104"/>
      <c r="D219" s="144"/>
      <c r="E219" s="104"/>
      <c r="F219" s="103">
        <v>217</v>
      </c>
      <c r="G219" s="104">
        <f t="shared" si="113"/>
        <v>47089</v>
      </c>
      <c r="H219" s="104">
        <f t="shared" si="106"/>
        <v>10218313</v>
      </c>
      <c r="I219" s="104">
        <f t="shared" si="107"/>
        <v>2217373921</v>
      </c>
      <c r="J219" s="104">
        <f t="shared" si="108"/>
        <v>481170140857</v>
      </c>
      <c r="K219" s="104">
        <f t="shared" si="109"/>
        <v>104413920565969</v>
      </c>
      <c r="L219" s="104">
        <f t="shared" si="110"/>
        <v>2.2657820762815272E+16</v>
      </c>
      <c r="M219" s="104">
        <f t="shared" si="111"/>
        <v>4.9167471055309138E+18</v>
      </c>
      <c r="N219" s="105">
        <f t="shared" si="112"/>
        <v>1.0669341219002083E+21</v>
      </c>
      <c r="O219" s="162">
        <f>'RG11'!$B$17+'RG11'!$B$18*'Regresiones polinomicas'!F219</f>
        <v>3.9944196080910516E-2</v>
      </c>
      <c r="P219" s="145">
        <f>'RG12'!$B$17+'RG12'!$B$18*F219+'RG12'!$B$19*G219</f>
        <v>5.0465655781522803E-2</v>
      </c>
      <c r="Q219" s="145">
        <f>'RG13'!$B$17+'RG13'!$B$18*'Regresiones polinomicas'!F219+'RG13'!$B$19*'Regresiones polinomicas'!G219+'RG13'!$B$20*'Regresiones polinomicas'!H219</f>
        <v>4.8791441222668472E-2</v>
      </c>
      <c r="R219" s="145">
        <f>'RG14'!$B$17+'RG14'!$B$18*F219+'RG14'!$B$19*G219+'RG14'!$B$20*H219+'RG14'!$B$21*I219</f>
        <v>4.8695445530733919E-2</v>
      </c>
      <c r="S219" s="145">
        <f>'RG15'!$B$17+'RG15'!$B$18*F219+'RG15'!$B$19*G219+'RG15'!$B$20*H219+'RG15'!$B$21*I219+'RG15'!$B$22*J219</f>
        <v>5.6219702880114575E-2</v>
      </c>
      <c r="T219" s="145">
        <f>'RG16'!$B$17+'RG16'!$B$18*F219+'RG16'!$B$19*G219+'RG16'!$B$20*H219+'RG16'!$B$21*I219+'RG16'!$B$22*J219+'RG16'!$B$23*K219</f>
        <v>5.176324122223086E-2</v>
      </c>
      <c r="U219" s="145">
        <f>'RG17'!$B$17+'RG17'!$B$18*F219+'RG17'!$B$19*G219+'RG17'!$B$20*H219+'RG17'!$B$21*I219+'RG17'!$B$22*J219+'RG17'!$B$23*K219+'RG17'!$B$24*L219</f>
        <v>4.5150350814289197E-2</v>
      </c>
      <c r="V219" s="145">
        <f>'RG18'!$B$17+'RG18'!$B$18*F219+'RG18'!$B$19*G219+'RG18'!$B$20*H219+'RG18'!$B$21*I219+'RG18'!$B$22*J219+'RG18'!$B$23*K219+'RG18'!$B$24*L219+'RG18'!$B$25*M219</f>
        <v>4.586963162387292E-2</v>
      </c>
      <c r="W219" s="163">
        <f>'RG19'!$B$17+'RG19'!$B$18*F219+'RG19'!$B$19*G219+'RG19'!$B$20*H219+'RG19'!$B$21*I219+'RG19'!$B$22*J219+'RG19'!$B$23*K219+'RG19'!$B$24*L219+'RG19'!$B$25*M219+'RG19'!$B$26*N219</f>
        <v>4.624883432897775E-2</v>
      </c>
      <c r="X219" s="146">
        <f t="shared" si="114"/>
        <v>3.1988117971187987E-5</v>
      </c>
      <c r="Y219" s="146">
        <f t="shared" si="115"/>
        <v>5.655803919089486E-3</v>
      </c>
      <c r="Z219" s="146">
        <f t="shared" si="116"/>
        <v>0.14159263357392782</v>
      </c>
      <c r="AA219" s="146">
        <f t="shared" si="117"/>
        <v>2.3674606184266263E-5</v>
      </c>
      <c r="AB219" s="146">
        <f t="shared" si="118"/>
        <v>4.8656557815228013E-3</v>
      </c>
      <c r="AC219" s="146">
        <f t="shared" si="119"/>
        <v>9.641518981913802E-2</v>
      </c>
      <c r="AD219" s="146">
        <f t="shared" si="120"/>
        <v>1.018529707774762E-5</v>
      </c>
      <c r="AE219" s="146">
        <f t="shared" si="121"/>
        <v>3.1914412226684702E-3</v>
      </c>
      <c r="AF219" s="146">
        <f t="shared" si="122"/>
        <v>6.5409857603995689E-2</v>
      </c>
      <c r="AG219" s="146">
        <f t="shared" si="123"/>
        <v>9.5817830337405838E-6</v>
      </c>
      <c r="AH219" s="146">
        <f t="shared" si="124"/>
        <v>3.0954455307339174E-3</v>
      </c>
      <c r="AI219" s="146">
        <f t="shared" si="125"/>
        <v>6.3567454758787251E-2</v>
      </c>
      <c r="AJ219" s="146">
        <f t="shared" si="126"/>
        <v>1.1277808926191376E-4</v>
      </c>
      <c r="AK219" s="146">
        <f t="shared" si="127"/>
        <v>1.0619702880114573E-2</v>
      </c>
      <c r="AL219" s="146">
        <f t="shared" si="128"/>
        <v>0.18889646042350144</v>
      </c>
      <c r="AM219" s="146">
        <f t="shared" si="129"/>
        <v>3.7985542363405729E-5</v>
      </c>
      <c r="AN219" s="146">
        <f t="shared" si="130"/>
        <v>6.1632412222308586E-3</v>
      </c>
      <c r="AO219" s="146">
        <f t="shared" si="131"/>
        <v>0.11906598344123627</v>
      </c>
      <c r="AP219" s="146">
        <f t="shared" si="132"/>
        <v>2.0218439021038934E-7</v>
      </c>
      <c r="AQ219" s="146">
        <f t="shared" si="133"/>
        <v>4.4964918571080426E-4</v>
      </c>
      <c r="AR219" s="146">
        <f t="shared" si="134"/>
        <v>9.9589300548357899E-3</v>
      </c>
      <c r="AS219" s="146">
        <f t="shared" si="135"/>
        <v>7.2701212592346695E-8</v>
      </c>
      <c r="AT219" s="146">
        <f t="shared" si="136"/>
        <v>2.6963162387291795E-4</v>
      </c>
      <c r="AU219" s="146">
        <f t="shared" si="137"/>
        <v>5.878216465392056E-3</v>
      </c>
      <c r="AV219" s="146">
        <f t="shared" si="138"/>
        <v>4.2098598646000545E-7</v>
      </c>
      <c r="AW219" s="146">
        <f t="shared" si="139"/>
        <v>6.4883432897774873E-4</v>
      </c>
      <c r="AX219" s="147">
        <f t="shared" si="140"/>
        <v>1.4029203944091927E-2</v>
      </c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  <c r="DS219" s="58"/>
    </row>
    <row r="220" spans="1:123" x14ac:dyDescent="0.25">
      <c r="A220" s="127" t="s">
        <v>19</v>
      </c>
      <c r="B220" s="156">
        <v>4.5699999999999998E-2</v>
      </c>
      <c r="C220" s="104"/>
      <c r="D220" s="144"/>
      <c r="E220" s="104"/>
      <c r="F220" s="103">
        <v>218</v>
      </c>
      <c r="G220" s="104">
        <f t="shared" si="113"/>
        <v>47524</v>
      </c>
      <c r="H220" s="104">
        <f t="shared" si="106"/>
        <v>10360232</v>
      </c>
      <c r="I220" s="104">
        <f t="shared" si="107"/>
        <v>2258530576</v>
      </c>
      <c r="J220" s="104">
        <f t="shared" si="108"/>
        <v>492359665568</v>
      </c>
      <c r="K220" s="104">
        <f t="shared" si="109"/>
        <v>107334407093824</v>
      </c>
      <c r="L220" s="104">
        <f t="shared" si="110"/>
        <v>2.3398900746453632E+16</v>
      </c>
      <c r="M220" s="104">
        <f t="shared" si="111"/>
        <v>5.1009603627268915E+18</v>
      </c>
      <c r="N220" s="105">
        <f t="shared" si="112"/>
        <v>1.1120093590744624E+21</v>
      </c>
      <c r="O220" s="162">
        <f>'RG11'!$B$17+'RG11'!$B$18*'Regresiones polinomicas'!F220</f>
        <v>3.970436194797803E-2</v>
      </c>
      <c r="P220" s="145">
        <f>'RG12'!$B$17+'RG12'!$B$18*F220+'RG12'!$B$19*G220</f>
        <v>5.0620080693079925E-2</v>
      </c>
      <c r="Q220" s="145">
        <f>'RG13'!$B$17+'RG13'!$B$18*'Regresiones polinomicas'!F220+'RG13'!$B$19*'Regresiones polinomicas'!G220+'RG13'!$B$20*'Regresiones polinomicas'!H220</f>
        <v>4.8728584566139349E-2</v>
      </c>
      <c r="R220" s="145">
        <f>'RG14'!$B$17+'RG14'!$B$18*F220+'RG14'!$B$19*G220+'RG14'!$B$20*H220+'RG14'!$B$21*I220</f>
        <v>4.8708876987957964E-2</v>
      </c>
      <c r="S220" s="145">
        <f>'RG15'!$B$17+'RG15'!$B$18*F220+'RG15'!$B$19*G220+'RG15'!$B$20*H220+'RG15'!$B$21*I220+'RG15'!$B$22*J220</f>
        <v>5.5391871043486418E-2</v>
      </c>
      <c r="T220" s="145">
        <f>'RG16'!$B$17+'RG16'!$B$18*F220+'RG16'!$B$19*G220+'RG16'!$B$20*H220+'RG16'!$B$21*I220+'RG16'!$B$22*J220+'RG16'!$B$23*K220</f>
        <v>5.1083725542111935E-2</v>
      </c>
      <c r="U220" s="145">
        <f>'RG17'!$B$17+'RG17'!$B$18*F220+'RG17'!$B$19*G220+'RG17'!$B$20*H220+'RG17'!$B$21*I220+'RG17'!$B$22*J220+'RG17'!$B$23*K220+'RG17'!$B$24*L220</f>
        <v>4.4264664920682151E-2</v>
      </c>
      <c r="V220" s="145">
        <f>'RG18'!$B$17+'RG18'!$B$18*F220+'RG18'!$B$19*G220+'RG18'!$B$20*H220+'RG18'!$B$21*I220+'RG18'!$B$22*J220+'RG18'!$B$23*K220+'RG18'!$B$24*L220+'RG18'!$B$25*M220</f>
        <v>4.5083015852362962E-2</v>
      </c>
      <c r="W220" s="163">
        <f>'RG19'!$B$17+'RG19'!$B$18*F220+'RG19'!$B$19*G220+'RG19'!$B$20*H220+'RG19'!$B$21*I220+'RG19'!$B$22*J220+'RG19'!$B$23*K220+'RG19'!$B$24*L220+'RG19'!$B$25*M220+'RG19'!$B$26*N220</f>
        <v>4.5689418951837979E-2</v>
      </c>
      <c r="X220" s="146">
        <f t="shared" si="114"/>
        <v>3.5947675650853774E-5</v>
      </c>
      <c r="Y220" s="146">
        <f t="shared" si="115"/>
        <v>5.9956380520219676E-3</v>
      </c>
      <c r="Z220" s="146">
        <f t="shared" si="116"/>
        <v>0.15100703695673667</v>
      </c>
      <c r="AA220" s="146">
        <f t="shared" si="117"/>
        <v>2.4207194026417854E-5</v>
      </c>
      <c r="AB220" s="146">
        <f t="shared" si="118"/>
        <v>4.9200806930799271E-3</v>
      </c>
      <c r="AC220" s="146">
        <f t="shared" si="119"/>
        <v>9.7196223824916425E-2</v>
      </c>
      <c r="AD220" s="146">
        <f t="shared" si="120"/>
        <v>9.1723244742574835E-6</v>
      </c>
      <c r="AE220" s="146">
        <f t="shared" si="121"/>
        <v>3.0285845661393515E-3</v>
      </c>
      <c r="AF220" s="146">
        <f t="shared" si="122"/>
        <v>6.2152114474588342E-2</v>
      </c>
      <c r="AG220" s="146">
        <f t="shared" si="123"/>
        <v>9.0533407286630029E-6</v>
      </c>
      <c r="AH220" s="146">
        <f t="shared" si="124"/>
        <v>3.008876987957966E-3</v>
      </c>
      <c r="AI220" s="146">
        <f t="shared" si="125"/>
        <v>6.1772661864116361E-2</v>
      </c>
      <c r="AJ220" s="146">
        <f t="shared" si="126"/>
        <v>9.393236432357056E-5</v>
      </c>
      <c r="AK220" s="146">
        <f t="shared" si="127"/>
        <v>9.6918710434864205E-3</v>
      </c>
      <c r="AL220" s="146">
        <f t="shared" si="128"/>
        <v>0.17496919423208573</v>
      </c>
      <c r="AM220" s="146">
        <f t="shared" si="129"/>
        <v>2.8984500712788478E-5</v>
      </c>
      <c r="AN220" s="146">
        <f t="shared" si="130"/>
        <v>5.3837255421119376E-3</v>
      </c>
      <c r="AO220" s="146">
        <f t="shared" si="131"/>
        <v>0.10539022917726999</v>
      </c>
      <c r="AP220" s="146">
        <f t="shared" si="132"/>
        <v>2.0601867899203695E-6</v>
      </c>
      <c r="AQ220" s="146">
        <f t="shared" si="133"/>
        <v>1.4353350793178468E-3</v>
      </c>
      <c r="AR220" s="146">
        <f t="shared" si="134"/>
        <v>3.2426204555932446E-2</v>
      </c>
      <c r="AS220" s="146">
        <f t="shared" si="135"/>
        <v>3.8066943843539924E-7</v>
      </c>
      <c r="AT220" s="146">
        <f t="shared" si="136"/>
        <v>6.1698414763703552E-4</v>
      </c>
      <c r="AU220" s="146">
        <f t="shared" si="137"/>
        <v>1.3685511849019239E-2</v>
      </c>
      <c r="AV220" s="146">
        <f t="shared" si="138"/>
        <v>1.1195858020695724E-10</v>
      </c>
      <c r="AW220" s="146">
        <f t="shared" si="139"/>
        <v>1.0581048162018603E-5</v>
      </c>
      <c r="AX220" s="147">
        <f t="shared" si="140"/>
        <v>2.3158640238284212E-4</v>
      </c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  <c r="DS220" s="58"/>
    </row>
    <row r="221" spans="1:123" x14ac:dyDescent="0.25">
      <c r="A221" s="126" t="s">
        <v>18</v>
      </c>
      <c r="B221" s="156">
        <v>4.5499999999999999E-2</v>
      </c>
      <c r="C221" s="104"/>
      <c r="D221" s="144"/>
      <c r="E221" s="104"/>
      <c r="F221" s="103">
        <v>219</v>
      </c>
      <c r="G221" s="104">
        <f t="shared" si="113"/>
        <v>47961</v>
      </c>
      <c r="H221" s="104">
        <f t="shared" si="106"/>
        <v>10503459</v>
      </c>
      <c r="I221" s="104">
        <f t="shared" si="107"/>
        <v>2300257521</v>
      </c>
      <c r="J221" s="104">
        <f t="shared" si="108"/>
        <v>503756397099</v>
      </c>
      <c r="K221" s="104">
        <f t="shared" si="109"/>
        <v>110322650964681</v>
      </c>
      <c r="L221" s="104">
        <f t="shared" si="110"/>
        <v>2.416066056126514E+16</v>
      </c>
      <c r="M221" s="104">
        <f t="shared" si="111"/>
        <v>5.2911846629170657E+18</v>
      </c>
      <c r="N221" s="105">
        <f t="shared" si="112"/>
        <v>1.1587694411788375E+21</v>
      </c>
      <c r="O221" s="162">
        <f>'RG11'!$B$17+'RG11'!$B$18*'Regresiones polinomicas'!F221</f>
        <v>3.9464527815045551E-2</v>
      </c>
      <c r="P221" s="145">
        <f>'RG12'!$B$17+'RG12'!$B$18*F221+'RG12'!$B$19*G221</f>
        <v>5.0778448195081954E-2</v>
      </c>
      <c r="Q221" s="145">
        <f>'RG13'!$B$17+'RG13'!$B$18*'Regresiones polinomicas'!F221+'RG13'!$B$19*'Regresiones polinomicas'!G221+'RG13'!$B$20*'Regresiones polinomicas'!H221</f>
        <v>4.8663656841321748E-2</v>
      </c>
      <c r="R221" s="145">
        <f>'RG14'!$B$17+'RG14'!$B$18*F221+'RG14'!$B$19*G221+'RG14'!$B$20*H221+'RG14'!$B$21*I221</f>
        <v>4.8724746569103222E-2</v>
      </c>
      <c r="S221" s="145">
        <f>'RG15'!$B$17+'RG15'!$B$18*F221+'RG15'!$B$19*G221+'RG15'!$B$20*H221+'RG15'!$B$21*I221+'RG15'!$B$22*J221</f>
        <v>5.4460518688653536E-2</v>
      </c>
      <c r="T221" s="145">
        <f>'RG16'!$B$17+'RG16'!$B$18*F221+'RG16'!$B$19*G221+'RG16'!$B$20*H221+'RG16'!$B$21*I221+'RG16'!$B$22*J221+'RG16'!$B$23*K221</f>
        <v>5.0361111837626815E-2</v>
      </c>
      <c r="U221" s="145">
        <f>'RG17'!$B$17+'RG17'!$B$18*F221+'RG17'!$B$19*G221+'RG17'!$B$20*H221+'RG17'!$B$21*I221+'RG17'!$B$22*J221+'RG17'!$B$23*K221+'RG17'!$B$24*L221</f>
        <v>4.3433480538816127E-2</v>
      </c>
      <c r="V221" s="145">
        <f>'RG18'!$B$17+'RG18'!$B$18*F221+'RG18'!$B$19*G221+'RG18'!$B$20*H221+'RG18'!$B$21*I221+'RG18'!$B$22*J221+'RG18'!$B$23*K221+'RG18'!$B$24*L221+'RG18'!$B$25*M221</f>
        <v>4.4339718056683353E-2</v>
      </c>
      <c r="W221" s="163">
        <f>'RG19'!$B$17+'RG19'!$B$18*F221+'RG19'!$B$19*G221+'RG19'!$B$20*H221+'RG19'!$B$21*I221+'RG19'!$B$22*J221+'RG19'!$B$23*K221+'RG19'!$B$24*L221+'RG19'!$B$25*M221+'RG19'!$B$26*N221</f>
        <v>4.5170767364936637E-2</v>
      </c>
      <c r="X221" s="146">
        <f t="shared" si="114"/>
        <v>3.6426924495358814E-5</v>
      </c>
      <c r="Y221" s="146">
        <f t="shared" si="115"/>
        <v>6.0354721849544476E-3</v>
      </c>
      <c r="Z221" s="146">
        <f t="shared" si="116"/>
        <v>0.15293410358893156</v>
      </c>
      <c r="AA221" s="146">
        <f t="shared" si="117"/>
        <v>2.7862015348163955E-5</v>
      </c>
      <c r="AB221" s="146">
        <f t="shared" si="118"/>
        <v>5.2784481950819556E-3</v>
      </c>
      <c r="AC221" s="146">
        <f t="shared" si="119"/>
        <v>0.10395056136420469</v>
      </c>
      <c r="AD221" s="146">
        <f t="shared" si="120"/>
        <v>1.0008724609641908E-5</v>
      </c>
      <c r="AE221" s="146">
        <f t="shared" si="121"/>
        <v>3.1636568413217492E-3</v>
      </c>
      <c r="AF221" s="146">
        <f t="shared" si="122"/>
        <v>6.5010668056400447E-2</v>
      </c>
      <c r="AG221" s="146">
        <f t="shared" si="123"/>
        <v>1.039899043494301E-5</v>
      </c>
      <c r="AH221" s="146">
        <f t="shared" si="124"/>
        <v>3.2247465691032234E-3</v>
      </c>
      <c r="AI221" s="146">
        <f t="shared" si="125"/>
        <v>6.6182931593697869E-2</v>
      </c>
      <c r="AJ221" s="146">
        <f t="shared" si="126"/>
        <v>8.0290895169709319E-5</v>
      </c>
      <c r="AK221" s="146">
        <f t="shared" si="127"/>
        <v>8.9605186886535376E-3</v>
      </c>
      <c r="AL221" s="146">
        <f t="shared" si="128"/>
        <v>0.16453237876561758</v>
      </c>
      <c r="AM221" s="146">
        <f t="shared" si="129"/>
        <v>2.3630408297915564E-5</v>
      </c>
      <c r="AN221" s="146">
        <f t="shared" si="130"/>
        <v>4.8611118376268164E-3</v>
      </c>
      <c r="AO221" s="146">
        <f t="shared" si="131"/>
        <v>9.6525109558738609E-2</v>
      </c>
      <c r="AP221" s="146">
        <f t="shared" si="132"/>
        <v>4.2705026834516792E-6</v>
      </c>
      <c r="AQ221" s="146">
        <f t="shared" si="133"/>
        <v>2.0665194611838716E-3</v>
      </c>
      <c r="AR221" s="146">
        <f t="shared" si="134"/>
        <v>4.7578951434413388E-2</v>
      </c>
      <c r="AS221" s="146">
        <f t="shared" si="135"/>
        <v>1.3462541879866529E-6</v>
      </c>
      <c r="AT221" s="146">
        <f t="shared" si="136"/>
        <v>1.1602819433166461E-3</v>
      </c>
      <c r="AU221" s="146">
        <f t="shared" si="137"/>
        <v>2.6168004537903373E-2</v>
      </c>
      <c r="AV221" s="146">
        <f t="shared" si="138"/>
        <v>1.0839412799076475E-7</v>
      </c>
      <c r="AW221" s="146">
        <f t="shared" si="139"/>
        <v>3.2923263506336176E-4</v>
      </c>
      <c r="AX221" s="147">
        <f t="shared" si="140"/>
        <v>7.2886216964940329E-3</v>
      </c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  <c r="DS221" s="58"/>
    </row>
    <row r="222" spans="1:123" x14ac:dyDescent="0.25">
      <c r="A222" s="127" t="s">
        <v>17</v>
      </c>
      <c r="B222" s="156">
        <v>4.5400000000000003E-2</v>
      </c>
      <c r="C222" s="104"/>
      <c r="D222" s="144"/>
      <c r="E222" s="104"/>
      <c r="F222" s="103">
        <v>220</v>
      </c>
      <c r="G222" s="104">
        <f t="shared" si="113"/>
        <v>48400</v>
      </c>
      <c r="H222" s="104">
        <f t="shared" si="106"/>
        <v>10648000</v>
      </c>
      <c r="I222" s="104">
        <f t="shared" si="107"/>
        <v>2342560000</v>
      </c>
      <c r="J222" s="104">
        <f t="shared" si="108"/>
        <v>515363200000</v>
      </c>
      <c r="K222" s="104">
        <f t="shared" si="109"/>
        <v>113379904000000</v>
      </c>
      <c r="L222" s="104">
        <f t="shared" si="110"/>
        <v>2.494357888E+16</v>
      </c>
      <c r="M222" s="104">
        <f t="shared" si="111"/>
        <v>5.4875873536E+18</v>
      </c>
      <c r="N222" s="105">
        <f t="shared" si="112"/>
        <v>1.207269217792E+21</v>
      </c>
      <c r="O222" s="162">
        <f>'RG11'!$B$17+'RG11'!$B$18*'Regresiones polinomicas'!F222</f>
        <v>3.9224693682113072E-2</v>
      </c>
      <c r="P222" s="145">
        <f>'RG12'!$B$17+'RG12'!$B$18*F222+'RG12'!$B$19*G222</f>
        <v>5.0940758287528864E-2</v>
      </c>
      <c r="Q222" s="145">
        <f>'RG13'!$B$17+'RG13'!$B$18*'Regresiones polinomicas'!F222+'RG13'!$B$19*'Regresiones polinomicas'!G222+'RG13'!$B$20*'Regresiones polinomicas'!H222</f>
        <v>4.8596598210815287E-2</v>
      </c>
      <c r="R222" s="145">
        <f>'RG14'!$B$17+'RG14'!$B$18*F222+'RG14'!$B$19*G222+'RG14'!$B$20*H222+'RG14'!$B$21*I222</f>
        <v>4.8743106266950983E-2</v>
      </c>
      <c r="S222" s="145">
        <f>'RG15'!$B$17+'RG15'!$B$18*F222+'RG15'!$B$19*G222+'RG15'!$B$20*H222+'RG15'!$B$21*I222+'RG15'!$B$22*J222</f>
        <v>5.3420740402854605E-2</v>
      </c>
      <c r="T222" s="145">
        <f>'RG16'!$B$17+'RG16'!$B$18*F222+'RG16'!$B$19*G222+'RG16'!$B$20*H222+'RG16'!$B$21*I222+'RG16'!$B$22*J222+'RG16'!$B$23*K222</f>
        <v>4.9595383932401482E-2</v>
      </c>
      <c r="U222" s="145">
        <f>'RG17'!$B$17+'RG17'!$B$18*F222+'RG17'!$B$19*G222+'RG17'!$B$20*H222+'RG17'!$B$21*I222+'RG17'!$B$22*J222+'RG17'!$B$23*K222+'RG17'!$B$24*L222</f>
        <v>4.2670569324592122E-2</v>
      </c>
      <c r="V222" s="145">
        <f>'RG18'!$B$17+'RG18'!$B$18*F222+'RG18'!$B$19*G222+'RG18'!$B$20*H222+'RG18'!$B$21*I222+'RG18'!$B$22*J222+'RG18'!$B$23*K222+'RG18'!$B$24*L222+'RG18'!$B$25*M222</f>
        <v>4.3650261731890794E-2</v>
      </c>
      <c r="W222" s="163">
        <f>'RG19'!$B$17+'RG19'!$B$18*F222+'RG19'!$B$19*G222+'RG19'!$B$20*H222+'RG19'!$B$21*I222+'RG19'!$B$22*J222+'RG19'!$B$23*K222+'RG19'!$B$24*L222+'RG19'!$B$25*M222+'RG19'!$B$26*N222</f>
        <v>4.4697071021488455E-2</v>
      </c>
      <c r="X222" s="146">
        <f t="shared" si="114"/>
        <v>3.813440811973424E-5</v>
      </c>
      <c r="Y222" s="146">
        <f t="shared" si="115"/>
        <v>6.1753063178869305E-3</v>
      </c>
      <c r="Z222" s="146">
        <f t="shared" si="116"/>
        <v>0.15743415023029086</v>
      </c>
      <c r="AA222" s="146">
        <f t="shared" si="117"/>
        <v>3.0700002400819765E-5</v>
      </c>
      <c r="AB222" s="146">
        <f t="shared" si="118"/>
        <v>5.5407582875288616E-3</v>
      </c>
      <c r="AC222" s="146">
        <f t="shared" si="119"/>
        <v>0.10876866528477512</v>
      </c>
      <c r="AD222" s="146">
        <f t="shared" si="120"/>
        <v>1.0218240121387473E-5</v>
      </c>
      <c r="AE222" s="146">
        <f t="shared" si="121"/>
        <v>3.1965982108152838E-3</v>
      </c>
      <c r="AF222" s="146">
        <f t="shared" si="122"/>
        <v>6.577822992770456E-2</v>
      </c>
      <c r="AG222" s="146">
        <f t="shared" si="123"/>
        <v>1.1176359512126921E-5</v>
      </c>
      <c r="AH222" s="146">
        <f t="shared" si="124"/>
        <v>3.3431062669509806E-3</v>
      </c>
      <c r="AI222" s="146">
        <f t="shared" si="125"/>
        <v>6.8586237582845405E-2</v>
      </c>
      <c r="AJ222" s="146">
        <f t="shared" si="126"/>
        <v>6.4332276609984206E-5</v>
      </c>
      <c r="AK222" s="146">
        <f t="shared" si="127"/>
        <v>8.0207404028546023E-3</v>
      </c>
      <c r="AL222" s="146">
        <f t="shared" si="128"/>
        <v>0.15014281611166144</v>
      </c>
      <c r="AM222" s="146">
        <f t="shared" si="129"/>
        <v>1.7601246340252501E-5</v>
      </c>
      <c r="AN222" s="146">
        <f t="shared" si="130"/>
        <v>4.1953839324014794E-3</v>
      </c>
      <c r="AO222" s="146">
        <f t="shared" si="131"/>
        <v>8.4592226125717429E-2</v>
      </c>
      <c r="AP222" s="146">
        <f t="shared" si="132"/>
        <v>7.4497918118575178E-6</v>
      </c>
      <c r="AQ222" s="146">
        <f t="shared" si="133"/>
        <v>2.7294306754078804E-3</v>
      </c>
      <c r="AR222" s="146">
        <f t="shared" si="134"/>
        <v>6.3965180652859041E-2</v>
      </c>
      <c r="AS222" s="146">
        <f t="shared" si="135"/>
        <v>3.0615840068858146E-6</v>
      </c>
      <c r="AT222" s="146">
        <f t="shared" si="136"/>
        <v>1.7497382681092091E-3</v>
      </c>
      <c r="AU222" s="146">
        <f t="shared" si="137"/>
        <v>4.0085401523053274E-2</v>
      </c>
      <c r="AV222" s="146">
        <f t="shared" si="138"/>
        <v>4.9410914883128841E-7</v>
      </c>
      <c r="AW222" s="146">
        <f t="shared" si="139"/>
        <v>7.0292897851154806E-4</v>
      </c>
      <c r="AX222" s="147">
        <f t="shared" si="140"/>
        <v>1.5726510987120603E-2</v>
      </c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  <c r="DS222" s="58"/>
    </row>
    <row r="223" spans="1:123" x14ac:dyDescent="0.25">
      <c r="A223" s="126" t="s">
        <v>16</v>
      </c>
      <c r="B223" s="156">
        <v>4.4999999999999998E-2</v>
      </c>
      <c r="C223" s="104"/>
      <c r="D223" s="144"/>
      <c r="E223" s="104"/>
      <c r="F223" s="103">
        <v>221</v>
      </c>
      <c r="G223" s="104">
        <f t="shared" si="113"/>
        <v>48841</v>
      </c>
      <c r="H223" s="104">
        <f t="shared" si="106"/>
        <v>10793861</v>
      </c>
      <c r="I223" s="104">
        <f t="shared" si="107"/>
        <v>2385443281</v>
      </c>
      <c r="J223" s="104">
        <f t="shared" si="108"/>
        <v>527182965101</v>
      </c>
      <c r="K223" s="104">
        <f t="shared" si="109"/>
        <v>116507435287321</v>
      </c>
      <c r="L223" s="104">
        <f t="shared" si="110"/>
        <v>2.574814319849794E+16</v>
      </c>
      <c r="M223" s="104">
        <f t="shared" si="111"/>
        <v>5.6903396468680448E+18</v>
      </c>
      <c r="N223" s="105">
        <f t="shared" si="112"/>
        <v>1.2575650619578379E+21</v>
      </c>
      <c r="O223" s="162">
        <f>'RG11'!$B$17+'RG11'!$B$18*'Regresiones polinomicas'!F223</f>
        <v>3.8984859549180594E-2</v>
      </c>
      <c r="P223" s="145">
        <f>'RG12'!$B$17+'RG12'!$B$18*F223+'RG12'!$B$19*G223</f>
        <v>5.1107010970420655E-2</v>
      </c>
      <c r="Q223" s="145">
        <f>'RG13'!$B$17+'RG13'!$B$18*'Regresiones polinomicas'!F223+'RG13'!$B$19*'Regresiones polinomicas'!G223+'RG13'!$B$20*'Regresiones polinomicas'!H223</f>
        <v>4.8527348837219708E-2</v>
      </c>
      <c r="R223" s="145">
        <f>'RG14'!$B$17+'RG14'!$B$18*F223+'RG14'!$B$19*G223+'RG14'!$B$20*H223+'RG14'!$B$21*I223</f>
        <v>4.876400918151147E-2</v>
      </c>
      <c r="S223" s="145">
        <f>'RG15'!$B$17+'RG15'!$B$18*F223+'RG15'!$B$19*G223+'RG15'!$B$20*H223+'RG15'!$B$21*I223+'RG15'!$B$22*J223</f>
        <v>5.2267515947166387E-2</v>
      </c>
      <c r="T223" s="145">
        <f>'RG16'!$B$17+'RG16'!$B$18*F223+'RG16'!$B$19*G223+'RG16'!$B$20*H223+'RG16'!$B$21*I223+'RG16'!$B$22*J223+'RG16'!$B$23*K223</f>
        <v>4.8786614175398313E-2</v>
      </c>
      <c r="U223" s="145">
        <f>'RG17'!$B$17+'RG17'!$B$18*F223+'RG17'!$B$19*G223+'RG17'!$B$20*H223+'RG17'!$B$21*I223+'RG17'!$B$22*J223+'RG17'!$B$23*K223+'RG17'!$B$24*L223</f>
        <v>4.1990709453308739E-2</v>
      </c>
      <c r="V223" s="145">
        <f>'RG18'!$B$17+'RG18'!$B$18*F223+'RG18'!$B$19*G223+'RG18'!$B$20*H223+'RG18'!$B$21*I223+'RG18'!$B$22*J223+'RG18'!$B$23*K223+'RG18'!$B$24*L223+'RG18'!$B$25*M223</f>
        <v>4.3025843892522175E-2</v>
      </c>
      <c r="W223" s="163">
        <f>'RG19'!$B$17+'RG19'!$B$18*F223+'RG19'!$B$19*G223+'RG19'!$B$20*H223+'RG19'!$B$21*I223+'RG19'!$B$22*J223+'RG19'!$B$23*K223+'RG19'!$B$24*L223+'RG19'!$B$25*M223+'RG19'!$B$26*N223</f>
        <v>4.4272185228294347E-2</v>
      </c>
      <c r="X223" s="146">
        <f t="shared" si="114"/>
        <v>3.6181914643083871E-5</v>
      </c>
      <c r="Y223" s="146">
        <f t="shared" si="115"/>
        <v>6.0151404508194048E-3</v>
      </c>
      <c r="Z223" s="146">
        <f t="shared" si="116"/>
        <v>0.15429427014431388</v>
      </c>
      <c r="AA223" s="146">
        <f t="shared" si="117"/>
        <v>3.7295582992838251E-5</v>
      </c>
      <c r="AB223" s="146">
        <f t="shared" si="118"/>
        <v>6.1070109704206565E-3</v>
      </c>
      <c r="AC223" s="146">
        <f t="shared" si="119"/>
        <v>0.11949458312001905</v>
      </c>
      <c r="AD223" s="146">
        <f t="shared" si="120"/>
        <v>1.2442189819435239E-5</v>
      </c>
      <c r="AE223" s="146">
        <f t="shared" si="121"/>
        <v>3.5273488372197098E-3</v>
      </c>
      <c r="AF223" s="146">
        <f t="shared" si="122"/>
        <v>7.2687853792546137E-2</v>
      </c>
      <c r="AG223" s="146">
        <f t="shared" si="123"/>
        <v>1.4167765118502656E-5</v>
      </c>
      <c r="AH223" s="146">
        <f t="shared" si="124"/>
        <v>3.7640091815114712E-3</v>
      </c>
      <c r="AI223" s="146">
        <f t="shared" si="125"/>
        <v>7.7188263325538228E-2</v>
      </c>
      <c r="AJ223" s="146">
        <f t="shared" si="126"/>
        <v>5.2816788042317779E-5</v>
      </c>
      <c r="AK223" s="146">
        <f t="shared" si="127"/>
        <v>7.2675159471663892E-3</v>
      </c>
      <c r="AL223" s="146">
        <f t="shared" si="128"/>
        <v>0.13904460189982279</v>
      </c>
      <c r="AM223" s="146">
        <f t="shared" si="129"/>
        <v>1.4338446913327457E-5</v>
      </c>
      <c r="AN223" s="146">
        <f t="shared" si="130"/>
        <v>3.7866141753983146E-3</v>
      </c>
      <c r="AO223" s="146">
        <f t="shared" si="131"/>
        <v>7.7615842775738172E-2</v>
      </c>
      <c r="AP223" s="146">
        <f t="shared" si="132"/>
        <v>9.0558295944053791E-6</v>
      </c>
      <c r="AQ223" s="146">
        <f t="shared" si="133"/>
        <v>3.0092905466912595E-3</v>
      </c>
      <c r="AR223" s="146">
        <f t="shared" si="134"/>
        <v>7.1665627608350324E-2</v>
      </c>
      <c r="AS223" s="146">
        <f t="shared" si="135"/>
        <v>3.8972923366919896E-6</v>
      </c>
      <c r="AT223" s="146">
        <f t="shared" si="136"/>
        <v>1.974156107477823E-3</v>
      </c>
      <c r="AU223" s="146">
        <f t="shared" si="137"/>
        <v>4.5883030496955073E-2</v>
      </c>
      <c r="AV223" s="146">
        <f t="shared" si="138"/>
        <v>5.2971434191294886E-7</v>
      </c>
      <c r="AW223" s="146">
        <f t="shared" si="139"/>
        <v>7.2781477170565101E-4</v>
      </c>
      <c r="AX223" s="147">
        <f t="shared" si="140"/>
        <v>1.643954930059573E-2</v>
      </c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  <c r="DS223" s="58"/>
    </row>
    <row r="224" spans="1:123" x14ac:dyDescent="0.25">
      <c r="A224" s="127" t="s">
        <v>15</v>
      </c>
      <c r="B224" s="156">
        <v>4.5199999999999997E-2</v>
      </c>
      <c r="C224" s="104"/>
      <c r="D224" s="144"/>
      <c r="E224" s="104"/>
      <c r="F224" s="103">
        <v>222</v>
      </c>
      <c r="G224" s="104">
        <f t="shared" si="113"/>
        <v>49284</v>
      </c>
      <c r="H224" s="104">
        <f t="shared" si="106"/>
        <v>10941048</v>
      </c>
      <c r="I224" s="104">
        <f t="shared" si="107"/>
        <v>2428912656</v>
      </c>
      <c r="J224" s="104">
        <f t="shared" si="108"/>
        <v>539218609632</v>
      </c>
      <c r="K224" s="104">
        <f t="shared" si="109"/>
        <v>119706531338304</v>
      </c>
      <c r="L224" s="104">
        <f t="shared" si="110"/>
        <v>2.6574849957103488E+16</v>
      </c>
      <c r="M224" s="104">
        <f t="shared" si="111"/>
        <v>5.8996166904769741E+18</v>
      </c>
      <c r="N224" s="105">
        <f t="shared" si="112"/>
        <v>1.3097149052858883E+21</v>
      </c>
      <c r="O224" s="162">
        <f>'RG11'!$B$17+'RG11'!$B$18*'Regresiones polinomicas'!F224</f>
        <v>3.8745025416248115E-2</v>
      </c>
      <c r="P224" s="145">
        <f>'RG12'!$B$17+'RG12'!$B$18*F224+'RG12'!$B$19*G224</f>
        <v>5.1277206243757353E-2</v>
      </c>
      <c r="Q224" s="145">
        <f>'RG13'!$B$17+'RG13'!$B$18*'Regresiones polinomicas'!F224+'RG13'!$B$19*'Regresiones polinomicas'!G224+'RG13'!$B$20*'Regresiones polinomicas'!H224</f>
        <v>4.8455848883134631E-2</v>
      </c>
      <c r="R224" s="145">
        <f>'RG14'!$B$17+'RG14'!$B$18*F224+'RG14'!$B$19*G224+'RG14'!$B$20*H224+'RG14'!$B$21*I224</f>
        <v>4.8787509520024558E-2</v>
      </c>
      <c r="S224" s="145">
        <f>'RG15'!$B$17+'RG15'!$B$18*F224+'RG15'!$B$19*G224+'RG15'!$B$20*H224+'RG15'!$B$21*I224+'RG15'!$B$22*J224</f>
        <v>5.0995709114316057E-2</v>
      </c>
      <c r="T224" s="145">
        <f>'RG16'!$B$17+'RG16'!$B$18*F224+'RG16'!$B$19*G224+'RG16'!$B$20*H224+'RG16'!$B$21*I224+'RG16'!$B$22*J224+'RG16'!$B$23*K224</f>
        <v>4.7934966878345087E-2</v>
      </c>
      <c r="U224" s="145">
        <f>'RG17'!$B$17+'RG17'!$B$18*F224+'RG17'!$B$19*G224+'RG17'!$B$20*H224+'RG17'!$B$21*I224+'RG17'!$B$22*J224+'RG17'!$B$23*K224+'RG17'!$B$24*L224</f>
        <v>4.1409724569241746E-2</v>
      </c>
      <c r="V224" s="145">
        <f>'RG18'!$B$17+'RG18'!$B$18*F224+'RG18'!$B$19*G224+'RG18'!$B$20*H224+'RG18'!$B$21*I224+'RG18'!$B$22*J224+'RG18'!$B$23*K224+'RG18'!$B$24*L224+'RG18'!$B$25*M224</f>
        <v>4.2478354232457605E-2</v>
      </c>
      <c r="W224" s="163">
        <f>'RG19'!$B$17+'RG19'!$B$18*F224+'RG19'!$B$19*G224+'RG19'!$B$20*H224+'RG19'!$B$21*I224+'RG19'!$B$22*J224+'RG19'!$B$23*K224+'RG19'!$B$24*L224+'RG19'!$B$25*M224+'RG19'!$B$26*N224</f>
        <v>4.3899560859600228E-2</v>
      </c>
      <c r="X224" s="146">
        <f t="shared" si="114"/>
        <v>4.1666696876882789E-5</v>
      </c>
      <c r="Y224" s="146">
        <f t="shared" si="115"/>
        <v>6.4549745837518824E-3</v>
      </c>
      <c r="Z224" s="146">
        <f t="shared" si="116"/>
        <v>0.16660137693560331</v>
      </c>
      <c r="AA224" s="146">
        <f t="shared" si="117"/>
        <v>3.6932435729163394E-5</v>
      </c>
      <c r="AB224" s="146">
        <f t="shared" si="118"/>
        <v>6.0772062437573562E-3</v>
      </c>
      <c r="AC224" s="146">
        <f t="shared" si="119"/>
        <v>0.11851671900508844</v>
      </c>
      <c r="AD224" s="146">
        <f t="shared" si="120"/>
        <v>1.0600551949809041E-5</v>
      </c>
      <c r="AE224" s="146">
        <f t="shared" si="121"/>
        <v>3.2558488831346336E-3</v>
      </c>
      <c r="AF224" s="146">
        <f t="shared" si="122"/>
        <v>6.7192071920709917E-2</v>
      </c>
      <c r="AG224" s="146">
        <f t="shared" si="123"/>
        <v>1.2870224556266855E-5</v>
      </c>
      <c r="AH224" s="146">
        <f t="shared" si="124"/>
        <v>3.5875095200245607E-3</v>
      </c>
      <c r="AI224" s="146">
        <f t="shared" si="125"/>
        <v>7.3533360389139921E-2</v>
      </c>
      <c r="AJ224" s="146">
        <f t="shared" si="126"/>
        <v>3.3590244137766246E-5</v>
      </c>
      <c r="AK224" s="146">
        <f t="shared" si="127"/>
        <v>5.7957091143160597E-3</v>
      </c>
      <c r="AL224" s="146">
        <f t="shared" si="128"/>
        <v>0.11365091720411094</v>
      </c>
      <c r="AM224" s="146">
        <f t="shared" si="129"/>
        <v>7.480043825644684E-6</v>
      </c>
      <c r="AN224" s="146">
        <f t="shared" si="130"/>
        <v>2.7349668783450895E-3</v>
      </c>
      <c r="AO224" s="146">
        <f t="shared" si="131"/>
        <v>5.7055779036756307E-2</v>
      </c>
      <c r="AP224" s="146">
        <f t="shared" si="132"/>
        <v>1.4366187841009646E-5</v>
      </c>
      <c r="AQ224" s="146">
        <f t="shared" si="133"/>
        <v>3.7902754307582512E-3</v>
      </c>
      <c r="AR224" s="146">
        <f t="shared" si="134"/>
        <v>9.1531046636653707E-2</v>
      </c>
      <c r="AS224" s="146">
        <f t="shared" si="135"/>
        <v>7.4073556839814188E-6</v>
      </c>
      <c r="AT224" s="146">
        <f t="shared" si="136"/>
        <v>2.7216457675423925E-3</v>
      </c>
      <c r="AU224" s="146">
        <f t="shared" si="137"/>
        <v>6.4071356264146173E-2</v>
      </c>
      <c r="AV224" s="146">
        <f t="shared" si="138"/>
        <v>1.6911419578836892E-6</v>
      </c>
      <c r="AW224" s="146">
        <f t="shared" si="139"/>
        <v>1.3004391403997687E-3</v>
      </c>
      <c r="AX224" s="147">
        <f t="shared" si="140"/>
        <v>2.9623055787706829E-2</v>
      </c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  <c r="DS224" s="58"/>
    </row>
    <row r="225" spans="1:123" x14ac:dyDescent="0.25">
      <c r="A225" s="126" t="s">
        <v>14</v>
      </c>
      <c r="B225" s="156">
        <v>4.4699999999999997E-2</v>
      </c>
      <c r="C225" s="104"/>
      <c r="D225" s="144"/>
      <c r="E225" s="104"/>
      <c r="F225" s="103">
        <v>223</v>
      </c>
      <c r="G225" s="104">
        <f t="shared" si="113"/>
        <v>49729</v>
      </c>
      <c r="H225" s="104">
        <f t="shared" si="106"/>
        <v>11089567</v>
      </c>
      <c r="I225" s="104">
        <f t="shared" si="107"/>
        <v>2472973441</v>
      </c>
      <c r="J225" s="104">
        <f t="shared" si="108"/>
        <v>551473077343</v>
      </c>
      <c r="K225" s="104">
        <f t="shared" si="109"/>
        <v>122978496247489</v>
      </c>
      <c r="L225" s="104">
        <f t="shared" si="110"/>
        <v>2.7424204663190048E+16</v>
      </c>
      <c r="M225" s="104">
        <f t="shared" si="111"/>
        <v>6.1155976398913802E+18</v>
      </c>
      <c r="N225" s="105">
        <f t="shared" si="112"/>
        <v>1.3637782736957777E+21</v>
      </c>
      <c r="O225" s="162">
        <f>'RG11'!$B$17+'RG11'!$B$18*'Regresiones polinomicas'!F225</f>
        <v>3.8505191283315629E-2</v>
      </c>
      <c r="P225" s="145">
        <f>'RG12'!$B$17+'RG12'!$B$18*F225+'RG12'!$B$19*G225</f>
        <v>5.1451344107538946E-2</v>
      </c>
      <c r="Q225" s="145">
        <f>'RG13'!$B$17+'RG13'!$B$18*'Regresiones polinomicas'!F225+'RG13'!$B$19*'Regresiones polinomicas'!G225+'RG13'!$B$20*'Regresiones polinomicas'!H225</f>
        <v>4.838203851115977E-2</v>
      </c>
      <c r="R225" s="145">
        <f>'RG14'!$B$17+'RG14'!$B$18*F225+'RG14'!$B$19*G225+'RG14'!$B$20*H225+'RG14'!$B$21*I225</f>
        <v>4.8813662596960031E-2</v>
      </c>
      <c r="S225" s="145">
        <f>'RG15'!$B$17+'RG15'!$B$18*F225+'RG15'!$B$19*G225+'RG15'!$B$20*H225+'RG15'!$B$21*I225+'RG15'!$B$22*J225</f>
        <v>4.9600066586466873E-2</v>
      </c>
      <c r="T225" s="145">
        <f>'RG16'!$B$17+'RG16'!$B$18*F225+'RG16'!$B$19*G225+'RG16'!$B$20*H225+'RG16'!$B$21*I225+'RG16'!$B$22*J225+'RG16'!$B$23*K225</f>
        <v>4.7040701798030327E-2</v>
      </c>
      <c r="U225" s="145">
        <f>'RG17'!$B$17+'RG17'!$B$18*F225+'RG17'!$B$19*G225+'RG17'!$B$20*H225+'RG17'!$B$21*I225+'RG17'!$B$22*J225+'RG17'!$B$23*K225+'RG17'!$B$24*L225</f>
        <v>4.0944523558692936E-2</v>
      </c>
      <c r="V225" s="145">
        <f>'RG18'!$B$17+'RG18'!$B$18*F225+'RG18'!$B$19*G225+'RG18'!$B$20*H225+'RG18'!$B$21*I225+'RG18'!$B$22*J225+'RG18'!$B$23*K225+'RG18'!$B$24*L225+'RG18'!$B$25*M225</f>
        <v>4.2020394379182591E-2</v>
      </c>
      <c r="W225" s="163">
        <f>'RG19'!$B$17+'RG19'!$B$18*F225+'RG19'!$B$19*G225+'RG19'!$B$20*H225+'RG19'!$B$21*I225+'RG19'!$B$22*J225+'RG19'!$B$23*K225+'RG19'!$B$24*L225+'RG19'!$B$25*M225+'RG19'!$B$26*N225</f>
        <v>4.3582171346400855E-2</v>
      </c>
      <c r="X225" s="146">
        <f t="shared" si="114"/>
        <v>3.8375655036308619E-5</v>
      </c>
      <c r="Y225" s="146">
        <f t="shared" si="115"/>
        <v>6.1948087166843677E-3</v>
      </c>
      <c r="Z225" s="146">
        <f t="shared" si="116"/>
        <v>0.16088242936137781</v>
      </c>
      <c r="AA225" s="146">
        <f t="shared" si="117"/>
        <v>4.5580647258400896E-5</v>
      </c>
      <c r="AB225" s="146">
        <f t="shared" si="118"/>
        <v>6.7513441075389494E-3</v>
      </c>
      <c r="AC225" s="146">
        <f t="shared" si="119"/>
        <v>0.13121803180550348</v>
      </c>
      <c r="AD225" s="146">
        <f t="shared" si="120"/>
        <v>1.3557407597663677E-5</v>
      </c>
      <c r="AE225" s="146">
        <f t="shared" si="121"/>
        <v>3.6820385111597728E-3</v>
      </c>
      <c r="AF225" s="146">
        <f t="shared" si="122"/>
        <v>7.61034182201826E-2</v>
      </c>
      <c r="AG225" s="146">
        <f t="shared" si="123"/>
        <v>1.6922219961627971E-5</v>
      </c>
      <c r="AH225" s="146">
        <f t="shared" si="124"/>
        <v>4.1136625969600341E-3</v>
      </c>
      <c r="AI225" s="146">
        <f t="shared" si="125"/>
        <v>8.4272770738908265E-2</v>
      </c>
      <c r="AJ225" s="146">
        <f t="shared" si="126"/>
        <v>2.4010652551809147E-5</v>
      </c>
      <c r="AK225" s="146">
        <f t="shared" si="127"/>
        <v>4.9000665864668766E-3</v>
      </c>
      <c r="AL225" s="146">
        <f t="shared" si="128"/>
        <v>9.8791532425156758E-2</v>
      </c>
      <c r="AM225" s="146">
        <f t="shared" si="129"/>
        <v>5.4788849073024193E-6</v>
      </c>
      <c r="AN225" s="146">
        <f t="shared" si="130"/>
        <v>2.3407017980303299E-3</v>
      </c>
      <c r="AO225" s="146">
        <f t="shared" si="131"/>
        <v>4.9759074770613629E-2</v>
      </c>
      <c r="AP225" s="146">
        <f t="shared" si="132"/>
        <v>1.4103603301212348E-5</v>
      </c>
      <c r="AQ225" s="146">
        <f t="shared" si="133"/>
        <v>3.755476441307061E-3</v>
      </c>
      <c r="AR225" s="146">
        <f t="shared" si="134"/>
        <v>9.172109271032744E-2</v>
      </c>
      <c r="AS225" s="146">
        <f t="shared" si="135"/>
        <v>7.1802862831162358E-6</v>
      </c>
      <c r="AT225" s="146">
        <f t="shared" si="136"/>
        <v>2.679605620817406E-3</v>
      </c>
      <c r="AU225" s="146">
        <f t="shared" si="137"/>
        <v>6.3769168766890844E-2</v>
      </c>
      <c r="AV225" s="146">
        <f t="shared" si="138"/>
        <v>1.2495408988072692E-6</v>
      </c>
      <c r="AW225" s="146">
        <f t="shared" si="139"/>
        <v>1.1178286535991414E-3</v>
      </c>
      <c r="AX225" s="147">
        <f t="shared" si="140"/>
        <v>2.5648760010472837E-2</v>
      </c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  <c r="DS225" s="58"/>
    </row>
    <row r="226" spans="1:123" x14ac:dyDescent="0.25">
      <c r="A226" s="127" t="s">
        <v>13</v>
      </c>
      <c r="B226" s="156">
        <v>4.4299999999999999E-2</v>
      </c>
      <c r="C226" s="104"/>
      <c r="D226" s="144"/>
      <c r="E226" s="104"/>
      <c r="F226" s="103">
        <v>224</v>
      </c>
      <c r="G226" s="104">
        <f t="shared" si="113"/>
        <v>50176</v>
      </c>
      <c r="H226" s="104">
        <f t="shared" si="106"/>
        <v>11239424</v>
      </c>
      <c r="I226" s="104">
        <f t="shared" si="107"/>
        <v>2517630976</v>
      </c>
      <c r="J226" s="104">
        <f t="shared" si="108"/>
        <v>563949338624</v>
      </c>
      <c r="K226" s="104">
        <f t="shared" si="109"/>
        <v>126324651851776</v>
      </c>
      <c r="L226" s="104">
        <f t="shared" si="110"/>
        <v>2.8296722014797824E+16</v>
      </c>
      <c r="M226" s="104">
        <f t="shared" si="111"/>
        <v>6.3384657313147126E+18</v>
      </c>
      <c r="N226" s="105">
        <f t="shared" si="112"/>
        <v>1.4198163238144956E+21</v>
      </c>
      <c r="O226" s="162">
        <f>'RG11'!$B$17+'RG11'!$B$18*'Regresiones polinomicas'!F226</f>
        <v>3.826535715038315E-2</v>
      </c>
      <c r="P226" s="145">
        <f>'RG12'!$B$17+'RG12'!$B$18*F226+'RG12'!$B$19*G226</f>
        <v>5.1629424561765433E-2</v>
      </c>
      <c r="Q226" s="145">
        <f>'RG13'!$B$17+'RG13'!$B$18*'Regresiones polinomicas'!F226+'RG13'!$B$19*'Regresiones polinomicas'!G226+'RG13'!$B$20*'Regresiones polinomicas'!H226</f>
        <v>4.8305857883894743E-2</v>
      </c>
      <c r="R226" s="145">
        <f>'RG14'!$B$17+'RG14'!$B$18*F226+'RG14'!$B$19*G226+'RG14'!$B$20*H226+'RG14'!$B$21*I226</f>
        <v>4.8842524834016549E-2</v>
      </c>
      <c r="S226" s="145">
        <f>'RG15'!$B$17+'RG15'!$B$18*F226+'RG15'!$B$19*G226+'RG15'!$B$20*H226+'RG15'!$B$21*I226+'RG15'!$B$22*J226</f>
        <v>4.8075216793013631E-2</v>
      </c>
      <c r="T226" s="145">
        <f>'RG16'!$B$17+'RG16'!$B$18*F226+'RG16'!$B$19*G226+'RG16'!$B$20*H226+'RG16'!$B$21*I226+'RG16'!$B$22*J226+'RG16'!$B$23*K226</f>
        <v>4.6104177663518264E-2</v>
      </c>
      <c r="U226" s="145">
        <f>'RG17'!$B$17+'RG17'!$B$18*F226+'RG17'!$B$19*G226+'RG17'!$B$20*H226+'RG17'!$B$21*I226+'RG17'!$B$22*J226+'RG17'!$B$23*K226+'RG17'!$B$24*L226</f>
        <v>4.0613141153947652E-2</v>
      </c>
      <c r="V226" s="145">
        <f>'RG18'!$B$17+'RG18'!$B$18*F226+'RG18'!$B$19*G226+'RG18'!$B$20*H226+'RG18'!$B$21*I226+'RG18'!$B$22*J226+'RG18'!$B$23*K226+'RG18'!$B$24*L226+'RG18'!$B$25*M226</f>
        <v>4.1665297234853682E-2</v>
      </c>
      <c r="W226" s="163">
        <f>'RG19'!$B$17+'RG19'!$B$18*F226+'RG19'!$B$19*G226+'RG19'!$B$20*H226+'RG19'!$B$21*I226+'RG19'!$B$22*J226+'RG19'!$B$23*K226+'RG19'!$B$24*L226+'RG19'!$B$25*M226+'RG19'!$B$26*N226</f>
        <v>4.3322434764291984E-2</v>
      </c>
      <c r="X226" s="146">
        <f t="shared" si="114"/>
        <v>3.6416914322431764E-5</v>
      </c>
      <c r="Y226" s="146">
        <f t="shared" si="115"/>
        <v>6.0346428496168489E-3</v>
      </c>
      <c r="Z226" s="146">
        <f t="shared" si="116"/>
        <v>0.15770512283213914</v>
      </c>
      <c r="AA226" s="146">
        <f t="shared" si="117"/>
        <v>5.3720464406610424E-5</v>
      </c>
      <c r="AB226" s="146">
        <f t="shared" si="118"/>
        <v>7.3294245617654338E-3</v>
      </c>
      <c r="AC226" s="146">
        <f t="shared" si="119"/>
        <v>0.14196215867169079</v>
      </c>
      <c r="AD226" s="146">
        <f t="shared" si="120"/>
        <v>1.6046897385961674E-5</v>
      </c>
      <c r="AE226" s="146">
        <f t="shared" si="121"/>
        <v>4.0058578838947437E-3</v>
      </c>
      <c r="AF226" s="146">
        <f t="shared" si="122"/>
        <v>8.2926958745314069E-2</v>
      </c>
      <c r="AG226" s="146">
        <f t="shared" si="123"/>
        <v>2.063453186765708E-5</v>
      </c>
      <c r="AH226" s="146">
        <f t="shared" si="124"/>
        <v>4.5425248340165494E-3</v>
      </c>
      <c r="AI226" s="146">
        <f t="shared" si="125"/>
        <v>9.3003481074198938E-2</v>
      </c>
      <c r="AJ226" s="146">
        <f t="shared" si="126"/>
        <v>1.4252261834252131E-5</v>
      </c>
      <c r="AK226" s="146">
        <f t="shared" si="127"/>
        <v>3.7752167930136318E-3</v>
      </c>
      <c r="AL226" s="146">
        <f t="shared" si="128"/>
        <v>7.8527296283815246E-2</v>
      </c>
      <c r="AM226" s="146">
        <f t="shared" si="129"/>
        <v>3.2550570415382266E-6</v>
      </c>
      <c r="AN226" s="146">
        <f t="shared" si="130"/>
        <v>1.8041776635182652E-3</v>
      </c>
      <c r="AO226" s="146">
        <f t="shared" si="131"/>
        <v>3.913262864562253E-2</v>
      </c>
      <c r="AP226" s="146">
        <f t="shared" si="132"/>
        <v>1.3592928150714447E-5</v>
      </c>
      <c r="AQ226" s="146">
        <f t="shared" si="133"/>
        <v>3.6868588460523474E-3</v>
      </c>
      <c r="AR226" s="146">
        <f t="shared" si="134"/>
        <v>9.0779948098005714E-2</v>
      </c>
      <c r="AS226" s="146">
        <f t="shared" si="135"/>
        <v>6.9416586606696485E-6</v>
      </c>
      <c r="AT226" s="146">
        <f t="shared" si="136"/>
        <v>2.634702765146317E-3</v>
      </c>
      <c r="AU226" s="146">
        <f t="shared" si="137"/>
        <v>6.3234944666189646E-2</v>
      </c>
      <c r="AV226" s="146">
        <f t="shared" si="138"/>
        <v>9.5563379006486745E-7</v>
      </c>
      <c r="AW226" s="146">
        <f t="shared" si="139"/>
        <v>9.7756523570801529E-4</v>
      </c>
      <c r="AX226" s="147">
        <f t="shared" si="140"/>
        <v>2.2564872935391021E-2</v>
      </c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  <c r="DS226" s="58"/>
    </row>
    <row r="227" spans="1:123" x14ac:dyDescent="0.25">
      <c r="A227" s="126" t="s">
        <v>12</v>
      </c>
      <c r="B227" s="156">
        <v>4.48E-2</v>
      </c>
      <c r="C227" s="104"/>
      <c r="D227" s="144"/>
      <c r="E227" s="104"/>
      <c r="F227" s="103">
        <v>225</v>
      </c>
      <c r="G227" s="104">
        <f t="shared" si="113"/>
        <v>50625</v>
      </c>
      <c r="H227" s="104">
        <f t="shared" si="106"/>
        <v>11390625</v>
      </c>
      <c r="I227" s="104">
        <f t="shared" si="107"/>
        <v>2562890625</v>
      </c>
      <c r="J227" s="104">
        <f t="shared" si="108"/>
        <v>576650390625</v>
      </c>
      <c r="K227" s="104">
        <f t="shared" si="109"/>
        <v>129746337890625</v>
      </c>
      <c r="L227" s="104">
        <f t="shared" si="110"/>
        <v>2.9192926025390624E+16</v>
      </c>
      <c r="M227" s="104">
        <f t="shared" si="111"/>
        <v>6.5684083557128909E+18</v>
      </c>
      <c r="N227" s="105">
        <f t="shared" si="112"/>
        <v>1.4778918800354005E+21</v>
      </c>
      <c r="O227" s="162">
        <f>'RG11'!$B$17+'RG11'!$B$18*'Regresiones polinomicas'!F227</f>
        <v>3.8025523017450671E-2</v>
      </c>
      <c r="P227" s="145">
        <f>'RG12'!$B$17+'RG12'!$B$18*F227+'RG12'!$B$19*G227</f>
        <v>5.1811447606436828E-2</v>
      </c>
      <c r="Q227" s="145">
        <f>'RG13'!$B$17+'RG13'!$B$18*'Regresiones polinomicas'!F227+'RG13'!$B$19*'Regresiones polinomicas'!G227+'RG13'!$B$20*'Regresiones polinomicas'!H227</f>
        <v>4.822724716393921E-2</v>
      </c>
      <c r="R227" s="145">
        <f>'RG14'!$B$17+'RG14'!$B$18*F227+'RG14'!$B$19*G227+'RG14'!$B$20*H227+'RG14'!$B$21*I227</f>
        <v>4.8874153760122815E-2</v>
      </c>
      <c r="S227" s="145">
        <f>'RG15'!$B$17+'RG15'!$B$18*F227+'RG15'!$B$19*G227+'RG15'!$B$20*H227+'RG15'!$B$21*I227+'RG15'!$B$22*J227</f>
        <v>4.6415668768400309E-2</v>
      </c>
      <c r="T227" s="145">
        <f>'RG16'!$B$17+'RG16'!$B$18*F227+'RG16'!$B$19*G227+'RG16'!$B$20*H227+'RG16'!$B$21*I227+'RG16'!$B$22*J227+'RG16'!$B$23*K227</f>
        <v>4.5125855748192834E-2</v>
      </c>
      <c r="U227" s="145">
        <f>'RG17'!$B$17+'RG17'!$B$18*F227+'RG17'!$B$19*G227+'RG17'!$B$20*H227+'RG17'!$B$21*I227+'RG17'!$B$22*J227+'RG17'!$B$23*K227+'RG17'!$B$24*L227</f>
        <v>4.0434779376020913E-2</v>
      </c>
      <c r="V227" s="145">
        <f>'RG18'!$B$17+'RG18'!$B$18*F227+'RG18'!$B$19*G227+'RG18'!$B$20*H227+'RG18'!$B$21*I227+'RG18'!$B$22*J227+'RG18'!$B$23*K227+'RG18'!$B$24*L227+'RG18'!$B$25*M227</f>
        <v>4.1427146397083447E-2</v>
      </c>
      <c r="W227" s="163">
        <f>'RG19'!$B$17+'RG19'!$B$18*F227+'RG19'!$B$19*G227+'RG19'!$B$20*H227+'RG19'!$B$21*I227+'RG19'!$B$22*J227+'RG19'!$B$23*K227+'RG19'!$B$24*L227+'RG19'!$B$25*M227+'RG19'!$B$26*N227</f>
        <v>4.3122130837815575E-2</v>
      </c>
      <c r="X227" s="146">
        <f t="shared" si="114"/>
        <v>4.5893538387090649E-5</v>
      </c>
      <c r="Y227" s="146">
        <f t="shared" si="115"/>
        <v>6.7744769825493281E-3</v>
      </c>
      <c r="Z227" s="146">
        <f t="shared" si="116"/>
        <v>0.17815605006775018</v>
      </c>
      <c r="AA227" s="146">
        <f t="shared" si="117"/>
        <v>4.9160397537808726E-5</v>
      </c>
      <c r="AB227" s="146">
        <f t="shared" si="118"/>
        <v>7.0114476064368284E-3</v>
      </c>
      <c r="AC227" s="146">
        <f t="shared" si="119"/>
        <v>0.13532622480839074</v>
      </c>
      <c r="AD227" s="146">
        <f t="shared" si="120"/>
        <v>1.1746023122729364E-5</v>
      </c>
      <c r="AE227" s="146">
        <f t="shared" si="121"/>
        <v>3.4272471639392108E-3</v>
      </c>
      <c r="AF227" s="146">
        <f t="shared" si="122"/>
        <v>7.1064540596500275E-2</v>
      </c>
      <c r="AG227" s="146">
        <f t="shared" si="123"/>
        <v>1.659872886112288E-5</v>
      </c>
      <c r="AH227" s="146">
        <f t="shared" si="124"/>
        <v>4.0741537601228159E-3</v>
      </c>
      <c r="AI227" s="146">
        <f t="shared" si="125"/>
        <v>8.3360088035876773E-2</v>
      </c>
      <c r="AJ227" s="146">
        <f t="shared" si="126"/>
        <v>2.6103855691841722E-6</v>
      </c>
      <c r="AK227" s="146">
        <f t="shared" si="127"/>
        <v>1.6156687684003093E-3</v>
      </c>
      <c r="AL227" s="146">
        <f t="shared" si="128"/>
        <v>3.4808693082975746E-2</v>
      </c>
      <c r="AM227" s="146">
        <f t="shared" si="129"/>
        <v>1.0618196863031162E-7</v>
      </c>
      <c r="AN227" s="146">
        <f t="shared" si="130"/>
        <v>3.2585574819283397E-4</v>
      </c>
      <c r="AO227" s="146">
        <f t="shared" si="131"/>
        <v>7.2210430758619711E-3</v>
      </c>
      <c r="AP227" s="146">
        <f t="shared" si="132"/>
        <v>1.9055151096012366E-5</v>
      </c>
      <c r="AQ227" s="146">
        <f t="shared" si="133"/>
        <v>4.3652206239790867E-3</v>
      </c>
      <c r="AR227" s="146">
        <f t="shared" si="134"/>
        <v>0.10795707782612013</v>
      </c>
      <c r="AS227" s="146">
        <f t="shared" si="135"/>
        <v>1.1376141426707167E-5</v>
      </c>
      <c r="AT227" s="146">
        <f t="shared" si="136"/>
        <v>3.3728536029165521E-3</v>
      </c>
      <c r="AU227" s="146">
        <f t="shared" si="137"/>
        <v>8.1416508165621751E-2</v>
      </c>
      <c r="AV227" s="146">
        <f t="shared" si="138"/>
        <v>2.8152449254094612E-6</v>
      </c>
      <c r="AW227" s="146">
        <f t="shared" si="139"/>
        <v>1.6778691621844241E-3</v>
      </c>
      <c r="AX227" s="147">
        <f t="shared" si="140"/>
        <v>3.8909699719964476E-2</v>
      </c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  <c r="DS227" s="58"/>
    </row>
    <row r="228" spans="1:123" x14ac:dyDescent="0.25">
      <c r="A228" s="127" t="s">
        <v>11</v>
      </c>
      <c r="B228" s="156">
        <v>4.41E-2</v>
      </c>
      <c r="C228" s="104"/>
      <c r="D228" s="144"/>
      <c r="E228" s="104"/>
      <c r="F228" s="103">
        <v>226</v>
      </c>
      <c r="G228" s="104">
        <f t="shared" si="113"/>
        <v>51076</v>
      </c>
      <c r="H228" s="104">
        <f t="shared" si="106"/>
        <v>11543176</v>
      </c>
      <c r="I228" s="104">
        <f t="shared" si="107"/>
        <v>2608757776</v>
      </c>
      <c r="J228" s="104">
        <f t="shared" si="108"/>
        <v>589579257376</v>
      </c>
      <c r="K228" s="104">
        <f t="shared" si="109"/>
        <v>133244912166976</v>
      </c>
      <c r="L228" s="104">
        <f t="shared" si="110"/>
        <v>3.0113350149736576E+16</v>
      </c>
      <c r="M228" s="104">
        <f t="shared" si="111"/>
        <v>6.8056171338404659E+18</v>
      </c>
      <c r="N228" s="105">
        <f t="shared" si="112"/>
        <v>1.5380694722479454E+21</v>
      </c>
      <c r="O228" s="162">
        <f>'RG11'!$B$17+'RG11'!$B$18*'Regresiones polinomicas'!F228</f>
        <v>3.7785688884518193E-2</v>
      </c>
      <c r="P228" s="145">
        <f>'RG12'!$B$17+'RG12'!$B$18*F228+'RG12'!$B$19*G228</f>
        <v>5.1997413241553103E-2</v>
      </c>
      <c r="Q228" s="145">
        <f>'RG13'!$B$17+'RG13'!$B$18*'Regresiones polinomicas'!F228+'RG13'!$B$19*'Regresiones polinomicas'!G228+'RG13'!$B$20*'Regresiones polinomicas'!H228</f>
        <v>4.8146146513892887E-2</v>
      </c>
      <c r="R228" s="145">
        <f>'RG14'!$B$17+'RG14'!$B$18*F228+'RG14'!$B$19*G228+'RG14'!$B$20*H228+'RG14'!$B$21*I228</f>
        <v>4.8908608011436996E-2</v>
      </c>
      <c r="S228" s="145">
        <f>'RG15'!$B$17+'RG15'!$B$18*F228+'RG15'!$B$19*G228+'RG15'!$B$20*H228+'RG15'!$B$21*I228+'RG15'!$B$22*J228</f>
        <v>4.4615811009909301E-2</v>
      </c>
      <c r="T228" s="145">
        <f>'RG16'!$B$17+'RG16'!$B$18*F228+'RG16'!$B$19*G228+'RG16'!$B$20*H228+'RG16'!$B$21*I228+'RG16'!$B$22*J228+'RG16'!$B$23*K228</f>
        <v>4.4106303486817211E-2</v>
      </c>
      <c r="U228" s="145">
        <f>'RG17'!$B$17+'RG17'!$B$18*F228+'RG17'!$B$19*G228+'RG17'!$B$20*H228+'RG17'!$B$21*I228+'RG17'!$B$22*J228+'RG17'!$B$23*K228+'RG17'!$B$24*L228</f>
        <v>4.0429849823070185E-2</v>
      </c>
      <c r="V228" s="145">
        <f>'RG18'!$B$17+'RG18'!$B$18*F228+'RG18'!$B$19*G228+'RG18'!$B$20*H228+'RG18'!$B$21*I228+'RG18'!$B$22*J228+'RG18'!$B$23*K228+'RG18'!$B$24*L228+'RG18'!$B$25*M228</f>
        <v>4.132079564934088E-2</v>
      </c>
      <c r="W228" s="163">
        <f>'RG19'!$B$17+'RG19'!$B$18*F228+'RG19'!$B$19*G228+'RG19'!$B$20*H228+'RG19'!$B$21*I228+'RG19'!$B$22*J228+'RG19'!$B$23*K228+'RG19'!$B$24*L228+'RG19'!$B$25*M228+'RG19'!$B$26*N228</f>
        <v>4.2982312673473189E-2</v>
      </c>
      <c r="X228" s="146">
        <f t="shared" si="114"/>
        <v>3.9870524863097113E-5</v>
      </c>
      <c r="Y228" s="146">
        <f t="shared" si="115"/>
        <v>6.3143111154818077E-3</v>
      </c>
      <c r="Z228" s="146">
        <f t="shared" si="116"/>
        <v>0.16710853505357023</v>
      </c>
      <c r="AA228" s="146">
        <f t="shared" si="117"/>
        <v>6.236913590785829E-5</v>
      </c>
      <c r="AB228" s="146">
        <f t="shared" si="118"/>
        <v>7.8974132415531029E-3</v>
      </c>
      <c r="AC228" s="146">
        <f t="shared" si="119"/>
        <v>0.15188088693692903</v>
      </c>
      <c r="AD228" s="146">
        <f t="shared" si="120"/>
        <v>1.6371301611887561E-5</v>
      </c>
      <c r="AE228" s="146">
        <f t="shared" si="121"/>
        <v>4.046146513892887E-3</v>
      </c>
      <c r="AF228" s="146">
        <f t="shared" si="122"/>
        <v>8.4038844369929894E-2</v>
      </c>
      <c r="AG228" s="146">
        <f t="shared" si="123"/>
        <v>2.3122711007656061E-5</v>
      </c>
      <c r="AH228" s="146">
        <f t="shared" si="124"/>
        <v>4.8086080114369961E-3</v>
      </c>
      <c r="AI228" s="146">
        <f t="shared" si="125"/>
        <v>9.8318234906880422E-2</v>
      </c>
      <c r="AJ228" s="146">
        <f t="shared" si="126"/>
        <v>2.6606099794365252E-7</v>
      </c>
      <c r="AK228" s="146">
        <f t="shared" si="127"/>
        <v>5.1581100990930051E-4</v>
      </c>
      <c r="AL228" s="146">
        <f t="shared" si="128"/>
        <v>1.1561170765106958E-2</v>
      </c>
      <c r="AM228" s="146">
        <f t="shared" si="129"/>
        <v>3.9733946054749241E-11</v>
      </c>
      <c r="AN228" s="146">
        <f t="shared" si="130"/>
        <v>6.3034868172107128E-6</v>
      </c>
      <c r="AO228" s="146">
        <f t="shared" si="131"/>
        <v>1.4291578116707834E-4</v>
      </c>
      <c r="AP228" s="146">
        <f t="shared" si="132"/>
        <v>1.3470002321217953E-5</v>
      </c>
      <c r="AQ228" s="146">
        <f t="shared" si="133"/>
        <v>3.670150176929815E-3</v>
      </c>
      <c r="AR228" s="146">
        <f t="shared" si="134"/>
        <v>9.0778229278396794E-2</v>
      </c>
      <c r="AS228" s="146">
        <f t="shared" si="135"/>
        <v>7.7239768227225819E-6</v>
      </c>
      <c r="AT228" s="146">
        <f t="shared" si="136"/>
        <v>2.7792043506591202E-3</v>
      </c>
      <c r="AU228" s="146">
        <f t="shared" si="137"/>
        <v>6.7259216745102823E-2</v>
      </c>
      <c r="AV228" s="146">
        <f t="shared" si="138"/>
        <v>1.2492249598786517E-6</v>
      </c>
      <c r="AW228" s="146">
        <f t="shared" si="139"/>
        <v>1.1176873265268117E-3</v>
      </c>
      <c r="AX228" s="147">
        <f t="shared" si="140"/>
        <v>2.6003424595080003E-2</v>
      </c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  <c r="DS228" s="58"/>
    </row>
    <row r="229" spans="1:123" x14ac:dyDescent="0.25">
      <c r="A229" s="126" t="s">
        <v>10</v>
      </c>
      <c r="B229" s="156">
        <v>4.4299999999999999E-2</v>
      </c>
      <c r="C229" s="104"/>
      <c r="D229" s="144"/>
      <c r="E229" s="104"/>
      <c r="F229" s="103">
        <v>227</v>
      </c>
      <c r="G229" s="104">
        <f t="shared" si="113"/>
        <v>51529</v>
      </c>
      <c r="H229" s="104">
        <f t="shared" si="106"/>
        <v>11697083</v>
      </c>
      <c r="I229" s="104">
        <f t="shared" si="107"/>
        <v>2655237841</v>
      </c>
      <c r="J229" s="104">
        <f t="shared" si="108"/>
        <v>602738989907</v>
      </c>
      <c r="K229" s="104">
        <f t="shared" si="109"/>
        <v>136821750708889</v>
      </c>
      <c r="L229" s="104">
        <f t="shared" si="110"/>
        <v>3.1058537410917804E+16</v>
      </c>
      <c r="M229" s="104">
        <f t="shared" si="111"/>
        <v>7.0502879922783416E+18</v>
      </c>
      <c r="N229" s="105">
        <f t="shared" si="112"/>
        <v>1.6004153742471835E+21</v>
      </c>
      <c r="O229" s="162">
        <f>'RG11'!$B$17+'RG11'!$B$18*'Regresiones polinomicas'!F229</f>
        <v>3.7545854751585714E-2</v>
      </c>
      <c r="P229" s="145">
        <f>'RG12'!$B$17+'RG12'!$B$18*F229+'RG12'!$B$19*G229</f>
        <v>5.2187321467114273E-2</v>
      </c>
      <c r="Q229" s="145">
        <f>'RG13'!$B$17+'RG13'!$B$18*'Regresiones polinomicas'!F229+'RG13'!$B$19*'Regresiones polinomicas'!G229+'RG13'!$B$20*'Regresiones polinomicas'!H229</f>
        <v>4.8062496096355364E-2</v>
      </c>
      <c r="R229" s="145">
        <f>'RG14'!$B$17+'RG14'!$B$18*F229+'RG14'!$B$19*G229+'RG14'!$B$20*H229+'RG14'!$B$21*I229</f>
        <v>4.8945947331346384E-2</v>
      </c>
      <c r="S229" s="145">
        <f>'RG15'!$B$17+'RG15'!$B$18*F229+'RG15'!$B$19*G229+'RG15'!$B$20*H229+'RG15'!$B$21*I229+'RG15'!$B$22*J229</f>
        <v>4.2669910335453309E-2</v>
      </c>
      <c r="T229" s="145">
        <f>'RG16'!$B$17+'RG16'!$B$18*F229+'RG16'!$B$19*G229+'RG16'!$B$20*H229+'RG16'!$B$21*I229+'RG16'!$B$22*J229+'RG16'!$B$23*K229</f>
        <v>4.3046198137378866E-2</v>
      </c>
      <c r="U229" s="145">
        <f>'RG17'!$B$17+'RG17'!$B$18*F229+'RG17'!$B$19*G229+'RG17'!$B$20*H229+'RG17'!$B$21*I229+'RG17'!$B$22*J229+'RG17'!$B$23*K229+'RG17'!$B$24*L229</f>
        <v>4.0620016813093685E-2</v>
      </c>
      <c r="V229" s="145">
        <f>'RG18'!$B$17+'RG18'!$B$18*F229+'RG18'!$B$19*G229+'RG18'!$B$20*H229+'RG18'!$B$21*I229+'RG18'!$B$22*J229+'RG18'!$B$23*K229+'RG18'!$B$24*L229+'RG18'!$B$25*M229</f>
        <v>4.1361888513772982E-2</v>
      </c>
      <c r="W229" s="163">
        <f>'RG19'!$B$17+'RG19'!$B$18*F229+'RG19'!$B$19*G229+'RG19'!$B$20*H229+'RG19'!$B$21*I229+'RG19'!$B$22*J229+'RG19'!$B$23*K229+'RG19'!$B$24*L229+'RG19'!$B$25*M229+'RG19'!$B$26*N229</f>
        <v>4.2903213032047915E-2</v>
      </c>
      <c r="X229" s="146">
        <f t="shared" si="114"/>
        <v>4.5618478036677269E-5</v>
      </c>
      <c r="Y229" s="146">
        <f t="shared" si="115"/>
        <v>6.7541452484142853E-3</v>
      </c>
      <c r="Z229" s="146">
        <f t="shared" si="116"/>
        <v>0.17989057095920902</v>
      </c>
      <c r="AA229" s="146">
        <f t="shared" si="117"/>
        <v>6.2209839925601659E-5</v>
      </c>
      <c r="AB229" s="146">
        <f t="shared" si="118"/>
        <v>7.8873214671142736E-3</v>
      </c>
      <c r="AC229" s="146">
        <f t="shared" si="119"/>
        <v>0.15113482059209443</v>
      </c>
      <c r="AD229" s="146">
        <f t="shared" si="120"/>
        <v>1.4156376875089362E-5</v>
      </c>
      <c r="AE229" s="146">
        <f t="shared" si="121"/>
        <v>3.7624960963553652E-3</v>
      </c>
      <c r="AF229" s="146">
        <f t="shared" si="122"/>
        <v>7.8283410183531438E-2</v>
      </c>
      <c r="AG229" s="146">
        <f t="shared" si="123"/>
        <v>2.1584826605644598E-5</v>
      </c>
      <c r="AH229" s="146">
        <f t="shared" si="124"/>
        <v>4.6459473313463853E-3</v>
      </c>
      <c r="AI229" s="146">
        <f t="shared" si="125"/>
        <v>9.4919959356287456E-2</v>
      </c>
      <c r="AJ229" s="146">
        <f t="shared" si="126"/>
        <v>2.6571923144619396E-6</v>
      </c>
      <c r="AK229" s="146">
        <f t="shared" si="127"/>
        <v>1.6300896645466897E-3</v>
      </c>
      <c r="AL229" s="146">
        <f t="shared" si="128"/>
        <v>3.8202322239057791E-2</v>
      </c>
      <c r="AM229" s="146">
        <f t="shared" si="129"/>
        <v>1.5720191107122226E-6</v>
      </c>
      <c r="AN229" s="146">
        <f t="shared" si="130"/>
        <v>1.2538018626211331E-3</v>
      </c>
      <c r="AO229" s="146">
        <f t="shared" si="131"/>
        <v>2.9126889641210914E-2</v>
      </c>
      <c r="AP229" s="146">
        <f t="shared" si="132"/>
        <v>1.3542276255913155E-5</v>
      </c>
      <c r="AQ229" s="146">
        <f t="shared" si="133"/>
        <v>3.6799831869063146E-3</v>
      </c>
      <c r="AR229" s="146">
        <f t="shared" si="134"/>
        <v>9.0595314222521151E-2</v>
      </c>
      <c r="AS229" s="146">
        <f t="shared" si="135"/>
        <v>8.6324991054991323E-6</v>
      </c>
      <c r="AT229" s="146">
        <f t="shared" si="136"/>
        <v>2.9381114862270172E-3</v>
      </c>
      <c r="AU229" s="146">
        <f t="shared" si="137"/>
        <v>7.1034268303505135E-2</v>
      </c>
      <c r="AV229" s="146">
        <f t="shared" si="138"/>
        <v>1.9510138338407752E-6</v>
      </c>
      <c r="AW229" s="146">
        <f t="shared" si="139"/>
        <v>1.3967869679520836E-3</v>
      </c>
      <c r="AX229" s="147">
        <f t="shared" si="140"/>
        <v>3.2556698420435536E-2</v>
      </c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  <c r="DS229" s="58"/>
    </row>
    <row r="230" spans="1:123" x14ac:dyDescent="0.25">
      <c r="A230" s="127" t="s">
        <v>9</v>
      </c>
      <c r="B230" s="156">
        <v>4.5199999999999997E-2</v>
      </c>
      <c r="C230" s="104"/>
      <c r="D230" s="144"/>
      <c r="E230" s="104"/>
      <c r="F230" s="103">
        <v>228</v>
      </c>
      <c r="G230" s="104">
        <f t="shared" si="113"/>
        <v>51984</v>
      </c>
      <c r="H230" s="104">
        <f t="shared" si="106"/>
        <v>11852352</v>
      </c>
      <c r="I230" s="104">
        <f t="shared" si="107"/>
        <v>2702336256</v>
      </c>
      <c r="J230" s="104">
        <f t="shared" si="108"/>
        <v>616132666368</v>
      </c>
      <c r="K230" s="104">
        <f t="shared" si="109"/>
        <v>140478247931904</v>
      </c>
      <c r="L230" s="104">
        <f t="shared" si="110"/>
        <v>3.2029040528474112E+16</v>
      </c>
      <c r="M230" s="104">
        <f t="shared" si="111"/>
        <v>7.3026212404920975E+18</v>
      </c>
      <c r="N230" s="105">
        <f t="shared" si="112"/>
        <v>1.6649976428321982E+21</v>
      </c>
      <c r="O230" s="162">
        <f>'RG11'!$B$17+'RG11'!$B$18*'Regresiones polinomicas'!F230</f>
        <v>3.7306020618653228E-2</v>
      </c>
      <c r="P230" s="145">
        <f>'RG12'!$B$17+'RG12'!$B$18*F230+'RG12'!$B$19*G230</f>
        <v>5.238117228312035E-2</v>
      </c>
      <c r="Q230" s="145">
        <f>'RG13'!$B$17+'RG13'!$B$18*'Regresiones polinomicas'!F230+'RG13'!$B$19*'Regresiones polinomicas'!G230+'RG13'!$B$20*'Regresiones polinomicas'!H230</f>
        <v>4.7976236073926412E-2</v>
      </c>
      <c r="R230" s="145">
        <f>'RG14'!$B$17+'RG14'!$B$18*F230+'RG14'!$B$19*G230+'RG14'!$B$20*H230+'RG14'!$B$21*I230</f>
        <v>4.8986232570468163E-2</v>
      </c>
      <c r="S230" s="145">
        <f>'RG15'!$B$17+'RG15'!$B$18*F230+'RG15'!$B$19*G230+'RG15'!$B$20*H230+'RG15'!$B$21*I230+'RG15'!$B$22*J230</f>
        <v>4.0572110741387668E-2</v>
      </c>
      <c r="T230" s="145">
        <f>'RG16'!$B$17+'RG16'!$B$18*F230+'RG16'!$B$19*G230+'RG16'!$B$20*H230+'RG16'!$B$21*I230+'RG16'!$B$22*J230+'RG16'!$B$23*K230</f>
        <v>4.1946330487897754E-2</v>
      </c>
      <c r="U230" s="145">
        <f>'RG17'!$B$17+'RG17'!$B$18*F230+'RG17'!$B$19*G230+'RG17'!$B$20*H230+'RG17'!$B$21*I230+'RG17'!$B$22*J230+'RG17'!$B$23*K230+'RG17'!$B$24*L230</f>
        <v>4.1028241387600417E-2</v>
      </c>
      <c r="V230" s="145">
        <f>'RG18'!$B$17+'RG18'!$B$18*F230+'RG18'!$B$19*G230+'RG18'!$B$20*H230+'RG18'!$B$21*I230+'RG18'!$B$22*J230+'RG18'!$B$23*K230+'RG18'!$B$24*L230+'RG18'!$B$25*M230</f>
        <v>4.1566877857583506E-2</v>
      </c>
      <c r="W230" s="163">
        <f>'RG19'!$B$17+'RG19'!$B$18*F230+'RG19'!$B$19*G230+'RG19'!$B$20*H230+'RG19'!$B$21*I230+'RG19'!$B$22*J230+'RG19'!$B$23*K230+'RG19'!$B$24*L230+'RG19'!$B$25*M230+'RG19'!$B$26*N230</f>
        <v>4.2884144945389835E-2</v>
      </c>
      <c r="X230" s="146">
        <f t="shared" si="114"/>
        <v>6.2314910473127921E-5</v>
      </c>
      <c r="Y230" s="146">
        <f t="shared" si="115"/>
        <v>7.893979381346769E-3</v>
      </c>
      <c r="Z230" s="146">
        <f t="shared" si="116"/>
        <v>0.21160068134953353</v>
      </c>
      <c r="AA230" s="146">
        <f t="shared" si="117"/>
        <v>5.1569235359855988E-5</v>
      </c>
      <c r="AB230" s="146">
        <f t="shared" si="118"/>
        <v>7.1811722831203531E-3</v>
      </c>
      <c r="AC230" s="146">
        <f t="shared" si="119"/>
        <v>0.13709453168222546</v>
      </c>
      <c r="AD230" s="146">
        <f t="shared" si="120"/>
        <v>7.7074867381703539E-6</v>
      </c>
      <c r="AE230" s="146">
        <f t="shared" si="121"/>
        <v>2.776236073926415E-3</v>
      </c>
      <c r="AF230" s="146">
        <f t="shared" si="122"/>
        <v>5.7866900388945118E-2</v>
      </c>
      <c r="AG230" s="146">
        <f t="shared" si="123"/>
        <v>1.4335557077673978E-5</v>
      </c>
      <c r="AH230" s="146">
        <f t="shared" si="124"/>
        <v>3.7862325704681662E-3</v>
      </c>
      <c r="AI230" s="146">
        <f t="shared" si="125"/>
        <v>7.7291768968384272E-2</v>
      </c>
      <c r="AJ230" s="146">
        <f t="shared" si="126"/>
        <v>2.1417358989979374E-5</v>
      </c>
      <c r="AK230" s="146">
        <f t="shared" si="127"/>
        <v>4.6278892586123291E-3</v>
      </c>
      <c r="AL230" s="146">
        <f t="shared" si="128"/>
        <v>0.11406577508651559</v>
      </c>
      <c r="AM230" s="146">
        <f t="shared" si="129"/>
        <v>1.058636529398365E-5</v>
      </c>
      <c r="AN230" s="146">
        <f t="shared" si="130"/>
        <v>3.2536695121022433E-3</v>
      </c>
      <c r="AO230" s="146">
        <f t="shared" si="131"/>
        <v>7.7567440924087114E-2</v>
      </c>
      <c r="AP230" s="146">
        <f t="shared" si="132"/>
        <v>1.740356992013007E-5</v>
      </c>
      <c r="AQ230" s="146">
        <f t="shared" si="133"/>
        <v>4.1717586123995801E-3</v>
      </c>
      <c r="AR230" s="146">
        <f t="shared" si="134"/>
        <v>0.1016801712992839</v>
      </c>
      <c r="AS230" s="146">
        <f t="shared" si="135"/>
        <v>1.3199576501716992E-5</v>
      </c>
      <c r="AT230" s="146">
        <f t="shared" si="136"/>
        <v>3.6331221424164908E-3</v>
      </c>
      <c r="AU230" s="146">
        <f t="shared" si="137"/>
        <v>8.740425862303873E-2</v>
      </c>
      <c r="AV230" s="146">
        <f t="shared" si="138"/>
        <v>5.3631846339634375E-6</v>
      </c>
      <c r="AW230" s="146">
        <f t="shared" si="139"/>
        <v>2.3158550546101622E-3</v>
      </c>
      <c r="AX230" s="147">
        <f t="shared" si="140"/>
        <v>5.4002593675570608E-2</v>
      </c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  <c r="DS230" s="58"/>
    </row>
    <row r="231" spans="1:123" x14ac:dyDescent="0.25">
      <c r="A231" s="126" t="s">
        <v>8</v>
      </c>
      <c r="B231" s="156">
        <v>4.5400000000000003E-2</v>
      </c>
      <c r="C231" s="104"/>
      <c r="D231" s="144"/>
      <c r="E231" s="104"/>
      <c r="F231" s="103">
        <v>229</v>
      </c>
      <c r="G231" s="104">
        <f t="shared" si="113"/>
        <v>52441</v>
      </c>
      <c r="H231" s="104">
        <f t="shared" si="106"/>
        <v>12008989</v>
      </c>
      <c r="I231" s="104">
        <f t="shared" si="107"/>
        <v>2750058481</v>
      </c>
      <c r="J231" s="104">
        <f t="shared" si="108"/>
        <v>629763392149</v>
      </c>
      <c r="K231" s="104">
        <f t="shared" si="109"/>
        <v>144215816802121</v>
      </c>
      <c r="L231" s="104">
        <f t="shared" si="110"/>
        <v>3.3025422047685708E+16</v>
      </c>
      <c r="M231" s="104">
        <f t="shared" si="111"/>
        <v>7.5628216489200271E+18</v>
      </c>
      <c r="N231" s="105">
        <f t="shared" si="112"/>
        <v>1.7318861576026862E+21</v>
      </c>
      <c r="O231" s="162">
        <f>'RG11'!$B$17+'RG11'!$B$18*'Regresiones polinomicas'!F231</f>
        <v>3.7066186485720749E-2</v>
      </c>
      <c r="P231" s="145">
        <f>'RG12'!$B$17+'RG12'!$B$18*F231+'RG12'!$B$19*G231</f>
        <v>5.2578965689571322E-2</v>
      </c>
      <c r="Q231" s="145">
        <f>'RG13'!$B$17+'RG13'!$B$18*'Regresiones polinomicas'!F231+'RG13'!$B$19*'Regresiones polinomicas'!G231+'RG13'!$B$20*'Regresiones polinomicas'!H231</f>
        <v>4.7887306609205676E-2</v>
      </c>
      <c r="R231" s="145">
        <f>'RG14'!$B$17+'RG14'!$B$18*F231+'RG14'!$B$19*G231+'RG14'!$B$20*H231+'RG14'!$B$21*I231</f>
        <v>4.9029525686648923E-2</v>
      </c>
      <c r="S231" s="145">
        <f>'RG15'!$B$17+'RG15'!$B$18*F231+'RG15'!$B$19*G231+'RG15'!$B$20*H231+'RG15'!$B$21*I231+'RG15'!$B$22*J231</f>
        <v>3.8316432260300459E-2</v>
      </c>
      <c r="T231" s="145">
        <f>'RG16'!$B$17+'RG16'!$B$18*F231+'RG16'!$B$19*G231+'RG16'!$B$20*H231+'RG16'!$B$21*I231+'RG16'!$B$22*J231+'RG16'!$B$23*K231</f>
        <v>4.0807608608121271E-2</v>
      </c>
      <c r="U231" s="145">
        <f>'RG17'!$B$17+'RG17'!$B$18*F231+'RG17'!$B$19*G231+'RG17'!$B$20*H231+'RG17'!$B$21*I231+'RG17'!$B$22*J231+'RG17'!$B$23*K231+'RG17'!$B$24*L231</f>
        <v>4.1678826184359252E-2</v>
      </c>
      <c r="V231" s="145">
        <f>'RG18'!$B$17+'RG18'!$B$18*F231+'RG18'!$B$19*G231+'RG18'!$B$20*H231+'RG18'!$B$21*I231+'RG18'!$B$22*J231+'RG18'!$B$23*K231+'RG18'!$B$24*L231+'RG18'!$B$25*M231</f>
        <v>4.1953045543724699E-2</v>
      </c>
      <c r="W231" s="163">
        <f>'RG19'!$B$17+'RG19'!$B$18*F231+'RG19'!$B$19*G231+'RG19'!$B$20*H231+'RG19'!$B$21*I231+'RG19'!$B$22*J231+'RG19'!$B$23*K231+'RG19'!$B$24*L231+'RG19'!$B$25*M231+'RG19'!$B$26*N231</f>
        <v>4.2923396479835674E-2</v>
      </c>
      <c r="X231" s="146">
        <f t="shared" si="114"/>
        <v>6.9452447690783518E-5</v>
      </c>
      <c r="Y231" s="146">
        <f t="shared" si="115"/>
        <v>8.3338135142792535E-3</v>
      </c>
      <c r="Z231" s="146">
        <f t="shared" si="116"/>
        <v>0.22483601104984843</v>
      </c>
      <c r="AA231" s="146">
        <f t="shared" si="117"/>
        <v>5.1537548372042204E-5</v>
      </c>
      <c r="AB231" s="146">
        <f t="shared" si="118"/>
        <v>7.1789656895713191E-3</v>
      </c>
      <c r="AC231" s="146">
        <f t="shared" si="119"/>
        <v>0.13653683741053921</v>
      </c>
      <c r="AD231" s="146">
        <f t="shared" si="120"/>
        <v>6.1866941681982256E-6</v>
      </c>
      <c r="AE231" s="146">
        <f t="shared" si="121"/>
        <v>2.4873066092056736E-3</v>
      </c>
      <c r="AF231" s="146">
        <f t="shared" si="122"/>
        <v>5.1940833288116543E-2</v>
      </c>
      <c r="AG231" s="146">
        <f t="shared" si="123"/>
        <v>1.3173456710044313E-5</v>
      </c>
      <c r="AH231" s="146">
        <f t="shared" si="124"/>
        <v>3.6295256866489198E-3</v>
      </c>
      <c r="AI231" s="146">
        <f t="shared" si="125"/>
        <v>7.402734649821964E-2</v>
      </c>
      <c r="AJ231" s="146">
        <f t="shared" si="126"/>
        <v>5.0176931922912099E-5</v>
      </c>
      <c r="AK231" s="146">
        <f t="shared" si="127"/>
        <v>7.0835677396995436E-3</v>
      </c>
      <c r="AL231" s="146">
        <f t="shared" si="128"/>
        <v>0.18487023247826773</v>
      </c>
      <c r="AM231" s="146">
        <f t="shared" si="129"/>
        <v>2.1090058696201877E-5</v>
      </c>
      <c r="AN231" s="146">
        <f t="shared" si="130"/>
        <v>4.5923913918787321E-3</v>
      </c>
      <c r="AO231" s="146">
        <f t="shared" si="131"/>
        <v>0.11253762591137927</v>
      </c>
      <c r="AP231" s="146">
        <f t="shared" si="132"/>
        <v>1.3847134566210344E-5</v>
      </c>
      <c r="AQ231" s="146">
        <f t="shared" si="133"/>
        <v>3.7211738156407506E-3</v>
      </c>
      <c r="AR231" s="146">
        <f t="shared" si="134"/>
        <v>8.9282116515968235E-2</v>
      </c>
      <c r="AS231" s="146">
        <f t="shared" si="135"/>
        <v>1.1881495023636179E-5</v>
      </c>
      <c r="AT231" s="146">
        <f t="shared" si="136"/>
        <v>3.4469544562753043E-3</v>
      </c>
      <c r="AU231" s="146">
        <f t="shared" si="137"/>
        <v>8.2162198515070547E-2</v>
      </c>
      <c r="AV231" s="146">
        <f t="shared" si="138"/>
        <v>6.1335649960903468E-6</v>
      </c>
      <c r="AW231" s="146">
        <f t="shared" si="139"/>
        <v>2.4766035201643291E-3</v>
      </c>
      <c r="AX231" s="147">
        <f t="shared" si="140"/>
        <v>5.7698218763460971E-2</v>
      </c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  <c r="DS231" s="58"/>
    </row>
    <row r="232" spans="1:123" x14ac:dyDescent="0.25">
      <c r="A232" s="127" t="s">
        <v>7</v>
      </c>
      <c r="B232" s="156">
        <v>4.4600000000000001E-2</v>
      </c>
      <c r="C232" s="104"/>
      <c r="D232" s="144"/>
      <c r="E232" s="104"/>
      <c r="F232" s="103">
        <v>230</v>
      </c>
      <c r="G232" s="104">
        <f t="shared" si="113"/>
        <v>52900</v>
      </c>
      <c r="H232" s="104">
        <f t="shared" si="106"/>
        <v>12167000</v>
      </c>
      <c r="I232" s="104">
        <f t="shared" si="107"/>
        <v>2798410000</v>
      </c>
      <c r="J232" s="104">
        <f t="shared" si="108"/>
        <v>643634300000</v>
      </c>
      <c r="K232" s="104">
        <f t="shared" si="109"/>
        <v>148035889000000</v>
      </c>
      <c r="L232" s="104">
        <f t="shared" si="110"/>
        <v>3.404825447E+16</v>
      </c>
      <c r="M232" s="104">
        <f t="shared" si="111"/>
        <v>7.8310985280999997E+18</v>
      </c>
      <c r="N232" s="105">
        <f t="shared" si="112"/>
        <v>1.8011526614629999E+21</v>
      </c>
      <c r="O232" s="162">
        <f>'RG11'!$B$17+'RG11'!$B$18*'Regresiones polinomicas'!F232</f>
        <v>3.6826352352788271E-2</v>
      </c>
      <c r="P232" s="145">
        <f>'RG12'!$B$17+'RG12'!$B$18*F232+'RG12'!$B$19*G232</f>
        <v>5.2780701686467174E-2</v>
      </c>
      <c r="Q232" s="145">
        <f>'RG13'!$B$17+'RG13'!$B$18*'Regresiones polinomicas'!F232+'RG13'!$B$19*'Regresiones polinomicas'!G232+'RG13'!$B$20*'Regresiones polinomicas'!H232</f>
        <v>4.7795647864792734E-2</v>
      </c>
      <c r="R232" s="145">
        <f>'RG14'!$B$17+'RG14'!$B$18*F232+'RG14'!$B$19*G232+'RG14'!$B$20*H232+'RG14'!$B$21*I232</f>
        <v>4.9075889744964657E-2</v>
      </c>
      <c r="S232" s="145">
        <f>'RG15'!$B$17+'RG15'!$B$18*F232+'RG15'!$B$19*G232+'RG15'!$B$20*H232+'RG15'!$B$21*I232+'RG15'!$B$22*J232</f>
        <v>3.5896769818815955E-2</v>
      </c>
      <c r="T232" s="145">
        <f>'RG16'!$B$17+'RG16'!$B$18*F232+'RG16'!$B$19*G232+'RG16'!$B$20*H232+'RG16'!$B$21*I232+'RG16'!$B$22*J232+'RG16'!$B$23*K232</f>
        <v>3.9631061646101529E-2</v>
      </c>
      <c r="U232" s="145">
        <f>'RG17'!$B$17+'RG17'!$B$18*F232+'RG17'!$B$19*G232+'RG17'!$B$20*H232+'RG17'!$B$21*I232+'RG17'!$B$22*J232+'RG17'!$B$23*K232+'RG17'!$B$24*L232</f>
        <v>4.2597461186751673E-2</v>
      </c>
      <c r="V232" s="145">
        <f>'RG18'!$B$17+'RG18'!$B$18*F232+'RG18'!$B$19*G232+'RG18'!$B$20*H232+'RG18'!$B$21*I232+'RG18'!$B$22*J232+'RG18'!$B$23*K232+'RG18'!$B$24*L232+'RG18'!$B$25*M232</f>
        <v>4.2538522117080646E-2</v>
      </c>
      <c r="W232" s="163">
        <f>'RG19'!$B$17+'RG19'!$B$18*F232+'RG19'!$B$19*G232+'RG19'!$B$20*H232+'RG19'!$B$21*I232+'RG19'!$B$22*J232+'RG19'!$B$23*K232+'RG19'!$B$24*L232+'RG19'!$B$25*M232+'RG19'!$B$26*N232</f>
        <v>4.3018119446799119E-2</v>
      </c>
      <c r="X232" s="146">
        <f t="shared" si="114"/>
        <v>6.0429597743000469E-5</v>
      </c>
      <c r="Y232" s="146">
        <f t="shared" si="115"/>
        <v>7.7736476472117302E-3</v>
      </c>
      <c r="Z232" s="146">
        <f t="shared" si="116"/>
        <v>0.21108926490307575</v>
      </c>
      <c r="AA232" s="146">
        <f t="shared" si="117"/>
        <v>6.6923880082966853E-5</v>
      </c>
      <c r="AB232" s="146">
        <f t="shared" si="118"/>
        <v>8.1807016864671733E-3</v>
      </c>
      <c r="AC232" s="146">
        <f t="shared" si="119"/>
        <v>0.1549941820603852</v>
      </c>
      <c r="AD232" s="146">
        <f t="shared" si="120"/>
        <v>1.0212165275754355E-5</v>
      </c>
      <c r="AE232" s="146">
        <f t="shared" si="121"/>
        <v>3.1956478647927333E-3</v>
      </c>
      <c r="AF232" s="146">
        <f t="shared" si="122"/>
        <v>6.6860645425976403E-2</v>
      </c>
      <c r="AG232" s="146">
        <f t="shared" si="123"/>
        <v>2.0033589009079774E-5</v>
      </c>
      <c r="AH232" s="146">
        <f t="shared" si="124"/>
        <v>4.4758897449646562E-3</v>
      </c>
      <c r="AI232" s="146">
        <f t="shared" si="125"/>
        <v>9.1203435500094965E-2</v>
      </c>
      <c r="AJ232" s="146">
        <f t="shared" si="126"/>
        <v>7.5746215586672893E-5</v>
      </c>
      <c r="AK232" s="146">
        <f t="shared" si="127"/>
        <v>8.7032301811840462E-3</v>
      </c>
      <c r="AL232" s="146">
        <f t="shared" si="128"/>
        <v>0.24245162517720709</v>
      </c>
      <c r="AM232" s="146">
        <f t="shared" si="129"/>
        <v>2.4690348364843258E-5</v>
      </c>
      <c r="AN232" s="146">
        <f t="shared" si="130"/>
        <v>4.9689383538984722E-3</v>
      </c>
      <c r="AO232" s="146">
        <f t="shared" si="131"/>
        <v>0.12537989515068321</v>
      </c>
      <c r="AP232" s="146">
        <f t="shared" si="132"/>
        <v>4.0101616985660221E-6</v>
      </c>
      <c r="AQ232" s="146">
        <f t="shared" si="133"/>
        <v>2.0025388132483279E-3</v>
      </c>
      <c r="AR232" s="146">
        <f t="shared" si="134"/>
        <v>4.7010755041691117E-2</v>
      </c>
      <c r="AS232" s="146">
        <f t="shared" si="135"/>
        <v>4.2496910617656651E-6</v>
      </c>
      <c r="AT232" s="146">
        <f t="shared" si="136"/>
        <v>2.0614778829193547E-3</v>
      </c>
      <c r="AU232" s="146">
        <f t="shared" si="137"/>
        <v>4.8461436371612966E-2</v>
      </c>
      <c r="AV232" s="146">
        <f t="shared" si="138"/>
        <v>2.5023460845951275E-6</v>
      </c>
      <c r="AW232" s="146">
        <f t="shared" si="139"/>
        <v>1.5818805532008817E-3</v>
      </c>
      <c r="AX232" s="147">
        <f t="shared" si="140"/>
        <v>3.6772424586277115E-2</v>
      </c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  <c r="DS232" s="58"/>
    </row>
    <row r="233" spans="1:123" x14ac:dyDescent="0.25">
      <c r="A233" s="126" t="s">
        <v>6</v>
      </c>
      <c r="B233" s="156">
        <v>4.4999999999999998E-2</v>
      </c>
      <c r="C233" s="104"/>
      <c r="D233" s="144"/>
      <c r="E233" s="104"/>
      <c r="F233" s="103">
        <v>231</v>
      </c>
      <c r="G233" s="104">
        <f t="shared" si="113"/>
        <v>53361</v>
      </c>
      <c r="H233" s="104">
        <f t="shared" si="106"/>
        <v>12326391</v>
      </c>
      <c r="I233" s="104">
        <f t="shared" si="107"/>
        <v>2847396321</v>
      </c>
      <c r="J233" s="104">
        <f t="shared" si="108"/>
        <v>657748550151</v>
      </c>
      <c r="K233" s="104">
        <f t="shared" si="109"/>
        <v>151939915084881</v>
      </c>
      <c r="L233" s="104">
        <f t="shared" si="110"/>
        <v>3.5098120384607512E+16</v>
      </c>
      <c r="M233" s="104">
        <f t="shared" si="111"/>
        <v>8.1076658088443351E+18</v>
      </c>
      <c r="N233" s="105">
        <f t="shared" si="112"/>
        <v>1.8728708018430413E+21</v>
      </c>
      <c r="O233" s="162">
        <f>'RG11'!$B$17+'RG11'!$B$18*'Regresiones polinomicas'!F233</f>
        <v>3.6586518219855792E-2</v>
      </c>
      <c r="P233" s="145">
        <f>'RG12'!$B$17+'RG12'!$B$18*F233+'RG12'!$B$19*G233</f>
        <v>5.2986380273807934E-2</v>
      </c>
      <c r="Q233" s="145">
        <f>'RG13'!$B$17+'RG13'!$B$18*'Regresiones polinomicas'!F233+'RG13'!$B$19*'Regresiones polinomicas'!G233+'RG13'!$B$20*'Regresiones polinomicas'!H233</f>
        <v>4.7701200003287356E-2</v>
      </c>
      <c r="R233" s="145">
        <f>'RG14'!$B$17+'RG14'!$B$18*F233+'RG14'!$B$19*G233+'RG14'!$B$20*H233+'RG14'!$B$21*I233</f>
        <v>4.9125388917721224E-2</v>
      </c>
      <c r="S233" s="145">
        <f>'RG15'!$B$17+'RG15'!$B$18*F233+'RG15'!$B$19*G233+'RG15'!$B$20*H233+'RG15'!$B$21*I233+'RG15'!$B$22*J233</f>
        <v>3.330689209539095E-2</v>
      </c>
      <c r="T233" s="145">
        <f>'RG16'!$B$17+'RG16'!$B$18*F233+'RG16'!$B$19*G233+'RG16'!$B$20*H233+'RG16'!$B$21*I233+'RG16'!$B$22*J233+'RG16'!$B$23*K233</f>
        <v>3.8417843669675378E-2</v>
      </c>
      <c r="U233" s="145">
        <f>'RG17'!$B$17+'RG17'!$B$18*F233+'RG17'!$B$19*G233+'RG17'!$B$20*H233+'RG17'!$B$21*I233+'RG17'!$B$22*J233+'RG17'!$B$23*K233+'RG17'!$B$24*L233</f>
        <v>4.3811270357068111E-2</v>
      </c>
      <c r="V233" s="145">
        <f>'RG18'!$B$17+'RG18'!$B$18*F233+'RG18'!$B$19*G233+'RG18'!$B$20*H233+'RG18'!$B$21*I233+'RG18'!$B$22*J233+'RG18'!$B$23*K233+'RG18'!$B$24*L233+'RG18'!$B$25*M233</f>
        <v>4.3342306517509144E-2</v>
      </c>
      <c r="W233" s="163">
        <f>'RG19'!$B$17+'RG19'!$B$18*F233+'RG19'!$B$19*G233+'RG19'!$B$20*H233+'RG19'!$B$21*I233+'RG19'!$B$22*J233+'RG19'!$B$23*K233+'RG19'!$B$24*L233+'RG19'!$B$25*M233+'RG19'!$B$26*N233</f>
        <v>4.316421184836372E-2</v>
      </c>
      <c r="X233" s="146">
        <f t="shared" si="114"/>
        <v>7.0786675664818524E-5</v>
      </c>
      <c r="Y233" s="146">
        <f t="shared" si="115"/>
        <v>8.4134817801442066E-3</v>
      </c>
      <c r="Z233" s="146">
        <f t="shared" si="116"/>
        <v>0.22996125866872305</v>
      </c>
      <c r="AA233" s="146">
        <f t="shared" si="117"/>
        <v>6.3782269877868527E-5</v>
      </c>
      <c r="AB233" s="146">
        <f t="shared" si="118"/>
        <v>7.9863802738079359E-3</v>
      </c>
      <c r="AC233" s="146">
        <f t="shared" si="119"/>
        <v>0.15072515300230349</v>
      </c>
      <c r="AD233" s="146">
        <f t="shared" si="120"/>
        <v>7.2964814577596195E-6</v>
      </c>
      <c r="AE233" s="146">
        <f t="shared" si="121"/>
        <v>2.7012000032873573E-3</v>
      </c>
      <c r="AF233" s="146">
        <f t="shared" si="122"/>
        <v>5.662750629127155E-2</v>
      </c>
      <c r="AG233" s="146">
        <f t="shared" si="123"/>
        <v>1.7018833722457109E-5</v>
      </c>
      <c r="AH233" s="146">
        <f t="shared" si="124"/>
        <v>4.1253889177212261E-3</v>
      </c>
      <c r="AI233" s="146">
        <f t="shared" si="125"/>
        <v>8.3976717713741211E-2</v>
      </c>
      <c r="AJ233" s="146">
        <f t="shared" si="126"/>
        <v>1.3672877246883062E-4</v>
      </c>
      <c r="AK233" s="146">
        <f t="shared" si="127"/>
        <v>1.1693107904609049E-2</v>
      </c>
      <c r="AL233" s="146">
        <f t="shared" si="128"/>
        <v>0.35107172026498251</v>
      </c>
      <c r="AM233" s="146">
        <f t="shared" si="129"/>
        <v>4.3324781956832477E-5</v>
      </c>
      <c r="AN233" s="146">
        <f t="shared" si="130"/>
        <v>6.5821563303246206E-3</v>
      </c>
      <c r="AO233" s="146">
        <f t="shared" si="131"/>
        <v>0.17133070733795919</v>
      </c>
      <c r="AP233" s="146">
        <f t="shared" si="132"/>
        <v>1.4130781639849735E-6</v>
      </c>
      <c r="AQ233" s="146">
        <f t="shared" si="133"/>
        <v>1.1887296429318878E-3</v>
      </c>
      <c r="AR233" s="146">
        <f t="shared" si="134"/>
        <v>2.7132964491638142E-2</v>
      </c>
      <c r="AS233" s="146">
        <f t="shared" si="135"/>
        <v>2.7479476818926572E-6</v>
      </c>
      <c r="AT233" s="146">
        <f t="shared" si="136"/>
        <v>1.6576934824908546E-3</v>
      </c>
      <c r="AU233" s="146">
        <f t="shared" si="137"/>
        <v>3.8246545135321545E-2</v>
      </c>
      <c r="AV233" s="146">
        <f t="shared" si="138"/>
        <v>3.3701181376881416E-6</v>
      </c>
      <c r="AW233" s="146">
        <f t="shared" si="139"/>
        <v>1.8357881516362778E-3</v>
      </c>
      <c r="AX233" s="147">
        <f t="shared" si="140"/>
        <v>4.2530329479556324E-2</v>
      </c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  <c r="DS233" s="58"/>
    </row>
    <row r="234" spans="1:123" x14ac:dyDescent="0.25">
      <c r="A234" s="127" t="s">
        <v>5</v>
      </c>
      <c r="B234" s="156">
        <v>4.5499999999999999E-2</v>
      </c>
      <c r="C234" s="104"/>
      <c r="D234" s="144"/>
      <c r="E234" s="104"/>
      <c r="F234" s="103">
        <v>232</v>
      </c>
      <c r="G234" s="104">
        <f t="shared" si="113"/>
        <v>53824</v>
      </c>
      <c r="H234" s="104">
        <f t="shared" si="106"/>
        <v>12487168</v>
      </c>
      <c r="I234" s="104">
        <f t="shared" si="107"/>
        <v>2897022976</v>
      </c>
      <c r="J234" s="104">
        <f t="shared" si="108"/>
        <v>672109330432</v>
      </c>
      <c r="K234" s="104">
        <f t="shared" si="109"/>
        <v>155929364660224</v>
      </c>
      <c r="L234" s="104">
        <f t="shared" si="110"/>
        <v>3.6175612601171968E+16</v>
      </c>
      <c r="M234" s="104">
        <f t="shared" si="111"/>
        <v>8.3927421234718966E+18</v>
      </c>
      <c r="N234" s="105">
        <f t="shared" si="112"/>
        <v>1.94711617264548E+21</v>
      </c>
      <c r="O234" s="162">
        <f>'RG11'!$B$17+'RG11'!$B$18*'Regresiones polinomicas'!F234</f>
        <v>3.6346684086923313E-2</v>
      </c>
      <c r="P234" s="145">
        <f>'RG12'!$B$17+'RG12'!$B$18*F234+'RG12'!$B$19*G234</f>
        <v>5.3196001451593589E-2</v>
      </c>
      <c r="Q234" s="145">
        <f>'RG13'!$B$17+'RG13'!$B$18*'Regresiones polinomicas'!F234+'RG13'!$B$19*'Regresiones polinomicas'!G234+'RG13'!$B$20*'Regresiones polinomicas'!H234</f>
        <v>4.7603903187289159E-2</v>
      </c>
      <c r="R234" s="145">
        <f>'RG14'!$B$17+'RG14'!$B$18*F234+'RG14'!$B$19*G234+'RG14'!$B$20*H234+'RG14'!$B$21*I234</f>
        <v>4.9178088484453653E-2</v>
      </c>
      <c r="S234" s="145">
        <f>'RG15'!$B$17+'RG15'!$B$18*F234+'RG15'!$B$19*G234+'RG15'!$B$20*H234+'RG15'!$B$21*I234+'RG15'!$B$22*J234</f>
        <v>3.0540440378115541E-2</v>
      </c>
      <c r="T234" s="145">
        <f>'RG16'!$B$17+'RG16'!$B$18*F234+'RG16'!$B$19*G234+'RG16'!$B$20*H234+'RG16'!$B$21*I234+'RG16'!$B$22*J234+'RG16'!$B$23*K234</f>
        <v>3.7169237552866718E-2</v>
      </c>
      <c r="U234" s="145">
        <f>'RG17'!$B$17+'RG17'!$B$18*F234+'RG17'!$B$19*G234+'RG17'!$B$20*H234+'RG17'!$B$21*I234+'RG17'!$B$22*J234+'RG17'!$B$23*K234+'RG17'!$B$24*L234</f>
        <v>4.5348859161556732E-2</v>
      </c>
      <c r="V234" s="145">
        <f>'RG18'!$B$17+'RG18'!$B$18*F234+'RG18'!$B$19*G234+'RG18'!$B$20*H234+'RG18'!$B$21*I234+'RG18'!$B$22*J234+'RG18'!$B$23*K234+'RG18'!$B$24*L234+'RG18'!$B$25*M234</f>
        <v>4.4384285810039614E-2</v>
      </c>
      <c r="W234" s="163">
        <f>'RG19'!$B$17+'RG19'!$B$18*F234+'RG19'!$B$19*G234+'RG19'!$B$20*H234+'RG19'!$B$21*I234+'RG19'!$B$22*J234+'RG19'!$B$23*K234+'RG19'!$B$24*L234+'RG19'!$B$25*M234+'RG19'!$B$26*N234</f>
        <v>4.3356193855601077E-2</v>
      </c>
      <c r="X234" s="146">
        <f t="shared" si="114"/>
        <v>8.3783192204582878E-5</v>
      </c>
      <c r="Y234" s="146">
        <f t="shared" si="115"/>
        <v>9.1533159130766859E-3</v>
      </c>
      <c r="Z234" s="146">
        <f t="shared" si="116"/>
        <v>0.25183358930862787</v>
      </c>
      <c r="AA234" s="146">
        <f t="shared" si="117"/>
        <v>5.9228438342930641E-5</v>
      </c>
      <c r="AB234" s="146">
        <f t="shared" si="118"/>
        <v>7.6960014515935898E-3</v>
      </c>
      <c r="AC234" s="146">
        <f t="shared" si="119"/>
        <v>0.14467255510917806</v>
      </c>
      <c r="AD234" s="146">
        <f t="shared" si="120"/>
        <v>4.4264086214854891E-6</v>
      </c>
      <c r="AE234" s="146">
        <f t="shared" si="121"/>
        <v>2.1039031872891606E-3</v>
      </c>
      <c r="AF234" s="146">
        <f t="shared" si="122"/>
        <v>4.4196022729727114E-2</v>
      </c>
      <c r="AG234" s="146">
        <f t="shared" si="123"/>
        <v>1.3528334899470575E-5</v>
      </c>
      <c r="AH234" s="146">
        <f t="shared" si="124"/>
        <v>3.6780884844536538E-3</v>
      </c>
      <c r="AI234" s="146">
        <f t="shared" si="125"/>
        <v>7.4791204737784472E-2</v>
      </c>
      <c r="AJ234" s="146">
        <f t="shared" si="126"/>
        <v>2.2378842408071588E-4</v>
      </c>
      <c r="AK234" s="146">
        <f t="shared" si="127"/>
        <v>1.4959559621884458E-2</v>
      </c>
      <c r="AL234" s="146">
        <f t="shared" si="128"/>
        <v>0.489827894970502</v>
      </c>
      <c r="AM234" s="146">
        <f t="shared" si="129"/>
        <v>6.9401602950566084E-5</v>
      </c>
      <c r="AN234" s="146">
        <f t="shared" si="130"/>
        <v>8.3307624471332803E-3</v>
      </c>
      <c r="AO234" s="146">
        <f t="shared" si="131"/>
        <v>0.22413057128988004</v>
      </c>
      <c r="AP234" s="146">
        <f t="shared" si="132"/>
        <v>2.2843553045333798E-8</v>
      </c>
      <c r="AQ234" s="146">
        <f t="shared" si="133"/>
        <v>1.511408384432672E-4</v>
      </c>
      <c r="AR234" s="146">
        <f t="shared" si="134"/>
        <v>3.3328476446303364E-3</v>
      </c>
      <c r="AS234" s="146">
        <f t="shared" si="135"/>
        <v>1.2448181536789571E-6</v>
      </c>
      <c r="AT234" s="146">
        <f t="shared" si="136"/>
        <v>1.1157141899603845E-3</v>
      </c>
      <c r="AU234" s="146">
        <f t="shared" si="137"/>
        <v>2.5137594749987231E-2</v>
      </c>
      <c r="AV234" s="146">
        <f t="shared" si="138"/>
        <v>4.5959047847625693E-6</v>
      </c>
      <c r="AW234" s="146">
        <f t="shared" si="139"/>
        <v>2.1438061443989215E-3</v>
      </c>
      <c r="AX234" s="147">
        <f t="shared" si="140"/>
        <v>4.9446364031375152E-2</v>
      </c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  <c r="DS234" s="58"/>
    </row>
    <row r="235" spans="1:123" x14ac:dyDescent="0.25">
      <c r="A235" s="126" t="s">
        <v>4</v>
      </c>
      <c r="B235" s="156">
        <v>4.2900000000000001E-2</v>
      </c>
      <c r="C235" s="104"/>
      <c r="D235" s="144"/>
      <c r="E235" s="104"/>
      <c r="F235" s="103">
        <v>233</v>
      </c>
      <c r="G235" s="104">
        <f t="shared" si="113"/>
        <v>54289</v>
      </c>
      <c r="H235" s="104">
        <f t="shared" si="106"/>
        <v>12649337</v>
      </c>
      <c r="I235" s="104">
        <f t="shared" si="107"/>
        <v>2947295521</v>
      </c>
      <c r="J235" s="104">
        <f t="shared" si="108"/>
        <v>686719856393</v>
      </c>
      <c r="K235" s="104">
        <f t="shared" si="109"/>
        <v>160005726539569</v>
      </c>
      <c r="L235" s="104">
        <f t="shared" si="110"/>
        <v>3.7281334283719576E+16</v>
      </c>
      <c r="M235" s="104">
        <f t="shared" si="111"/>
        <v>8.6865508881066619E+18</v>
      </c>
      <c r="N235" s="105">
        <f t="shared" si="112"/>
        <v>2.0239663569288521E+21</v>
      </c>
      <c r="O235" s="162">
        <f>'RG11'!$B$17+'RG11'!$B$18*'Regresiones polinomicas'!F235</f>
        <v>3.6106849953990827E-2</v>
      </c>
      <c r="P235" s="145">
        <f>'RG12'!$B$17+'RG12'!$B$18*F235+'RG12'!$B$19*G235</f>
        <v>5.3409565219824151E-2</v>
      </c>
      <c r="Q235" s="145">
        <f>'RG13'!$B$17+'RG13'!$B$18*'Regresiones polinomicas'!F235+'RG13'!$B$19*'Regresiones polinomicas'!G235+'RG13'!$B$20*'Regresiones polinomicas'!H235</f>
        <v>4.7503697579397819E-2</v>
      </c>
      <c r="R235" s="145">
        <f>'RG14'!$B$17+'RG14'!$B$18*F235+'RG14'!$B$19*G235+'RG14'!$B$20*H235+'RG14'!$B$21*I235</f>
        <v>4.9234054831926471E-2</v>
      </c>
      <c r="S235" s="145">
        <f>'RG15'!$B$17+'RG15'!$B$18*F235+'RG15'!$B$19*G235+'RG15'!$B$20*H235+'RG15'!$B$21*I235+'RG15'!$B$22*J235</f>
        <v>2.7590927422514788E-2</v>
      </c>
      <c r="T235" s="145">
        <f>'RG16'!$B$17+'RG16'!$B$18*F235+'RG16'!$B$19*G235+'RG16'!$B$20*H235+'RG16'!$B$21*I235+'RG16'!$B$22*J235+'RG16'!$B$23*K235</f>
        <v>3.5886658907136493E-2</v>
      </c>
      <c r="U235" s="145">
        <f>'RG17'!$B$17+'RG17'!$B$18*F235+'RG17'!$B$19*G235+'RG17'!$B$20*H235+'RG17'!$B$21*I235+'RG17'!$B$22*J235+'RG17'!$B$23*K235+'RG17'!$B$24*L235</f>
        <v>4.7240362995133012E-2</v>
      </c>
      <c r="V235" s="145">
        <f>'RG18'!$B$17+'RG18'!$B$18*F235+'RG18'!$B$19*G235+'RG18'!$B$20*H235+'RG18'!$B$21*I235+'RG18'!$B$22*J235+'RG18'!$B$23*K235+'RG18'!$B$24*L235+'RG18'!$B$25*M235</f>
        <v>4.5685254922716467E-2</v>
      </c>
      <c r="W235" s="163">
        <f>'RG19'!$B$17+'RG19'!$B$18*F235+'RG19'!$B$19*G235+'RG19'!$B$20*H235+'RG19'!$B$21*I235+'RG19'!$B$22*J235+'RG19'!$B$23*K235+'RG19'!$B$24*L235+'RG19'!$B$25*M235+'RG19'!$B$26*N235</f>
        <v>4.3587077100170291E-2</v>
      </c>
      <c r="X235" s="146">
        <f t="shared" si="114"/>
        <v>4.6146887547594435E-5</v>
      </c>
      <c r="Y235" s="146">
        <f t="shared" si="115"/>
        <v>6.7931500460091734E-3</v>
      </c>
      <c r="Z235" s="146">
        <f t="shared" si="116"/>
        <v>0.18814020205765244</v>
      </c>
      <c r="AA235" s="146">
        <f t="shared" si="117"/>
        <v>1.1045096110973744E-4</v>
      </c>
      <c r="AB235" s="146">
        <f t="shared" si="118"/>
        <v>1.050956521982415E-2</v>
      </c>
      <c r="AC235" s="146">
        <f t="shared" si="119"/>
        <v>0.19677309067334051</v>
      </c>
      <c r="AD235" s="146">
        <f t="shared" si="120"/>
        <v>2.1194031402553332E-5</v>
      </c>
      <c r="AE235" s="146">
        <f t="shared" si="121"/>
        <v>4.6036975793978183E-3</v>
      </c>
      <c r="AF235" s="146">
        <f t="shared" si="122"/>
        <v>9.6912405012329506E-2</v>
      </c>
      <c r="AG235" s="146">
        <f t="shared" si="123"/>
        <v>4.0120250613851071E-5</v>
      </c>
      <c r="AH235" s="146">
        <f t="shared" si="124"/>
        <v>6.3340548319264708E-3</v>
      </c>
      <c r="AI235" s="146">
        <f t="shared" si="125"/>
        <v>0.12865190270331076</v>
      </c>
      <c r="AJ235" s="146">
        <f t="shared" si="126"/>
        <v>2.3436770318270973E-4</v>
      </c>
      <c r="AK235" s="146">
        <f t="shared" si="127"/>
        <v>1.5309072577485212E-2</v>
      </c>
      <c r="AL235" s="146">
        <f t="shared" si="128"/>
        <v>0.55485893399120323</v>
      </c>
      <c r="AM235" s="146">
        <f t="shared" si="129"/>
        <v>4.9186953284847903E-5</v>
      </c>
      <c r="AN235" s="146">
        <f t="shared" si="130"/>
        <v>7.0133410928635079E-3</v>
      </c>
      <c r="AO235" s="146">
        <f t="shared" si="131"/>
        <v>0.19543031606848252</v>
      </c>
      <c r="AP235" s="146">
        <f t="shared" si="132"/>
        <v>1.8838750929520004E-5</v>
      </c>
      <c r="AQ235" s="146">
        <f t="shared" si="133"/>
        <v>4.3403629951330111E-3</v>
      </c>
      <c r="AR235" s="146">
        <f t="shared" si="134"/>
        <v>9.1878273576775471E-2</v>
      </c>
      <c r="AS235" s="146">
        <f t="shared" si="135"/>
        <v>7.7576449845163104E-6</v>
      </c>
      <c r="AT235" s="146">
        <f t="shared" si="136"/>
        <v>2.7852549227164666E-3</v>
      </c>
      <c r="AU235" s="146">
        <f t="shared" si="137"/>
        <v>6.0966167911903908E-2</v>
      </c>
      <c r="AV235" s="146">
        <f t="shared" si="138"/>
        <v>4.7207494157841465E-7</v>
      </c>
      <c r="AW235" s="146">
        <f t="shared" si="139"/>
        <v>6.8707710017028994E-4</v>
      </c>
      <c r="AX235" s="147">
        <f t="shared" si="140"/>
        <v>1.5763321284225449E-2</v>
      </c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  <c r="DS235" s="58"/>
    </row>
    <row r="236" spans="1:123" x14ac:dyDescent="0.25">
      <c r="A236" s="127" t="s">
        <v>3</v>
      </c>
      <c r="B236" s="156">
        <v>3.7600000000000001E-2</v>
      </c>
      <c r="C236" s="104"/>
      <c r="D236" s="144"/>
      <c r="E236" s="104"/>
      <c r="F236" s="103">
        <v>234</v>
      </c>
      <c r="G236" s="104">
        <f t="shared" si="113"/>
        <v>54756</v>
      </c>
      <c r="H236" s="104">
        <f t="shared" si="106"/>
        <v>12812904</v>
      </c>
      <c r="I236" s="104">
        <f t="shared" si="107"/>
        <v>2998219536</v>
      </c>
      <c r="J236" s="104">
        <f t="shared" si="108"/>
        <v>701583371424</v>
      </c>
      <c r="K236" s="104">
        <f t="shared" si="109"/>
        <v>164170508913216</v>
      </c>
      <c r="L236" s="104">
        <f t="shared" si="110"/>
        <v>3.8415899085692544E+16</v>
      </c>
      <c r="M236" s="104">
        <f t="shared" si="111"/>
        <v>8.989320386052055E+18</v>
      </c>
      <c r="N236" s="105">
        <f t="shared" si="112"/>
        <v>2.1035009703361808E+21</v>
      </c>
      <c r="O236" s="162">
        <f>'RG11'!$B$17+'RG11'!$B$18*'Regresiones polinomicas'!F236</f>
        <v>3.5867015821058348E-2</v>
      </c>
      <c r="P236" s="145">
        <f>'RG12'!$B$17+'RG12'!$B$18*F236+'RG12'!$B$19*G236</f>
        <v>5.3627071578499622E-2</v>
      </c>
      <c r="Q236" s="145">
        <f>'RG13'!$B$17+'RG13'!$B$18*'Regresiones polinomicas'!F236+'RG13'!$B$19*'Regresiones polinomicas'!G236+'RG13'!$B$20*'Regresiones polinomicas'!H236</f>
        <v>4.7400523342213036E-2</v>
      </c>
      <c r="R236" s="145">
        <f>'RG14'!$B$17+'RG14'!$B$18*F236+'RG14'!$B$19*G236+'RG14'!$B$20*H236+'RG14'!$B$21*I236</f>
        <v>4.9293355454134102E-2</v>
      </c>
      <c r="S236" s="145">
        <f>'RG15'!$B$17+'RG15'!$B$18*F236+'RG15'!$B$19*G236+'RG15'!$B$20*H236+'RG15'!$B$21*I236+'RG15'!$B$22*J236</f>
        <v>2.4451736309341499E-2</v>
      </c>
      <c r="T236" s="145">
        <f>'RG16'!$B$17+'RG16'!$B$18*F236+'RG16'!$B$19*G236+'RG16'!$B$20*H236+'RG16'!$B$21*I236+'RG16'!$B$22*J236+'RG16'!$B$23*K236</f>
        <v>3.4571660057595821E-2</v>
      </c>
      <c r="U236" s="145">
        <f>'RG17'!$B$17+'RG17'!$B$18*F236+'RG17'!$B$19*G236+'RG17'!$B$20*H236+'RG17'!$B$21*I236+'RG17'!$B$22*J236+'RG17'!$B$23*K236+'RG17'!$B$24*L236</f>
        <v>4.9517496512407888E-2</v>
      </c>
      <c r="V236" s="145">
        <f>'RG18'!$B$17+'RG18'!$B$18*F236+'RG18'!$B$19*G236+'RG18'!$B$20*H236+'RG18'!$B$21*I236+'RG18'!$B$22*J236+'RG18'!$B$23*K236+'RG18'!$B$24*L236+'RG18'!$B$25*M236</f>
        <v>4.7266936382811764E-2</v>
      </c>
      <c r="W236" s="163">
        <f>'RG19'!$B$17+'RG19'!$B$18*F236+'RG19'!$B$19*G236+'RG19'!$B$20*H236+'RG19'!$B$21*I236+'RG19'!$B$22*J236+'RG19'!$B$23*K236+'RG19'!$B$24*L236+'RG19'!$B$25*M236+'RG19'!$B$26*N236</f>
        <v>4.3848227063278955E-2</v>
      </c>
      <c r="X236" s="166">
        <f t="shared" si="114"/>
        <v>3.0032341644620753E-6</v>
      </c>
      <c r="Y236" s="151">
        <f t="shared" si="115"/>
        <v>1.7329841789416531E-3</v>
      </c>
      <c r="Z236" s="151">
        <f t="shared" si="116"/>
        <v>4.8316932403508692E-2</v>
      </c>
      <c r="AA236" s="151">
        <f t="shared" si="117"/>
        <v>2.5686702338235029E-4</v>
      </c>
      <c r="AB236" s="151">
        <f t="shared" si="118"/>
        <v>1.602707157849962E-2</v>
      </c>
      <c r="AC236" s="151">
        <f t="shared" si="119"/>
        <v>0.29886158439658783</v>
      </c>
      <c r="AD236" s="151">
        <f t="shared" si="120"/>
        <v>9.605025778126254E-5</v>
      </c>
      <c r="AE236" s="151">
        <f t="shared" si="121"/>
        <v>9.8005233422130342E-3</v>
      </c>
      <c r="AF236" s="151">
        <f t="shared" si="122"/>
        <v>0.20675981299736146</v>
      </c>
      <c r="AG236" s="151">
        <f t="shared" si="123"/>
        <v>1.3673456177672771E-4</v>
      </c>
      <c r="AH236" s="151">
        <f t="shared" si="124"/>
        <v>1.1693355454134101E-2</v>
      </c>
      <c r="AI236" s="151">
        <f t="shared" si="125"/>
        <v>0.23721970935848333</v>
      </c>
      <c r="AJ236" s="151">
        <f>(B236-S236)^2</f>
        <v>1.7287683807908877E-4</v>
      </c>
      <c r="AK236" s="151">
        <f t="shared" si="127"/>
        <v>1.3148263690658503E-2</v>
      </c>
      <c r="AL236" s="151">
        <f t="shared" si="128"/>
        <v>0.53772310989773608</v>
      </c>
      <c r="AM236" s="151">
        <f t="shared" si="129"/>
        <v>9.1708428067605543E-6</v>
      </c>
      <c r="AN236" s="151">
        <f t="shared" si="130"/>
        <v>3.0283399424041804E-3</v>
      </c>
      <c r="AO236" s="151">
        <f t="shared" si="131"/>
        <v>8.7596023371715889E-2</v>
      </c>
      <c r="AP236" s="151">
        <f t="shared" si="132"/>
        <v>1.4202672312325413E-4</v>
      </c>
      <c r="AQ236" s="151">
        <f t="shared" si="133"/>
        <v>1.1917496512407887E-2</v>
      </c>
      <c r="AR236" s="151">
        <f>ABS((B236-U236)/U236)</f>
        <v>0.24067243604332159</v>
      </c>
      <c r="AS236" s="151">
        <f t="shared" si="135"/>
        <v>9.3449659029329758E-5</v>
      </c>
      <c r="AT236" s="151">
        <f t="shared" si="136"/>
        <v>9.6669363828117624E-3</v>
      </c>
      <c r="AU236" s="151">
        <f t="shared" si="137"/>
        <v>0.20451793838551097</v>
      </c>
      <c r="AV236" s="151">
        <f t="shared" si="138"/>
        <v>3.9040341434291537E-5</v>
      </c>
      <c r="AW236" s="151">
        <f t="shared" si="139"/>
        <v>6.2482270632789536E-3</v>
      </c>
      <c r="AX236" s="152">
        <f t="shared" si="140"/>
        <v>0.14249668645124264</v>
      </c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  <c r="DS236" s="58"/>
    </row>
    <row r="237" spans="1:123" x14ac:dyDescent="0.25">
      <c r="A237" s="128" t="s">
        <v>237</v>
      </c>
      <c r="B237" s="157"/>
      <c r="C237" s="153"/>
      <c r="D237" s="148"/>
      <c r="E237" s="149"/>
      <c r="F237" s="160">
        <v>235</v>
      </c>
      <c r="G237" s="149">
        <f t="shared" si="113"/>
        <v>55225</v>
      </c>
      <c r="H237" s="149">
        <f t="shared" si="106"/>
        <v>12977875</v>
      </c>
      <c r="I237" s="149">
        <f t="shared" si="107"/>
        <v>3049800625</v>
      </c>
      <c r="J237" s="149">
        <f t="shared" si="108"/>
        <v>716703146875</v>
      </c>
      <c r="K237" s="149">
        <f t="shared" si="109"/>
        <v>168425239515625</v>
      </c>
      <c r="L237" s="149">
        <f t="shared" si="110"/>
        <v>3.9579931286171872E+16</v>
      </c>
      <c r="M237" s="149">
        <f t="shared" si="111"/>
        <v>9.3012838522503905E+18</v>
      </c>
      <c r="N237" s="161">
        <f t="shared" si="112"/>
        <v>2.1858017052788418E+21</v>
      </c>
      <c r="O237" s="164">
        <f>'RG11'!$B$17+'RG11'!$B$18*'Regresiones polinomicas'!F237</f>
        <v>3.562718168812587E-2</v>
      </c>
      <c r="P237" s="150">
        <f>'RG12'!$B$17+'RG12'!$B$18*F237+'RG12'!$B$19*G237</f>
        <v>5.3848520527619959E-2</v>
      </c>
      <c r="Q237" s="150">
        <f>'RG13'!$B$17+'RG13'!$B$18*'Regresiones polinomicas'!F237+'RG13'!$B$19*'Regresiones polinomicas'!G237+'RG13'!$B$20*'Regresiones polinomicas'!H237</f>
        <v>4.7294320638334414E-2</v>
      </c>
      <c r="R237" s="150">
        <f>'RG14'!$B$17+'RG14'!$B$18*F237+'RG14'!$B$19*G237+'RG14'!$B$20*H237+'RG14'!$B$21*I237</f>
        <v>4.9356058952299997E-2</v>
      </c>
      <c r="S237" s="150">
        <f>'RG15'!$B$17+'RG15'!$B$18*F237+'RG15'!$B$19*G237+'RG15'!$B$20*H237+'RG15'!$B$21*I237+'RG15'!$B$22*J237</f>
        <v>2.1116119302376113E-2</v>
      </c>
      <c r="T237" s="150">
        <f>'RG16'!$B$17+'RG16'!$B$18*F237+'RG16'!$B$19*G237+'RG16'!$B$20*H237+'RG16'!$B$21*I237+'RG16'!$B$22*J237+'RG16'!$B$23*K237</f>
        <v>3.3225934064059715E-2</v>
      </c>
      <c r="U237" s="150">
        <f>'RG17'!$B$17+'RG17'!$B$18*F237+'RG17'!$B$19*G237+'RG17'!$B$20*H237+'RG17'!$B$21*I237+'RG17'!$B$22*J237+'RG17'!$B$23*K237+'RG17'!$B$24*L237</f>
        <v>5.2213603873759951E-2</v>
      </c>
      <c r="V237" s="150">
        <f>'RG18'!$B$17+'RG18'!$B$18*F237+'RG18'!$B$19*G237+'RG18'!$B$20*H237+'RG18'!$B$21*I237+'RG18'!$B$22*J237+'RG18'!$B$23*K237+'RG18'!$B$24*L237+'RG18'!$B$25*M237</f>
        <v>4.9152000042035127E-2</v>
      </c>
      <c r="W237" s="165">
        <f>'RG19'!$B$17+'RG19'!$B$18*F237+'RG19'!$B$19*G237+'RG19'!$B$20*H237+'RG19'!$B$21*I237+'RG19'!$B$22*J237+'RG19'!$B$23*K237+'RG19'!$B$24*L237+'RG19'!$B$25*M237+'RG19'!$B$26*N237</f>
        <v>4.4129218340856369E-2</v>
      </c>
      <c r="X237" s="146">
        <f>AVERAGE(X3:X236)</f>
        <v>2.725011486273013E-4</v>
      </c>
      <c r="Y237" s="167">
        <f t="shared" ref="Y237:AX237" si="141">AVERAGE(Y3:Y236)</f>
        <v>1.3604505112757672E-2</v>
      </c>
      <c r="Z237" s="167">
        <f t="shared" si="141"/>
        <v>0.21845967570100761</v>
      </c>
      <c r="AA237" s="146">
        <f t="shared" si="141"/>
        <v>2.0777874987437217E-4</v>
      </c>
      <c r="AB237" s="167">
        <f t="shared" si="141"/>
        <v>1.1553848521528156E-2</v>
      </c>
      <c r="AC237" s="167">
        <f t="shared" si="141"/>
        <v>0.18677860422735801</v>
      </c>
      <c r="AD237" s="146">
        <f t="shared" si="141"/>
        <v>2.0194874390852901E-4</v>
      </c>
      <c r="AE237" s="167">
        <f t="shared" si="141"/>
        <v>1.0940446202703964E-2</v>
      </c>
      <c r="AF237" s="167">
        <f>AVERAGE(AF3:AF236)</f>
        <v>0.17871949032136034</v>
      </c>
      <c r="AG237" s="146">
        <f t="shared" si="141"/>
        <v>2.0151513007663372E-4</v>
      </c>
      <c r="AH237" s="167">
        <f t="shared" si="141"/>
        <v>1.090541179954641E-2</v>
      </c>
      <c r="AI237" s="167">
        <f t="shared" si="141"/>
        <v>0.17950834631792789</v>
      </c>
      <c r="AJ237" s="146">
        <f t="shared" si="141"/>
        <v>1.3774005503521875E-4</v>
      </c>
      <c r="AK237" s="167">
        <f t="shared" si="141"/>
        <v>9.0879614178331226E-3</v>
      </c>
      <c r="AL237" s="167">
        <f t="shared" si="141"/>
        <v>0.15234995805900525</v>
      </c>
      <c r="AM237" s="146">
        <f t="shared" si="141"/>
        <v>1.2831310103576454E-4</v>
      </c>
      <c r="AN237" s="167">
        <f t="shared" si="141"/>
        <v>8.8525318842623494E-3</v>
      </c>
      <c r="AO237" s="167">
        <f t="shared" si="141"/>
        <v>0.1453493963385272</v>
      </c>
      <c r="AP237" s="146">
        <f t="shared" si="141"/>
        <v>1.0939399386008843E-4</v>
      </c>
      <c r="AQ237" s="167">
        <f t="shared" si="141"/>
        <v>8.2938253667204018E-3</v>
      </c>
      <c r="AR237" s="167">
        <f>AVERAGE(AR3:AR236)</f>
        <v>0.13939587353386793</v>
      </c>
      <c r="AS237" s="146">
        <f t="shared" si="141"/>
        <v>1.0898868071212625E-4</v>
      </c>
      <c r="AT237" s="167">
        <f t="shared" si="141"/>
        <v>8.2732384756026046E-3</v>
      </c>
      <c r="AU237" s="167">
        <f t="shared" si="141"/>
        <v>0.13921440726451653</v>
      </c>
      <c r="AV237" s="146">
        <f t="shared" si="141"/>
        <v>1.0808492120582914E-4</v>
      </c>
      <c r="AW237" s="167">
        <f t="shared" si="141"/>
        <v>8.247090993833377E-3</v>
      </c>
      <c r="AX237" s="167">
        <f t="shared" si="141"/>
        <v>0.13905658005990296</v>
      </c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  <c r="DS237" s="58"/>
    </row>
    <row r="238" spans="1:123" x14ac:dyDescent="0.25">
      <c r="O238" s="42"/>
      <c r="P238" s="42"/>
      <c r="Q238" s="42"/>
      <c r="R238" s="42"/>
      <c r="S238" s="42"/>
      <c r="T238" s="42"/>
      <c r="U238" s="42"/>
      <c r="V238" s="42"/>
      <c r="W238" s="42"/>
      <c r="X238" s="48" t="s">
        <v>246</v>
      </c>
      <c r="Y238" s="48" t="s">
        <v>247</v>
      </c>
      <c r="Z238" s="48" t="s">
        <v>248</v>
      </c>
      <c r="AA238" s="48" t="s">
        <v>249</v>
      </c>
      <c r="AB238" s="48" t="s">
        <v>252</v>
      </c>
      <c r="AC238" s="48" t="s">
        <v>253</v>
      </c>
      <c r="AD238" s="48" t="s">
        <v>254</v>
      </c>
      <c r="AE238" s="48" t="s">
        <v>353</v>
      </c>
      <c r="AF238" s="48" t="s">
        <v>256</v>
      </c>
      <c r="AG238" s="48" t="s">
        <v>354</v>
      </c>
      <c r="AH238" s="48" t="s">
        <v>355</v>
      </c>
      <c r="AI238" s="48" t="s">
        <v>356</v>
      </c>
      <c r="AJ238" s="48" t="s">
        <v>358</v>
      </c>
      <c r="AK238" s="48" t="s">
        <v>359</v>
      </c>
      <c r="AL238" s="48" t="s">
        <v>360</v>
      </c>
      <c r="AM238" s="48" t="s">
        <v>366</v>
      </c>
      <c r="AN238" s="48" t="s">
        <v>367</v>
      </c>
      <c r="AO238" s="48" t="s">
        <v>368</v>
      </c>
      <c r="AP238" s="48" t="s">
        <v>369</v>
      </c>
      <c r="AQ238" s="48" t="s">
        <v>370</v>
      </c>
      <c r="AR238" s="48" t="s">
        <v>371</v>
      </c>
      <c r="AS238" s="48" t="s">
        <v>372</v>
      </c>
      <c r="AT238" s="48" t="s">
        <v>373</v>
      </c>
      <c r="AU238" s="48" t="s">
        <v>374</v>
      </c>
      <c r="AV238" s="48" t="s">
        <v>375</v>
      </c>
      <c r="AW238" s="48" t="s">
        <v>376</v>
      </c>
      <c r="AX238" s="48" t="s">
        <v>377</v>
      </c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  <c r="DS238" s="58"/>
    </row>
    <row r="239" spans="1:123" x14ac:dyDescent="0.25">
      <c r="O239" s="42"/>
      <c r="P239" s="42"/>
      <c r="Q239" s="42"/>
      <c r="R239" s="42"/>
      <c r="S239" s="42"/>
      <c r="T239" s="42"/>
      <c r="U239" s="42"/>
      <c r="V239" s="42"/>
      <c r="W239" s="42"/>
      <c r="X239" s="168">
        <f>SQRT(X237)</f>
        <v>1.6507608810100306E-2</v>
      </c>
      <c r="AA239" s="168">
        <f>SQRT(AA237)</f>
        <v>1.441453259299004E-2</v>
      </c>
      <c r="AD239" s="168">
        <f>SQRT(AD237)</f>
        <v>1.421086710614553E-2</v>
      </c>
      <c r="AG239" s="168">
        <f>SQRT(AG237)</f>
        <v>1.4195602490793892E-2</v>
      </c>
      <c r="AJ239" s="168">
        <f>SQRT(AJ237)</f>
        <v>1.173627091691474E-2</v>
      </c>
      <c r="AM239" s="168">
        <f>SQRT(AM237)</f>
        <v>1.132753728909177E-2</v>
      </c>
      <c r="AP239" s="168">
        <f>SQRT(AP237)</f>
        <v>1.0459158372454661E-2</v>
      </c>
      <c r="AS239" s="168">
        <f>SQRT(AS237)</f>
        <v>1.043976439926334E-2</v>
      </c>
      <c r="AV239" s="168">
        <f>SQRT(AV237)</f>
        <v>1.0396389815980792E-2</v>
      </c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  <c r="DS239" s="58"/>
    </row>
    <row r="240" spans="1:123" x14ac:dyDescent="0.25">
      <c r="O240" s="42"/>
      <c r="R240" s="42"/>
      <c r="U240" s="42"/>
      <c r="X240" s="47" t="s">
        <v>250</v>
      </c>
      <c r="AA240" s="47" t="s">
        <v>251</v>
      </c>
      <c r="AD240" s="47" t="s">
        <v>255</v>
      </c>
      <c r="AG240" s="47" t="s">
        <v>357</v>
      </c>
      <c r="AJ240" s="47" t="s">
        <v>361</v>
      </c>
      <c r="AM240" s="47" t="s">
        <v>362</v>
      </c>
      <c r="AP240" s="47" t="s">
        <v>363</v>
      </c>
      <c r="AS240" s="47" t="s">
        <v>364</v>
      </c>
      <c r="AV240" s="47" t="s">
        <v>365</v>
      </c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  <c r="DS240" s="58"/>
    </row>
    <row r="244" spans="1:2" x14ac:dyDescent="0.25">
      <c r="B244" s="24"/>
    </row>
    <row r="245" spans="1:2" x14ac:dyDescent="0.25">
      <c r="B245" s="24"/>
    </row>
    <row r="246" spans="1:2" x14ac:dyDescent="0.25">
      <c r="B246" s="24"/>
    </row>
    <row r="247" spans="1:2" x14ac:dyDescent="0.25">
      <c r="B247" s="24"/>
    </row>
    <row r="248" spans="1:2" x14ac:dyDescent="0.25">
      <c r="B248" s="24"/>
    </row>
    <row r="249" spans="1:2" x14ac:dyDescent="0.25">
      <c r="B249" s="24"/>
    </row>
    <row r="250" spans="1:2" x14ac:dyDescent="0.25">
      <c r="B250" s="24"/>
    </row>
    <row r="251" spans="1:2" x14ac:dyDescent="0.25">
      <c r="B251" s="24"/>
    </row>
    <row r="252" spans="1:2" x14ac:dyDescent="0.25">
      <c r="B252" s="24"/>
    </row>
    <row r="253" spans="1:2" x14ac:dyDescent="0.25">
      <c r="A253" s="7" t="s">
        <v>0</v>
      </c>
      <c r="B253" s="24"/>
    </row>
    <row r="254" spans="1:2" x14ac:dyDescent="0.25">
      <c r="B254" s="24"/>
    </row>
    <row r="255" spans="1:2" x14ac:dyDescent="0.25">
      <c r="B255" s="24"/>
    </row>
    <row r="256" spans="1:2" x14ac:dyDescent="0.25">
      <c r="A256" s="8" t="s">
        <v>0</v>
      </c>
      <c r="B256" s="24"/>
    </row>
    <row r="257" spans="2:2" x14ac:dyDescent="0.25">
      <c r="B257" s="24"/>
    </row>
    <row r="258" spans="2:2" x14ac:dyDescent="0.25">
      <c r="B258" s="24"/>
    </row>
    <row r="259" spans="2:2" x14ac:dyDescent="0.25">
      <c r="B259" s="24"/>
    </row>
    <row r="260" spans="2:2" x14ac:dyDescent="0.25">
      <c r="B260" s="24"/>
    </row>
    <row r="261" spans="2:2" x14ac:dyDescent="0.25">
      <c r="B261" s="24"/>
    </row>
    <row r="262" spans="2:2" x14ac:dyDescent="0.25">
      <c r="B262" s="24"/>
    </row>
    <row r="263" spans="2:2" x14ac:dyDescent="0.25">
      <c r="B263" s="34"/>
    </row>
    <row r="264" spans="2:2" x14ac:dyDescent="0.25">
      <c r="B264" s="29"/>
    </row>
    <row r="265" spans="2:2" x14ac:dyDescent="0.25">
      <c r="B265" s="34"/>
    </row>
    <row r="266" spans="2:2" x14ac:dyDescent="0.25">
      <c r="B266" s="34"/>
    </row>
    <row r="267" spans="2:2" x14ac:dyDescent="0.25">
      <c r="B267" s="35"/>
    </row>
    <row r="268" spans="2:2" x14ac:dyDescent="0.25">
      <c r="B268" s="35"/>
    </row>
    <row r="269" spans="2:2" x14ac:dyDescent="0.25">
      <c r="B269" s="29"/>
    </row>
    <row r="270" spans="2:2" x14ac:dyDescent="0.25">
      <c r="B270" s="36"/>
    </row>
    <row r="271" spans="2:2" x14ac:dyDescent="0.25">
      <c r="B271" s="34"/>
    </row>
    <row r="272" spans="2:2" x14ac:dyDescent="0.25">
      <c r="B272" s="29"/>
    </row>
    <row r="273" spans="2:2" x14ac:dyDescent="0.25">
      <c r="B273" s="29"/>
    </row>
  </sheetData>
  <mergeCells count="1">
    <mergeCell ref="O1:AX1"/>
  </mergeCells>
  <hyperlinks>
    <hyperlink ref="A241" r:id="rId1" display="Departamento Administrativo Nacional de Estadística (DANE) (http://www.dane.gov.co)." xr:uid="{00000000-0004-0000-10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0"/>
  <sheetViews>
    <sheetView topLeftCell="A4" workbookViewId="0">
      <selection activeCell="A23" sqref="A23"/>
    </sheetView>
  </sheetViews>
  <sheetFormatPr baseColWidth="10" defaultRowHeight="15" x14ac:dyDescent="0.25"/>
  <sheetData>
    <row r="1" spans="1:14" x14ac:dyDescent="0.25">
      <c r="A1" t="s">
        <v>297</v>
      </c>
      <c r="K1" t="s">
        <v>413</v>
      </c>
    </row>
    <row r="2" spans="1:14" ht="15.75" thickBot="1" x14ac:dyDescent="0.3">
      <c r="K2" s="99" t="s">
        <v>403</v>
      </c>
    </row>
    <row r="3" spans="1:14" x14ac:dyDescent="0.25">
      <c r="A3" s="46" t="s">
        <v>298</v>
      </c>
      <c r="B3" s="46"/>
      <c r="K3" t="s">
        <v>402</v>
      </c>
    </row>
    <row r="4" spans="1:14" x14ac:dyDescent="0.25">
      <c r="A4" s="43" t="s">
        <v>299</v>
      </c>
      <c r="B4" s="43">
        <v>0.7004397694118869</v>
      </c>
      <c r="K4" t="s">
        <v>398</v>
      </c>
      <c r="L4" t="s">
        <v>401</v>
      </c>
    </row>
    <row r="5" spans="1:14" ht="15" customHeight="1" x14ac:dyDescent="0.25">
      <c r="A5" s="43" t="s">
        <v>300</v>
      </c>
      <c r="B5" s="81">
        <v>0.49061587057377737</v>
      </c>
      <c r="D5" s="113" t="s">
        <v>447</v>
      </c>
      <c r="E5" s="113"/>
      <c r="F5" s="113"/>
      <c r="G5" s="113"/>
      <c r="H5" s="113"/>
      <c r="K5" t="s">
        <v>399</v>
      </c>
      <c r="L5" t="s">
        <v>400</v>
      </c>
    </row>
    <row r="6" spans="1:14" x14ac:dyDescent="0.25">
      <c r="A6" s="43" t="s">
        <v>301</v>
      </c>
      <c r="B6" s="43">
        <v>0.48842024932625056</v>
      </c>
      <c r="D6" s="113"/>
      <c r="E6" s="113"/>
      <c r="F6" s="113"/>
      <c r="G6" s="113"/>
      <c r="H6" s="113"/>
      <c r="K6" t="s">
        <v>404</v>
      </c>
    </row>
    <row r="7" spans="1:14" x14ac:dyDescent="0.25">
      <c r="A7" s="43" t="s">
        <v>302</v>
      </c>
      <c r="B7" s="43">
        <v>1.6578609605762934E-2</v>
      </c>
      <c r="K7" t="s">
        <v>407</v>
      </c>
      <c r="L7">
        <f>_xlfn.F.INV.RT(0.05,B12,B13)</f>
        <v>3.8818532871673188</v>
      </c>
    </row>
    <row r="8" spans="1:14" ht="15.75" thickBot="1" x14ac:dyDescent="0.3">
      <c r="A8" s="44" t="s">
        <v>303</v>
      </c>
      <c r="B8" s="44">
        <v>234</v>
      </c>
      <c r="K8" t="s">
        <v>405</v>
      </c>
    </row>
    <row r="9" spans="1:14" x14ac:dyDescent="0.25">
      <c r="K9" t="s">
        <v>406</v>
      </c>
      <c r="L9">
        <f>E12</f>
        <v>223.45195972502722</v>
      </c>
    </row>
    <row r="10" spans="1:14" ht="15.75" thickBot="1" x14ac:dyDescent="0.3">
      <c r="A10" t="s">
        <v>304</v>
      </c>
      <c r="K10" t="s">
        <v>408</v>
      </c>
    </row>
    <row r="11" spans="1:14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  <c r="K11">
        <f>L9</f>
        <v>223.45195972502722</v>
      </c>
      <c r="L11" t="s">
        <v>409</v>
      </c>
      <c r="M11">
        <f>L7</f>
        <v>3.8818532871673188</v>
      </c>
      <c r="N11" t="s">
        <v>397</v>
      </c>
    </row>
    <row r="12" spans="1:14" x14ac:dyDescent="0.25">
      <c r="A12" s="43" t="s">
        <v>305</v>
      </c>
      <c r="B12" s="43">
        <v>1</v>
      </c>
      <c r="C12" s="43">
        <v>6.1415837375057639E-2</v>
      </c>
      <c r="D12" s="43">
        <v>6.1415837375057639E-2</v>
      </c>
      <c r="E12" s="43">
        <v>223.45195972502722</v>
      </c>
      <c r="F12" s="80">
        <v>7.739601104633002E-36</v>
      </c>
      <c r="G12" t="s">
        <v>412</v>
      </c>
      <c r="K12" t="s">
        <v>410</v>
      </c>
    </row>
    <row r="13" spans="1:14" x14ac:dyDescent="0.25">
      <c r="A13" s="43" t="s">
        <v>306</v>
      </c>
      <c r="B13" s="43">
        <v>232</v>
      </c>
      <c r="C13" s="43">
        <v>6.376526877878845E-2</v>
      </c>
      <c r="D13" s="43">
        <v>2.7485029646029505E-4</v>
      </c>
      <c r="E13" s="43"/>
      <c r="F13" s="43"/>
      <c r="K13" t="s">
        <v>411</v>
      </c>
    </row>
    <row r="14" spans="1:14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>
        <f>_xlfn.F.INV.RT(0.05,B12,B13)</f>
        <v>3.8818532871673188</v>
      </c>
      <c r="F14" s="44"/>
    </row>
    <row r="15" spans="1:14" ht="15.75" thickBot="1" x14ac:dyDescent="0.3">
      <c r="E15" t="s">
        <v>397</v>
      </c>
    </row>
    <row r="16" spans="1:14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  <c r="K16" t="s">
        <v>414</v>
      </c>
    </row>
    <row r="17" spans="1:15" x14ac:dyDescent="0.25">
      <c r="A17" s="43" t="s">
        <v>308</v>
      </c>
      <c r="B17" s="43">
        <v>9.1988202927258705E-2</v>
      </c>
      <c r="C17" s="43">
        <v>2.1745211437487083E-3</v>
      </c>
      <c r="D17" s="43">
        <v>42.302740164980911</v>
      </c>
      <c r="E17" s="80">
        <v>4.8179950599539344E-111</v>
      </c>
      <c r="F17" s="43">
        <v>8.7703870178687984E-2</v>
      </c>
      <c r="G17" s="43">
        <v>9.6272535675829427E-2</v>
      </c>
      <c r="H17" s="43">
        <v>8.7703870178687984E-2</v>
      </c>
      <c r="I17" s="43">
        <v>9.6272535675829427E-2</v>
      </c>
    </row>
    <row r="18" spans="1:15" ht="15.75" thickBot="1" x14ac:dyDescent="0.3">
      <c r="A18" s="44" t="s">
        <v>284</v>
      </c>
      <c r="B18" s="44">
        <v>-2.3983413293248015E-4</v>
      </c>
      <c r="C18" s="44">
        <v>1.6044231049711011E-5</v>
      </c>
      <c r="D18" s="44">
        <v>-14.948309594232629</v>
      </c>
      <c r="E18" s="83">
        <v>7.739601104633002E-36</v>
      </c>
      <c r="F18" s="44">
        <v>-2.7144514978072817E-4</v>
      </c>
      <c r="G18" s="44">
        <v>-2.0822311608423213E-4</v>
      </c>
      <c r="H18" s="44">
        <v>-2.7144514978072817E-4</v>
      </c>
      <c r="I18" s="44">
        <v>-2.0822311608423213E-4</v>
      </c>
      <c r="K18" s="99" t="str">
        <f>K2</f>
        <v>Yt=0,091-0.00023Xt+Ut</v>
      </c>
    </row>
    <row r="19" spans="1:15" x14ac:dyDescent="0.25">
      <c r="K19" t="s">
        <v>402</v>
      </c>
    </row>
    <row r="20" spans="1:15" x14ac:dyDescent="0.25">
      <c r="D20" s="47" t="s">
        <v>415</v>
      </c>
      <c r="E20">
        <f>_xlfn.T.INV.2T(0.05,B13)</f>
        <v>1.9702419362015733</v>
      </c>
      <c r="K20" t="s">
        <v>398</v>
      </c>
      <c r="L20" t="s">
        <v>401</v>
      </c>
    </row>
    <row r="21" spans="1:15" x14ac:dyDescent="0.25">
      <c r="E21" s="47" t="s">
        <v>416</v>
      </c>
      <c r="K21" t="s">
        <v>399</v>
      </c>
      <c r="L21" t="s">
        <v>400</v>
      </c>
    </row>
    <row r="22" spans="1:15" x14ac:dyDescent="0.25">
      <c r="K22" t="s">
        <v>404</v>
      </c>
    </row>
    <row r="23" spans="1:15" x14ac:dyDescent="0.25">
      <c r="A23" t="s">
        <v>425</v>
      </c>
      <c r="B23" s="47" t="s">
        <v>455</v>
      </c>
      <c r="K23" s="47" t="s">
        <v>415</v>
      </c>
      <c r="L23">
        <f>_xlfn.T.INV.2T(0.05,B13)</f>
        <v>1.9702419362015733</v>
      </c>
    </row>
    <row r="24" spans="1:15" x14ac:dyDescent="0.25">
      <c r="A24" t="s">
        <v>426</v>
      </c>
      <c r="B24" s="47" t="s">
        <v>427</v>
      </c>
      <c r="K24" t="s">
        <v>405</v>
      </c>
    </row>
    <row r="25" spans="1:15" x14ac:dyDescent="0.25">
      <c r="K25" t="s">
        <v>406</v>
      </c>
      <c r="L25">
        <f>D18</f>
        <v>-14.948309594232629</v>
      </c>
    </row>
    <row r="26" spans="1:15" x14ac:dyDescent="0.25">
      <c r="K26" t="s">
        <v>408</v>
      </c>
    </row>
    <row r="27" spans="1:15" x14ac:dyDescent="0.25">
      <c r="K27">
        <f>L23*-1</f>
        <v>-1.9702419362015733</v>
      </c>
      <c r="L27" t="s">
        <v>417</v>
      </c>
      <c r="M27">
        <f>L25</f>
        <v>-14.948309594232629</v>
      </c>
      <c r="N27" t="s">
        <v>409</v>
      </c>
      <c r="O27">
        <f>L23</f>
        <v>1.9702419362015733</v>
      </c>
    </row>
    <row r="28" spans="1:15" x14ac:dyDescent="0.25">
      <c r="K28" t="s">
        <v>410</v>
      </c>
      <c r="M28" t="s">
        <v>418</v>
      </c>
      <c r="N28" t="s">
        <v>419</v>
      </c>
    </row>
    <row r="29" spans="1:15" x14ac:dyDescent="0.25">
      <c r="K29" s="114" t="s">
        <v>420</v>
      </c>
      <c r="L29" s="114"/>
      <c r="M29" s="114"/>
      <c r="N29" s="114"/>
      <c r="O29" s="114"/>
    </row>
    <row r="30" spans="1:15" x14ac:dyDescent="0.25">
      <c r="K30" s="114"/>
      <c r="L30" s="114"/>
      <c r="M30" s="114"/>
      <c r="N30" s="114"/>
      <c r="O30" s="114"/>
    </row>
  </sheetData>
  <mergeCells count="2">
    <mergeCell ref="D5:H6"/>
    <mergeCell ref="K29:O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43"/>
  <sheetViews>
    <sheetView topLeftCell="A5" workbookViewId="0">
      <selection activeCell="K29" sqref="K29:O30"/>
    </sheetView>
  </sheetViews>
  <sheetFormatPr baseColWidth="10" defaultRowHeight="15" x14ac:dyDescent="0.25"/>
  <sheetData>
    <row r="1" spans="1:15" x14ac:dyDescent="0.25">
      <c r="A1" t="s">
        <v>297</v>
      </c>
      <c r="K1" t="s">
        <v>413</v>
      </c>
    </row>
    <row r="2" spans="1:15" ht="15.75" thickBot="1" x14ac:dyDescent="0.3">
      <c r="K2" s="99" t="s">
        <v>421</v>
      </c>
      <c r="O2" s="43"/>
    </row>
    <row r="3" spans="1:15" x14ac:dyDescent="0.25">
      <c r="A3" s="46" t="s">
        <v>298</v>
      </c>
      <c r="B3" s="46"/>
      <c r="K3" t="s">
        <v>402</v>
      </c>
      <c r="O3" s="43"/>
    </row>
    <row r="4" spans="1:15" ht="15.75" thickBot="1" x14ac:dyDescent="0.3">
      <c r="A4" s="43" t="s">
        <v>299</v>
      </c>
      <c r="B4" s="43">
        <v>0.78204917489574777</v>
      </c>
      <c r="K4" t="s">
        <v>398</v>
      </c>
      <c r="L4" t="s">
        <v>422</v>
      </c>
      <c r="O4" s="44"/>
    </row>
    <row r="5" spans="1:15" x14ac:dyDescent="0.25">
      <c r="A5" s="43" t="s">
        <v>300</v>
      </c>
      <c r="B5" s="80">
        <v>0.6116009119551199</v>
      </c>
      <c r="D5" s="113" t="s">
        <v>446</v>
      </c>
      <c r="E5" s="113"/>
      <c r="F5" s="113"/>
      <c r="G5" s="113"/>
      <c r="H5" s="113"/>
      <c r="K5" t="s">
        <v>399</v>
      </c>
      <c r="L5" t="s">
        <v>400</v>
      </c>
    </row>
    <row r="6" spans="1:15" x14ac:dyDescent="0.25">
      <c r="A6" s="43" t="s">
        <v>301</v>
      </c>
      <c r="B6" s="43">
        <v>0.60823814928806463</v>
      </c>
      <c r="D6" s="113"/>
      <c r="E6" s="113"/>
      <c r="F6" s="113"/>
      <c r="G6" s="113"/>
      <c r="H6" s="113"/>
      <c r="K6" t="s">
        <v>404</v>
      </c>
    </row>
    <row r="7" spans="1:15" x14ac:dyDescent="0.25">
      <c r="A7" s="43" t="s">
        <v>302</v>
      </c>
      <c r="B7" s="43">
        <v>1.4507831512580241E-2</v>
      </c>
      <c r="K7" t="s">
        <v>407</v>
      </c>
      <c r="L7">
        <f>_xlfn.F.INV.RT(0.05,B12,B13)</f>
        <v>3.0349206181042021</v>
      </c>
    </row>
    <row r="8" spans="1:15" ht="15.75" thickBot="1" x14ac:dyDescent="0.3">
      <c r="A8" s="44" t="s">
        <v>303</v>
      </c>
      <c r="B8" s="44">
        <v>234</v>
      </c>
      <c r="K8" t="s">
        <v>405</v>
      </c>
    </row>
    <row r="9" spans="1:15" x14ac:dyDescent="0.25">
      <c r="K9" t="s">
        <v>406</v>
      </c>
      <c r="L9">
        <f>E12</f>
        <v>181.87453962985049</v>
      </c>
    </row>
    <row r="10" spans="1:15" ht="15.75" thickBot="1" x14ac:dyDescent="0.3">
      <c r="A10" t="s">
        <v>304</v>
      </c>
      <c r="K10" t="s">
        <v>408</v>
      </c>
    </row>
    <row r="11" spans="1:15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  <c r="K11">
        <f>L9</f>
        <v>181.87453962985049</v>
      </c>
      <c r="L11" t="s">
        <v>409</v>
      </c>
      <c r="M11">
        <f>L7</f>
        <v>3.0349206181042021</v>
      </c>
      <c r="N11" t="s">
        <v>397</v>
      </c>
    </row>
    <row r="12" spans="1:15" x14ac:dyDescent="0.25">
      <c r="A12" s="43" t="s">
        <v>305</v>
      </c>
      <c r="B12" s="43">
        <v>2</v>
      </c>
      <c r="C12" s="43">
        <v>7.6560878683242933E-2</v>
      </c>
      <c r="D12" s="43">
        <v>3.8280439341621467E-2</v>
      </c>
      <c r="E12" s="43">
        <v>181.87453962985049</v>
      </c>
      <c r="F12" s="80">
        <v>3.6444523437537225E-48</v>
      </c>
      <c r="K12" t="s">
        <v>410</v>
      </c>
    </row>
    <row r="13" spans="1:15" x14ac:dyDescent="0.25">
      <c r="A13" s="43" t="s">
        <v>306</v>
      </c>
      <c r="B13" s="43">
        <v>231</v>
      </c>
      <c r="C13" s="43">
        <v>4.8620227470603156E-2</v>
      </c>
      <c r="D13" s="43">
        <v>2.1047717519741626E-4</v>
      </c>
      <c r="E13" s="43"/>
      <c r="F13" s="43"/>
      <c r="K13" s="47" t="s">
        <v>411</v>
      </c>
    </row>
    <row r="14" spans="1:15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15" ht="15.75" thickBot="1" x14ac:dyDescent="0.3"/>
    <row r="16" spans="1:15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  <c r="K16" t="s">
        <v>414</v>
      </c>
    </row>
    <row r="17" spans="1:15" x14ac:dyDescent="0.25">
      <c r="A17" s="43" t="s">
        <v>308</v>
      </c>
      <c r="B17" s="43">
        <v>0.11020954176675282</v>
      </c>
      <c r="C17" s="43">
        <v>2.8697123628176223E-3</v>
      </c>
      <c r="D17" s="43">
        <v>38.404386165916563</v>
      </c>
      <c r="E17" s="80">
        <v>2.8681802568835403E-102</v>
      </c>
      <c r="F17" s="43">
        <v>0.10455538578231438</v>
      </c>
      <c r="G17" s="43">
        <v>0.11586369775119126</v>
      </c>
      <c r="H17" s="43">
        <v>0.10455538578231438</v>
      </c>
      <c r="I17" s="43">
        <v>0.11586369775119126</v>
      </c>
    </row>
    <row r="18" spans="1:15" x14ac:dyDescent="0.25">
      <c r="A18" s="43" t="s">
        <v>284</v>
      </c>
      <c r="B18" s="43">
        <v>-7.0308851020775369E-4</v>
      </c>
      <c r="C18" s="43">
        <v>5.6387766586755561E-5</v>
      </c>
      <c r="D18" s="43">
        <v>-12.468812878517095</v>
      </c>
      <c r="E18" s="80">
        <v>1.2583828227129954E-27</v>
      </c>
      <c r="F18" s="43">
        <v>-8.1418857446038993E-4</v>
      </c>
      <c r="G18" s="43">
        <v>-5.9198844595511745E-4</v>
      </c>
      <c r="H18" s="43">
        <v>-8.1418857446038993E-4</v>
      </c>
      <c r="I18" s="43">
        <v>-5.9198844595511745E-4</v>
      </c>
      <c r="K18" s="99" t="str">
        <f>K2</f>
        <v>Yt=0,110-0,0007x+0,0000019Xt^2+Ut</v>
      </c>
    </row>
    <row r="19" spans="1:15" ht="15.75" thickBot="1" x14ac:dyDescent="0.3">
      <c r="A19" s="44" t="s">
        <v>285</v>
      </c>
      <c r="B19" s="44">
        <v>1.9712952224479719E-6</v>
      </c>
      <c r="C19" s="44">
        <v>2.3239080562226324E-7</v>
      </c>
      <c r="D19" s="44">
        <v>8.4826730436667503</v>
      </c>
      <c r="E19" s="83">
        <v>2.6540931649822099E-15</v>
      </c>
      <c r="F19" s="44">
        <v>1.5134187183904472E-6</v>
      </c>
      <c r="G19" s="44">
        <v>2.4291717265054967E-6</v>
      </c>
      <c r="H19" s="44">
        <v>1.5134187183904472E-6</v>
      </c>
      <c r="I19" s="44">
        <v>2.4291717265054967E-6</v>
      </c>
      <c r="K19" s="100" t="s">
        <v>402</v>
      </c>
      <c r="L19" s="101"/>
      <c r="M19" s="101"/>
      <c r="N19" s="101"/>
      <c r="O19" s="102"/>
    </row>
    <row r="20" spans="1:15" x14ac:dyDescent="0.25">
      <c r="K20" s="103" t="s">
        <v>398</v>
      </c>
      <c r="L20" s="104" t="s">
        <v>401</v>
      </c>
      <c r="M20" s="104"/>
      <c r="N20" s="104"/>
      <c r="O20" s="105"/>
    </row>
    <row r="21" spans="1:15" x14ac:dyDescent="0.25">
      <c r="K21" s="103" t="s">
        <v>399</v>
      </c>
      <c r="L21" s="104" t="s">
        <v>400</v>
      </c>
      <c r="M21" s="104"/>
      <c r="N21" s="104"/>
      <c r="O21" s="105"/>
    </row>
    <row r="22" spans="1:15" x14ac:dyDescent="0.25">
      <c r="A22" t="s">
        <v>425</v>
      </c>
      <c r="B22" s="47" t="s">
        <v>455</v>
      </c>
      <c r="K22" s="103" t="s">
        <v>404</v>
      </c>
      <c r="L22" s="104"/>
      <c r="M22" s="104"/>
      <c r="N22" s="104"/>
      <c r="O22" s="105"/>
    </row>
    <row r="23" spans="1:15" x14ac:dyDescent="0.25">
      <c r="A23" t="s">
        <v>426</v>
      </c>
      <c r="B23" s="47" t="s">
        <v>429</v>
      </c>
      <c r="K23" s="106" t="s">
        <v>415</v>
      </c>
      <c r="L23" s="104">
        <f>_xlfn.T.INV.2T(0.05,B13)</f>
        <v>1.9702866592827879</v>
      </c>
      <c r="M23" s="104"/>
      <c r="N23" s="104"/>
      <c r="O23" s="105"/>
    </row>
    <row r="24" spans="1:15" x14ac:dyDescent="0.25">
      <c r="A24" t="s">
        <v>428</v>
      </c>
      <c r="B24" s="47" t="s">
        <v>430</v>
      </c>
      <c r="K24" s="103" t="s">
        <v>405</v>
      </c>
      <c r="L24" s="104"/>
      <c r="M24" s="104"/>
      <c r="N24" s="104"/>
      <c r="O24" s="105"/>
    </row>
    <row r="25" spans="1:15" x14ac:dyDescent="0.25">
      <c r="K25" s="103" t="s">
        <v>406</v>
      </c>
      <c r="L25" s="104">
        <f>D18</f>
        <v>-12.468812878517095</v>
      </c>
      <c r="M25" s="104"/>
      <c r="N25" s="104"/>
      <c r="O25" s="105"/>
    </row>
    <row r="26" spans="1:15" x14ac:dyDescent="0.25">
      <c r="K26" s="103" t="s">
        <v>408</v>
      </c>
      <c r="L26" s="104"/>
      <c r="M26" s="104"/>
      <c r="N26" s="104"/>
      <c r="O26" s="105"/>
    </row>
    <row r="27" spans="1:15" x14ac:dyDescent="0.25">
      <c r="K27" s="103">
        <f>L23*-1</f>
        <v>-1.9702866592827879</v>
      </c>
      <c r="L27" s="104" t="s">
        <v>417</v>
      </c>
      <c r="M27" s="104">
        <f>L25</f>
        <v>-12.468812878517095</v>
      </c>
      <c r="N27" s="104" t="s">
        <v>409</v>
      </c>
      <c r="O27" s="105">
        <f>L23</f>
        <v>1.9702866592827879</v>
      </c>
    </row>
    <row r="28" spans="1:15" x14ac:dyDescent="0.25">
      <c r="K28" s="103" t="s">
        <v>410</v>
      </c>
      <c r="L28" s="104"/>
      <c r="M28" s="104" t="s">
        <v>418</v>
      </c>
      <c r="N28" s="104" t="s">
        <v>419</v>
      </c>
      <c r="O28" s="105"/>
    </row>
    <row r="29" spans="1:15" x14ac:dyDescent="0.25">
      <c r="K29" s="118" t="s">
        <v>420</v>
      </c>
      <c r="L29" s="119"/>
      <c r="M29" s="119"/>
      <c r="N29" s="119"/>
      <c r="O29" s="120"/>
    </row>
    <row r="30" spans="1:15" x14ac:dyDescent="0.25">
      <c r="K30" s="121"/>
      <c r="L30" s="122"/>
      <c r="M30" s="122"/>
      <c r="N30" s="122"/>
      <c r="O30" s="123"/>
    </row>
    <row r="32" spans="1:15" x14ac:dyDescent="0.25">
      <c r="K32" s="100" t="s">
        <v>402</v>
      </c>
      <c r="L32" s="101"/>
      <c r="M32" s="101"/>
      <c r="N32" s="101"/>
      <c r="O32" s="102"/>
    </row>
    <row r="33" spans="11:15" x14ac:dyDescent="0.25">
      <c r="K33" s="103" t="s">
        <v>398</v>
      </c>
      <c r="L33" s="104" t="s">
        <v>423</v>
      </c>
      <c r="M33" s="104"/>
      <c r="N33" s="104"/>
      <c r="O33" s="105"/>
    </row>
    <row r="34" spans="11:15" x14ac:dyDescent="0.25">
      <c r="K34" s="103" t="s">
        <v>399</v>
      </c>
      <c r="L34" s="104" t="s">
        <v>400</v>
      </c>
      <c r="M34" s="104"/>
      <c r="N34" s="104"/>
      <c r="O34" s="105"/>
    </row>
    <row r="35" spans="11:15" x14ac:dyDescent="0.25">
      <c r="K35" s="103" t="s">
        <v>404</v>
      </c>
      <c r="L35" s="104"/>
      <c r="M35" s="104"/>
      <c r="N35" s="104"/>
      <c r="O35" s="105"/>
    </row>
    <row r="36" spans="11:15" x14ac:dyDescent="0.25">
      <c r="K36" s="106" t="s">
        <v>415</v>
      </c>
      <c r="L36" s="104">
        <f>_xlfn.T.INV.2T(0.05,B13)</f>
        <v>1.9702866592827879</v>
      </c>
      <c r="M36" s="104"/>
      <c r="N36" s="104"/>
      <c r="O36" s="105"/>
    </row>
    <row r="37" spans="11:15" x14ac:dyDescent="0.25">
      <c r="K37" s="103" t="s">
        <v>405</v>
      </c>
      <c r="L37" s="104"/>
      <c r="M37" s="104"/>
      <c r="N37" s="104"/>
      <c r="O37" s="105"/>
    </row>
    <row r="38" spans="11:15" x14ac:dyDescent="0.25">
      <c r="K38" s="103" t="s">
        <v>406</v>
      </c>
      <c r="L38" s="104">
        <f>D19</f>
        <v>8.4826730436667503</v>
      </c>
      <c r="M38" s="104"/>
      <c r="N38" s="104"/>
      <c r="O38" s="105"/>
    </row>
    <row r="39" spans="11:15" x14ac:dyDescent="0.25">
      <c r="K39" s="103" t="s">
        <v>408</v>
      </c>
      <c r="L39" s="104"/>
      <c r="M39" s="104"/>
      <c r="N39" s="104"/>
      <c r="O39" s="105"/>
    </row>
    <row r="40" spans="11:15" x14ac:dyDescent="0.25">
      <c r="K40" s="103">
        <f>L36*-1</f>
        <v>-1.9702866592827879</v>
      </c>
      <c r="L40" s="104" t="s">
        <v>417</v>
      </c>
      <c r="M40" s="104">
        <f>L38</f>
        <v>8.4826730436667503</v>
      </c>
      <c r="N40" s="104" t="s">
        <v>409</v>
      </c>
      <c r="O40" s="105">
        <f>L36</f>
        <v>1.9702866592827879</v>
      </c>
    </row>
    <row r="41" spans="11:15" ht="15" customHeight="1" x14ac:dyDescent="0.25">
      <c r="K41" s="103" t="s">
        <v>410</v>
      </c>
      <c r="L41" s="104"/>
      <c r="M41" s="104" t="s">
        <v>418</v>
      </c>
      <c r="N41" s="104" t="s">
        <v>419</v>
      </c>
      <c r="O41" s="105"/>
    </row>
    <row r="42" spans="11:15" x14ac:dyDescent="0.25">
      <c r="K42" s="124" t="s">
        <v>424</v>
      </c>
      <c r="L42" s="119"/>
      <c r="M42" s="119"/>
      <c r="N42" s="119"/>
      <c r="O42" s="120"/>
    </row>
    <row r="43" spans="11:15" x14ac:dyDescent="0.25">
      <c r="K43" s="121"/>
      <c r="L43" s="122"/>
      <c r="M43" s="122"/>
      <c r="N43" s="122"/>
      <c r="O43" s="123"/>
    </row>
  </sheetData>
  <mergeCells count="3">
    <mergeCell ref="K29:O30"/>
    <mergeCell ref="K42:O43"/>
    <mergeCell ref="D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6"/>
  <sheetViews>
    <sheetView topLeftCell="A22" workbookViewId="0">
      <selection activeCell="E24" sqref="E24"/>
    </sheetView>
  </sheetViews>
  <sheetFormatPr baseColWidth="10" defaultRowHeight="15" x14ac:dyDescent="0.25"/>
  <sheetData>
    <row r="1" spans="1:15" x14ac:dyDescent="0.25">
      <c r="A1" t="s">
        <v>297</v>
      </c>
      <c r="K1" t="s">
        <v>413</v>
      </c>
    </row>
    <row r="2" spans="1:15" ht="15.75" thickBot="1" x14ac:dyDescent="0.3">
      <c r="K2" s="99" t="s">
        <v>421</v>
      </c>
      <c r="O2" s="43"/>
    </row>
    <row r="3" spans="1:15" x14ac:dyDescent="0.25">
      <c r="A3" s="46" t="s">
        <v>298</v>
      </c>
      <c r="B3" s="46"/>
      <c r="K3" t="s">
        <v>402</v>
      </c>
      <c r="O3" s="43"/>
    </row>
    <row r="4" spans="1:15" ht="15.75" thickBot="1" x14ac:dyDescent="0.3">
      <c r="A4" s="43" t="s">
        <v>299</v>
      </c>
      <c r="B4" s="43">
        <v>0.78898599074436537</v>
      </c>
      <c r="K4" t="s">
        <v>398</v>
      </c>
      <c r="L4" t="s">
        <v>433</v>
      </c>
      <c r="O4" s="44"/>
    </row>
    <row r="5" spans="1:15" x14ac:dyDescent="0.25">
      <c r="A5" s="43" t="s">
        <v>300</v>
      </c>
      <c r="B5" s="80">
        <v>0.62249889359086774</v>
      </c>
      <c r="D5" s="113" t="s">
        <v>448</v>
      </c>
      <c r="E5" s="113"/>
      <c r="F5" s="113"/>
      <c r="G5" s="113"/>
      <c r="H5" s="113"/>
      <c r="K5" t="s">
        <v>399</v>
      </c>
      <c r="L5" t="s">
        <v>400</v>
      </c>
    </row>
    <row r="6" spans="1:15" x14ac:dyDescent="0.25">
      <c r="A6" s="43" t="s">
        <v>301</v>
      </c>
      <c r="B6" s="43">
        <v>0.61757496611596596</v>
      </c>
      <c r="D6" s="113"/>
      <c r="E6" s="113"/>
      <c r="F6" s="113"/>
      <c r="G6" s="113"/>
      <c r="H6" s="113"/>
      <c r="K6" t="s">
        <v>404</v>
      </c>
    </row>
    <row r="7" spans="1:15" x14ac:dyDescent="0.25">
      <c r="A7" s="43" t="s">
        <v>302</v>
      </c>
      <c r="B7" s="43">
        <v>1.4333907212498066E-2</v>
      </c>
      <c r="K7" t="s">
        <v>407</v>
      </c>
      <c r="L7">
        <f>_xlfn.F.INV.RT(0.05,B12,B13)</f>
        <v>2.6438497804883587</v>
      </c>
    </row>
    <row r="8" spans="1:15" ht="15.75" thickBot="1" x14ac:dyDescent="0.3">
      <c r="A8" s="44" t="s">
        <v>303</v>
      </c>
      <c r="B8" s="44">
        <v>234</v>
      </c>
      <c r="K8" t="s">
        <v>405</v>
      </c>
    </row>
    <row r="9" spans="1:15" x14ac:dyDescent="0.25">
      <c r="K9" t="s">
        <v>406</v>
      </c>
      <c r="L9">
        <f>E12</f>
        <v>126.4232458264004</v>
      </c>
    </row>
    <row r="10" spans="1:15" ht="15.75" thickBot="1" x14ac:dyDescent="0.3">
      <c r="A10" t="s">
        <v>304</v>
      </c>
      <c r="K10" t="s">
        <v>408</v>
      </c>
    </row>
    <row r="11" spans="1:15" x14ac:dyDescent="0.25">
      <c r="A11" s="45"/>
      <c r="B11" s="45" t="s">
        <v>309</v>
      </c>
      <c r="C11" s="45" t="s">
        <v>310</v>
      </c>
      <c r="D11" s="45" t="s">
        <v>311</v>
      </c>
      <c r="E11" s="45" t="s">
        <v>312</v>
      </c>
      <c r="F11" s="45" t="s">
        <v>313</v>
      </c>
      <c r="K11">
        <f>L9</f>
        <v>126.4232458264004</v>
      </c>
      <c r="L11" t="s">
        <v>409</v>
      </c>
      <c r="M11">
        <f>L7</f>
        <v>2.6438497804883587</v>
      </c>
      <c r="N11" t="s">
        <v>397</v>
      </c>
    </row>
    <row r="12" spans="1:15" x14ac:dyDescent="0.25">
      <c r="A12" s="43" t="s">
        <v>305</v>
      </c>
      <c r="B12" s="43">
        <v>3</v>
      </c>
      <c r="C12" s="43">
        <v>7.7925100079250159E-2</v>
      </c>
      <c r="D12" s="43">
        <v>2.5975033359750054E-2</v>
      </c>
      <c r="E12" s="43">
        <v>126.4232458264004</v>
      </c>
      <c r="F12" s="80">
        <v>2.128200247653664E-48</v>
      </c>
      <c r="K12" t="s">
        <v>410</v>
      </c>
    </row>
    <row r="13" spans="1:15" x14ac:dyDescent="0.25">
      <c r="A13" s="43" t="s">
        <v>306</v>
      </c>
      <c r="B13" s="43">
        <v>230</v>
      </c>
      <c r="C13" s="43">
        <v>4.7256006074595937E-2</v>
      </c>
      <c r="D13" s="43">
        <v>2.0546089597650406E-4</v>
      </c>
      <c r="E13" s="43"/>
      <c r="F13" s="43"/>
      <c r="K13" t="s">
        <v>411</v>
      </c>
    </row>
    <row r="14" spans="1:15" ht="15.75" thickBot="1" x14ac:dyDescent="0.3">
      <c r="A14" s="44" t="s">
        <v>307</v>
      </c>
      <c r="B14" s="44">
        <v>233</v>
      </c>
      <c r="C14" s="44">
        <v>0.12518110615384609</v>
      </c>
      <c r="D14" s="44"/>
      <c r="E14" s="44"/>
      <c r="F14" s="44"/>
    </row>
    <row r="15" spans="1:15" ht="15.75" thickBot="1" x14ac:dyDescent="0.3"/>
    <row r="16" spans="1:15" x14ac:dyDescent="0.25">
      <c r="A16" s="45"/>
      <c r="B16" s="45" t="s">
        <v>314</v>
      </c>
      <c r="C16" s="45" t="s">
        <v>302</v>
      </c>
      <c r="D16" s="45" t="s">
        <v>315</v>
      </c>
      <c r="E16" s="45" t="s">
        <v>316</v>
      </c>
      <c r="F16" s="45" t="s">
        <v>317</v>
      </c>
      <c r="G16" s="45" t="s">
        <v>318</v>
      </c>
      <c r="H16" s="45" t="s">
        <v>319</v>
      </c>
      <c r="I16" s="45" t="s">
        <v>320</v>
      </c>
      <c r="K16" t="s">
        <v>414</v>
      </c>
    </row>
    <row r="17" spans="1:15" x14ac:dyDescent="0.25">
      <c r="A17" s="43" t="s">
        <v>308</v>
      </c>
      <c r="B17" s="43">
        <v>0.11676374165603842</v>
      </c>
      <c r="C17" s="43">
        <v>3.8090251319022844E-3</v>
      </c>
      <c r="D17" s="43">
        <v>30.654494946250161</v>
      </c>
      <c r="E17" s="80">
        <v>3.4507018370838383E-83</v>
      </c>
      <c r="F17" s="43">
        <v>0.10925869841344805</v>
      </c>
      <c r="G17" s="43">
        <v>0.12426878489862879</v>
      </c>
      <c r="H17" s="43">
        <v>0.10925869841344805</v>
      </c>
      <c r="I17" s="43">
        <v>0.12426878489862879</v>
      </c>
    </row>
    <row r="18" spans="1:15" x14ac:dyDescent="0.25">
      <c r="A18" s="43" t="s">
        <v>284</v>
      </c>
      <c r="B18" s="43">
        <v>-1.0342456375761714E-3</v>
      </c>
      <c r="C18" s="43">
        <v>1.4007174215859621E-4</v>
      </c>
      <c r="D18" s="43">
        <v>-7.3836851147688796</v>
      </c>
      <c r="E18" s="80">
        <v>2.8038536911894934E-12</v>
      </c>
      <c r="F18" s="43">
        <v>-1.3102334416892477E-3</v>
      </c>
      <c r="G18" s="43">
        <v>-7.582578334630949E-4</v>
      </c>
      <c r="H18" s="43">
        <v>-1.3102334416892477E-3</v>
      </c>
      <c r="I18" s="43">
        <v>-7.582578334630949E-4</v>
      </c>
      <c r="K18" s="99" t="str">
        <f>K2</f>
        <v>Yt=0,110-0,0007x+0,0000019Xt^2+Ut</v>
      </c>
    </row>
    <row r="19" spans="1:15" x14ac:dyDescent="0.25">
      <c r="A19" s="43" t="s">
        <v>285</v>
      </c>
      <c r="B19" s="43">
        <v>5.4867424919639603E-6</v>
      </c>
      <c r="C19" s="43">
        <v>1.38346367864426E-6</v>
      </c>
      <c r="D19" s="43">
        <v>3.965946180344071</v>
      </c>
      <c r="E19" s="80">
        <v>9.76612269227608E-5</v>
      </c>
      <c r="F19" s="43">
        <v>2.760860048759152E-6</v>
      </c>
      <c r="G19" s="43">
        <v>8.2126249351687691E-6</v>
      </c>
      <c r="H19" s="43">
        <v>2.760860048759152E-6</v>
      </c>
      <c r="I19" s="43">
        <v>8.2126249351687691E-6</v>
      </c>
      <c r="K19" s="100" t="s">
        <v>402</v>
      </c>
      <c r="L19" s="101"/>
      <c r="M19" s="101"/>
      <c r="N19" s="101"/>
      <c r="O19" s="102"/>
    </row>
    <row r="20" spans="1:15" ht="15.75" thickBot="1" x14ac:dyDescent="0.3">
      <c r="A20" s="44" t="s">
        <v>286</v>
      </c>
      <c r="B20" s="44">
        <v>-9.972900055364491E-9</v>
      </c>
      <c r="C20" s="44">
        <v>3.8702910643618185E-9</v>
      </c>
      <c r="D20" s="44">
        <v>-2.5767829575393826</v>
      </c>
      <c r="E20" s="83">
        <v>1.0597496196733811E-2</v>
      </c>
      <c r="F20" s="44">
        <v>-1.7598657511299207E-8</v>
      </c>
      <c r="G20" s="44">
        <v>-2.3471425994297767E-9</v>
      </c>
      <c r="H20" s="44">
        <v>-1.7598657511299207E-8</v>
      </c>
      <c r="I20" s="44">
        <v>-2.3471425994297767E-9</v>
      </c>
      <c r="K20" s="103" t="s">
        <v>398</v>
      </c>
      <c r="L20" s="104" t="s">
        <v>401</v>
      </c>
      <c r="M20" s="104"/>
      <c r="N20" s="104"/>
      <c r="O20" s="105"/>
    </row>
    <row r="21" spans="1:15" x14ac:dyDescent="0.25">
      <c r="K21" s="103" t="s">
        <v>399</v>
      </c>
      <c r="L21" s="104" t="s">
        <v>400</v>
      </c>
      <c r="M21" s="104"/>
      <c r="N21" s="104"/>
      <c r="O21" s="105"/>
    </row>
    <row r="22" spans="1:15" x14ac:dyDescent="0.25">
      <c r="A22" t="s">
        <v>425</v>
      </c>
      <c r="B22" s="47" t="s">
        <v>455</v>
      </c>
      <c r="K22" s="103" t="s">
        <v>404</v>
      </c>
      <c r="L22" s="104"/>
      <c r="M22" s="104"/>
      <c r="N22" s="104"/>
      <c r="O22" s="105"/>
    </row>
    <row r="23" spans="1:15" x14ac:dyDescent="0.25">
      <c r="A23" t="s">
        <v>426</v>
      </c>
      <c r="B23" s="47" t="s">
        <v>432</v>
      </c>
      <c r="K23" s="106" t="s">
        <v>415</v>
      </c>
      <c r="L23" s="104">
        <f>_xlfn.T.INV.2T(0.05,B13)</f>
        <v>1.9703317732750787</v>
      </c>
      <c r="M23" s="104"/>
      <c r="N23" s="104"/>
      <c r="O23" s="105"/>
    </row>
    <row r="24" spans="1:15" x14ac:dyDescent="0.25">
      <c r="A24" t="s">
        <v>428</v>
      </c>
      <c r="B24" s="47" t="s">
        <v>431</v>
      </c>
      <c r="K24" s="103" t="s">
        <v>405</v>
      </c>
      <c r="L24" s="104"/>
      <c r="M24" s="104"/>
      <c r="N24" s="104"/>
      <c r="O24" s="105"/>
    </row>
    <row r="25" spans="1:15" x14ac:dyDescent="0.25">
      <c r="K25" s="103" t="s">
        <v>406</v>
      </c>
      <c r="L25" s="104">
        <f>D18</f>
        <v>-7.3836851147688796</v>
      </c>
      <c r="M25" s="104"/>
      <c r="N25" s="104"/>
      <c r="O25" s="105"/>
    </row>
    <row r="26" spans="1:15" x14ac:dyDescent="0.25">
      <c r="K26" s="103" t="s">
        <v>408</v>
      </c>
      <c r="L26" s="104"/>
      <c r="M26" s="104"/>
      <c r="N26" s="104"/>
      <c r="O26" s="105"/>
    </row>
    <row r="27" spans="1:15" x14ac:dyDescent="0.25">
      <c r="K27" s="103">
        <f>L23*-1</f>
        <v>-1.9703317732750787</v>
      </c>
      <c r="L27" s="104" t="s">
        <v>417</v>
      </c>
      <c r="M27" s="104">
        <f>L25</f>
        <v>-7.3836851147688796</v>
      </c>
      <c r="N27" s="104" t="s">
        <v>409</v>
      </c>
      <c r="O27" s="105">
        <f>L23</f>
        <v>1.9703317732750787</v>
      </c>
    </row>
    <row r="28" spans="1:15" x14ac:dyDescent="0.25">
      <c r="K28" s="103" t="s">
        <v>410</v>
      </c>
      <c r="L28" s="104"/>
      <c r="M28" s="104" t="s">
        <v>418</v>
      </c>
      <c r="N28" s="104" t="s">
        <v>419</v>
      </c>
      <c r="O28" s="105"/>
    </row>
    <row r="29" spans="1:15" x14ac:dyDescent="0.25">
      <c r="K29" s="124" t="s">
        <v>420</v>
      </c>
      <c r="L29" s="119"/>
      <c r="M29" s="119"/>
      <c r="N29" s="119"/>
      <c r="O29" s="120"/>
    </row>
    <row r="30" spans="1:15" x14ac:dyDescent="0.25">
      <c r="K30" s="121"/>
      <c r="L30" s="122"/>
      <c r="M30" s="122"/>
      <c r="N30" s="122"/>
      <c r="O30" s="123"/>
    </row>
    <row r="32" spans="1:15" x14ac:dyDescent="0.25">
      <c r="K32" s="100" t="s">
        <v>402</v>
      </c>
      <c r="L32" s="101"/>
      <c r="M32" s="101"/>
      <c r="N32" s="101"/>
      <c r="O32" s="102"/>
    </row>
    <row r="33" spans="11:15" x14ac:dyDescent="0.25">
      <c r="K33" s="103" t="s">
        <v>398</v>
      </c>
      <c r="L33" s="104" t="s">
        <v>423</v>
      </c>
      <c r="M33" s="104"/>
      <c r="N33" s="104"/>
      <c r="O33" s="105"/>
    </row>
    <row r="34" spans="11:15" x14ac:dyDescent="0.25">
      <c r="K34" s="103" t="s">
        <v>399</v>
      </c>
      <c r="L34" s="104" t="s">
        <v>400</v>
      </c>
      <c r="M34" s="104"/>
      <c r="N34" s="104"/>
      <c r="O34" s="105"/>
    </row>
    <row r="35" spans="11:15" x14ac:dyDescent="0.25">
      <c r="K35" s="103" t="s">
        <v>404</v>
      </c>
      <c r="L35" s="104"/>
      <c r="M35" s="104"/>
      <c r="N35" s="104"/>
      <c r="O35" s="105"/>
    </row>
    <row r="36" spans="11:15" x14ac:dyDescent="0.25">
      <c r="K36" s="106" t="s">
        <v>415</v>
      </c>
      <c r="L36" s="104">
        <f>_xlfn.T.INV.2T(0.05,B13)</f>
        <v>1.9703317732750787</v>
      </c>
      <c r="M36" s="104"/>
      <c r="N36" s="104"/>
      <c r="O36" s="105"/>
    </row>
    <row r="37" spans="11:15" x14ac:dyDescent="0.25">
      <c r="K37" s="103" t="s">
        <v>405</v>
      </c>
      <c r="L37" s="104"/>
      <c r="M37" s="104"/>
      <c r="N37" s="104"/>
      <c r="O37" s="105"/>
    </row>
    <row r="38" spans="11:15" x14ac:dyDescent="0.25">
      <c r="K38" s="103" t="s">
        <v>406</v>
      </c>
      <c r="L38" s="104">
        <f>D19</f>
        <v>3.965946180344071</v>
      </c>
      <c r="M38" s="104"/>
      <c r="N38" s="104"/>
      <c r="O38" s="105"/>
    </row>
    <row r="39" spans="11:15" x14ac:dyDescent="0.25">
      <c r="K39" s="103" t="s">
        <v>408</v>
      </c>
      <c r="L39" s="104"/>
      <c r="M39" s="104"/>
      <c r="N39" s="104"/>
      <c r="O39" s="105"/>
    </row>
    <row r="40" spans="11:15" x14ac:dyDescent="0.25">
      <c r="K40" s="103">
        <f>L36*-1</f>
        <v>-1.9703317732750787</v>
      </c>
      <c r="L40" s="104" t="s">
        <v>417</v>
      </c>
      <c r="M40" s="104">
        <f>L38</f>
        <v>3.965946180344071</v>
      </c>
      <c r="N40" s="104" t="s">
        <v>409</v>
      </c>
      <c r="O40" s="105">
        <f>L36</f>
        <v>1.9703317732750787</v>
      </c>
    </row>
    <row r="41" spans="11:15" x14ac:dyDescent="0.25">
      <c r="K41" s="103" t="s">
        <v>410</v>
      </c>
      <c r="L41" s="104"/>
      <c r="M41" s="104" t="s">
        <v>418</v>
      </c>
      <c r="N41" s="104" t="s">
        <v>419</v>
      </c>
      <c r="O41" s="105"/>
    </row>
    <row r="42" spans="11:15" x14ac:dyDescent="0.25">
      <c r="K42" s="124" t="s">
        <v>424</v>
      </c>
      <c r="L42" s="119"/>
      <c r="M42" s="119"/>
      <c r="N42" s="119"/>
      <c r="O42" s="120"/>
    </row>
    <row r="43" spans="11:15" x14ac:dyDescent="0.25">
      <c r="K43" s="121"/>
      <c r="L43" s="122"/>
      <c r="M43" s="122"/>
      <c r="N43" s="122"/>
      <c r="O43" s="123"/>
    </row>
    <row r="45" spans="11:15" x14ac:dyDescent="0.25">
      <c r="K45" t="s">
        <v>402</v>
      </c>
    </row>
    <row r="46" spans="11:15" x14ac:dyDescent="0.25">
      <c r="K46" t="s">
        <v>398</v>
      </c>
      <c r="L46" t="s">
        <v>435</v>
      </c>
    </row>
    <row r="47" spans="11:15" x14ac:dyDescent="0.25">
      <c r="K47" t="s">
        <v>399</v>
      </c>
      <c r="L47" t="s">
        <v>400</v>
      </c>
    </row>
    <row r="48" spans="11:15" x14ac:dyDescent="0.25">
      <c r="K48" t="s">
        <v>404</v>
      </c>
    </row>
    <row r="49" spans="11:15" x14ac:dyDescent="0.25">
      <c r="K49" t="s">
        <v>415</v>
      </c>
      <c r="L49">
        <f>_xlfn.T.INV.2T(0.05,B13)</f>
        <v>1.9703317732750787</v>
      </c>
    </row>
    <row r="50" spans="11:15" x14ac:dyDescent="0.25">
      <c r="K50" t="s">
        <v>405</v>
      </c>
    </row>
    <row r="51" spans="11:15" x14ac:dyDescent="0.25">
      <c r="K51" t="s">
        <v>406</v>
      </c>
      <c r="L51">
        <f>D20</f>
        <v>-2.5767829575393826</v>
      </c>
    </row>
    <row r="52" spans="11:15" x14ac:dyDescent="0.25">
      <c r="K52" t="s">
        <v>408</v>
      </c>
    </row>
    <row r="53" spans="11:15" x14ac:dyDescent="0.25">
      <c r="K53">
        <f>L49*-1</f>
        <v>-1.9703317732750787</v>
      </c>
      <c r="L53" t="s">
        <v>417</v>
      </c>
      <c r="M53">
        <f>L51</f>
        <v>-2.5767829575393826</v>
      </c>
      <c r="N53" t="s">
        <v>409</v>
      </c>
      <c r="O53">
        <f>L49</f>
        <v>1.9703317732750787</v>
      </c>
    </row>
    <row r="54" spans="11:15" x14ac:dyDescent="0.25">
      <c r="K54" t="s">
        <v>410</v>
      </c>
      <c r="M54" t="s">
        <v>418</v>
      </c>
      <c r="N54" t="s">
        <v>419</v>
      </c>
    </row>
    <row r="55" spans="11:15" x14ac:dyDescent="0.25">
      <c r="K55" s="124" t="s">
        <v>434</v>
      </c>
      <c r="L55" s="119"/>
      <c r="M55" s="119"/>
      <c r="N55" s="119"/>
      <c r="O55" s="120"/>
    </row>
    <row r="56" spans="11:15" x14ac:dyDescent="0.25">
      <c r="K56" s="121"/>
      <c r="L56" s="122"/>
      <c r="M56" s="122"/>
      <c r="N56" s="122"/>
      <c r="O56" s="123"/>
    </row>
  </sheetData>
  <mergeCells count="4">
    <mergeCell ref="K29:O30"/>
    <mergeCell ref="K42:O43"/>
    <mergeCell ref="K55:O56"/>
    <mergeCell ref="D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Datos</vt:lpstr>
      <vt:lpstr>Promedios </vt:lpstr>
      <vt:lpstr>Suavizacion exponencial</vt:lpstr>
      <vt:lpstr>Ind. estacional</vt:lpstr>
      <vt:lpstr>Comparación</vt:lpstr>
      <vt:lpstr>Regresiones polinomicas</vt:lpstr>
      <vt:lpstr>RG11</vt:lpstr>
      <vt:lpstr>RG12</vt:lpstr>
      <vt:lpstr>RG13</vt:lpstr>
      <vt:lpstr>RG14</vt:lpstr>
      <vt:lpstr>RG15</vt:lpstr>
      <vt:lpstr>RG16</vt:lpstr>
      <vt:lpstr>RG17</vt:lpstr>
      <vt:lpstr>RG18</vt:lpstr>
      <vt:lpstr>RG19</vt:lpstr>
      <vt:lpstr>Grafico DTF</vt:lpstr>
      <vt:lpstr>Gráfico suavizacion DTF</vt:lpstr>
      <vt:lpstr>Gráfico estacional dtf</vt:lpstr>
      <vt:lpstr>Gráfico regresiones dtf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2020-08-30T01:48:58Z</dcterms:created>
  <dcterms:modified xsi:type="dcterms:W3CDTF">2020-09-15T23:34:28Z</dcterms:modified>
</cp:coreProperties>
</file>