
<file path=[Content_Types].xml><?xml version="1.0" encoding="utf-8"?>
<Types xmlns="http://schemas.openxmlformats.org/package/2006/content-types">
  <Default Extension="bin" ContentType="application/vnd.openxmlformats-officedocument.spreadsheetml.printerSettings"/>
  <Default Extension="docm" ContentType="application/vnd.ms-word.document.macroEnabled.12"/>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5.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6.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7.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8.xml" ContentType="application/vnd.openxmlformats-officedocument.drawingml.chartshapes+xml"/>
  <Override PartName="/xl/drawings/drawing9.xml" ContentType="application/vnd.openxmlformats-officedocument.drawing+xml"/>
  <Override PartName="/xl/embeddings/oleObject2.bin" ContentType="application/vnd.openxmlformats-officedocument.oleObject"/>
  <Override PartName="/xl/comments3.xml" ContentType="application/vnd.openxmlformats-officedocument.spreadsheetml.comments+xml"/>
  <Override PartName="/xl/drawings/drawing10.xml" ContentType="application/vnd.openxmlformats-officedocument.drawing+xml"/>
  <Override PartName="/xl/embeddings/oleObject3.bin" ContentType="application/vnd.openxmlformats-officedocument.oleObject"/>
  <Override PartName="/xl/comments4.xml" ContentType="application/vnd.openxmlformats-officedocument.spreadsheetml.comments+xml"/>
  <Override PartName="/xl/drawings/drawing11.xml" ContentType="application/vnd.openxmlformats-officedocument.drawing+xml"/>
  <Override PartName="/xl/embeddings/oleObject4.bin" ContentType="application/vnd.openxmlformats-officedocument.oleObject"/>
  <Override PartName="/xl/embeddings/oleObject5.bin" ContentType="application/vnd.openxmlformats-officedocument.oleObject"/>
  <Override PartName="/xl/embeddings/oleObject6.bin" ContentType="application/vnd.openxmlformats-officedocument.oleObject"/>
  <Override PartName="/xl/comments5.xml" ContentType="application/vnd.openxmlformats-officedocument.spreadsheetml.comments+xml"/>
  <Override PartName="/xl/drawings/drawing12.xml" ContentType="application/vnd.openxmlformats-officedocument.drawing+xml"/>
  <Override PartName="/xl/comments6.xml" ContentType="application/vnd.openxmlformats-officedocument.spreadsheetml.comments+xml"/>
  <Override PartName="/xl/drawings/drawing13.xml" ContentType="application/vnd.openxmlformats-officedocument.drawing+xml"/>
  <Override PartName="/xl/comments7.xml" ContentType="application/vnd.openxmlformats-officedocument.spreadsheetml.comment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14.xml" ContentType="application/vnd.openxmlformats-officedocument.drawing+xml"/>
  <Override PartName="/xl/comments8.xml" ContentType="application/vnd.openxmlformats-officedocument.spreadsheetml.comment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15.xml" ContentType="application/vnd.openxmlformats-officedocument.drawing+xml"/>
  <Override PartName="/xl/comments9.xml" ContentType="application/vnd.openxmlformats-officedocument.spreadsheetml.comments+xml"/>
  <Override PartName="/xl/drawings/drawing16.xml" ContentType="application/vnd.openxmlformats-officedocument.drawing+xml"/>
  <Override PartName="/xl/drawings/drawing17.xml" ContentType="application/vnd.openxmlformats-officedocument.drawing+xml"/>
  <Override PartName="/xl/comments10.xml" ContentType="application/vnd.openxmlformats-officedocument.spreadsheetml.comments+xml"/>
  <Override PartName="/xl/drawings/drawing18.xml" ContentType="application/vnd.openxmlformats-officedocument.drawing+xml"/>
  <Override PartName="/xl/comments11.xml" ContentType="application/vnd.openxmlformats-officedocument.spreadsheetml.comment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Users\dw0001la CI5\Desktop\"/>
    </mc:Choice>
  </mc:AlternateContent>
  <xr:revisionPtr revIDLastSave="0" documentId="13_ncr:1_{8FBA8FCA-2AC4-40C0-9407-65CF6228698F}" xr6:coauthVersionLast="46" xr6:coauthVersionMax="46" xr10:uidLastSave="{00000000-0000-0000-0000-000000000000}"/>
  <bookViews>
    <workbookView xWindow="-108" yWindow="-108" windowWidth="23256" windowHeight="12576" tabRatio="889" firstSheet="2" activeTab="3" xr2:uid="{96E5E301-DA65-4C76-8BE1-667D104024B0}"/>
  </bookViews>
  <sheets>
    <sheet name="Portada" sheetId="8" r:id="rId1"/>
    <sheet name="Instrucciones" sheetId="14" r:id="rId2"/>
    <sheet name="BASES" sheetId="2" r:id="rId3"/>
    <sheet name="PROYECCIÓN DE VENTAS" sheetId="15" r:id="rId4"/>
    <sheet name="COSTOS DE PRODUCCIÓN " sheetId="16" r:id="rId5"/>
    <sheet name="CTOS VS ING OPER - INV INFRAEST" sheetId="17" r:id="rId6"/>
    <sheet name="GTOS ADTIVO Y VTAS - CTOS FIJOS" sheetId="18" r:id="rId7"/>
    <sheet name="NECESIDADES DE FINANCIACIÓN " sheetId="19" r:id="rId8"/>
    <sheet name="CUADRO DE COSTOS Y GASTOS FIJOS" sheetId="20" r:id="rId9"/>
    <sheet name="PUNTO DE EQUILIBRIO" sheetId="21" r:id="rId10"/>
    <sheet name="BALANCE GENERAL" sheetId="22" r:id="rId11"/>
    <sheet name="ESTADO DE RESULTADOS " sheetId="23" r:id="rId12"/>
    <sheet name="FLUJO DE CAJA" sheetId="24" r:id="rId13"/>
    <sheet name="ANÁLISIS DE VPN Y TIR" sheetId="25" r:id="rId14"/>
  </sheets>
  <calcPr calcId="191029" iterate="1" iterateCount="32767" iterateDelta="1E-22"/>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0" i="2" l="1"/>
  <c r="C32" i="15"/>
  <c r="J58" i="16" l="1"/>
  <c r="D71" i="15" l="1"/>
  <c r="D72" i="15" s="1"/>
  <c r="O72" i="15"/>
  <c r="O71" i="15"/>
  <c r="L72" i="15"/>
  <c r="L71" i="15"/>
  <c r="I72" i="15"/>
  <c r="I71" i="15"/>
  <c r="F72" i="15"/>
  <c r="F71" i="15"/>
  <c r="O69" i="15"/>
  <c r="O68" i="15"/>
  <c r="L69" i="15"/>
  <c r="L68" i="15"/>
  <c r="I69" i="15"/>
  <c r="I68" i="15"/>
  <c r="F69" i="15"/>
  <c r="F68" i="15"/>
  <c r="D68" i="15"/>
  <c r="D69" i="15" s="1"/>
  <c r="O66" i="15"/>
  <c r="O65" i="15"/>
  <c r="L66" i="15"/>
  <c r="L65" i="15"/>
  <c r="I66" i="15"/>
  <c r="I65" i="15"/>
  <c r="F66" i="15"/>
  <c r="F65" i="15"/>
  <c r="D65" i="15"/>
  <c r="F46" i="25"/>
  <c r="C46" i="25"/>
  <c r="H9" i="25"/>
  <c r="E46" i="25" s="1"/>
  <c r="D37" i="24"/>
  <c r="E37" i="24"/>
  <c r="F37" i="24"/>
  <c r="E36" i="24"/>
  <c r="F36" i="24"/>
  <c r="C29" i="24"/>
  <c r="D29" i="24"/>
  <c r="F29" i="24"/>
  <c r="C28" i="24"/>
  <c r="D28" i="24"/>
  <c r="F28" i="24"/>
  <c r="C27" i="24"/>
  <c r="D27" i="24"/>
  <c r="F27" i="24"/>
  <c r="C26" i="24"/>
  <c r="D26" i="24"/>
  <c r="F26" i="24"/>
  <c r="C25" i="24"/>
  <c r="D25" i="24"/>
  <c r="F25" i="24"/>
  <c r="C24" i="24"/>
  <c r="D24" i="24"/>
  <c r="F24" i="24"/>
  <c r="C23" i="24"/>
  <c r="D23" i="24"/>
  <c r="F23" i="24"/>
  <c r="C22" i="24"/>
  <c r="D22" i="24"/>
  <c r="F22" i="24"/>
  <c r="C21" i="24"/>
  <c r="D21" i="24"/>
  <c r="E21" i="24"/>
  <c r="F21" i="24"/>
  <c r="B21" i="24"/>
  <c r="D29" i="25" l="1"/>
  <c r="D26" i="25"/>
  <c r="D30" i="24"/>
  <c r="C30" i="24"/>
  <c r="F30" i="24"/>
  <c r="D66" i="15"/>
  <c r="C26" i="23" l="1"/>
  <c r="D26" i="23"/>
  <c r="E26" i="23"/>
  <c r="F26" i="23"/>
  <c r="B26" i="23"/>
  <c r="B71" i="22"/>
  <c r="B70" i="22"/>
  <c r="C69" i="22"/>
  <c r="B69" i="22"/>
  <c r="B68" i="22"/>
  <c r="B67" i="22"/>
  <c r="C67" i="22" s="1"/>
  <c r="D67" i="22" s="1"/>
  <c r="E67" i="22" s="1"/>
  <c r="F67" i="22" s="1"/>
  <c r="G67" i="22" s="1"/>
  <c r="G62" i="22"/>
  <c r="B61" i="22"/>
  <c r="B55" i="22"/>
  <c r="B30" i="22"/>
  <c r="B391" i="17"/>
  <c r="C391" i="17" s="1"/>
  <c r="C325" i="17"/>
  <c r="C306" i="17"/>
  <c r="B379" i="17"/>
  <c r="B371" i="17"/>
  <c r="B365" i="17"/>
  <c r="B360" i="17"/>
  <c r="B355" i="17"/>
  <c r="B349" i="17"/>
  <c r="B343" i="17"/>
  <c r="B337" i="17"/>
  <c r="E327" i="17"/>
  <c r="F306" i="17"/>
  <c r="G286" i="17"/>
  <c r="B24" i="22"/>
  <c r="D16" i="21"/>
  <c r="D15" i="21"/>
  <c r="D14" i="21"/>
  <c r="D13" i="21"/>
  <c r="K151" i="18"/>
  <c r="I8" i="20" s="1"/>
  <c r="I146" i="18"/>
  <c r="J146" i="18"/>
  <c r="K146" i="18"/>
  <c r="L146" i="18"/>
  <c r="L151" i="18"/>
  <c r="J8" i="20" s="1"/>
  <c r="H146" i="18"/>
  <c r="D24" i="19"/>
  <c r="E47" i="25" s="1"/>
  <c r="C8" i="19"/>
  <c r="H151" i="18"/>
  <c r="F8" i="20" s="1"/>
  <c r="J151" i="18"/>
  <c r="H8" i="20" s="1"/>
  <c r="I151" i="18"/>
  <c r="G8" i="20" s="1"/>
  <c r="C146" i="18"/>
  <c r="C147" i="18"/>
  <c r="C148" i="18"/>
  <c r="C149" i="18"/>
  <c r="C150" i="18"/>
  <c r="C151" i="18"/>
  <c r="C152" i="18"/>
  <c r="C153" i="18"/>
  <c r="C154" i="18"/>
  <c r="C155" i="18"/>
  <c r="C156" i="18"/>
  <c r="C157" i="18"/>
  <c r="C158" i="18"/>
  <c r="C159" i="18"/>
  <c r="C160" i="18"/>
  <c r="C161" i="18"/>
  <c r="C162" i="18"/>
  <c r="C163" i="18"/>
  <c r="C164" i="18"/>
  <c r="C165" i="18"/>
  <c r="C166" i="18"/>
  <c r="C167" i="18"/>
  <c r="C168" i="18"/>
  <c r="C169" i="18"/>
  <c r="C170" i="18"/>
  <c r="C171" i="18"/>
  <c r="C145" i="18"/>
  <c r="C137" i="18"/>
  <c r="C136" i="18"/>
  <c r="D125" i="18"/>
  <c r="D136" i="18" s="1"/>
  <c r="D118" i="18"/>
  <c r="D119" i="18" s="1"/>
  <c r="C118" i="18"/>
  <c r="C119" i="18" s="1"/>
  <c r="N109" i="18"/>
  <c r="N117" i="18"/>
  <c r="E109" i="18"/>
  <c r="E110" i="18"/>
  <c r="E111" i="18"/>
  <c r="E112" i="18"/>
  <c r="E113" i="18"/>
  <c r="E114" i="18"/>
  <c r="E115" i="18"/>
  <c r="E116" i="18"/>
  <c r="E117" i="18"/>
  <c r="N107" i="18"/>
  <c r="N111" i="18" s="1"/>
  <c r="E108" i="18"/>
  <c r="E118" i="18" s="1"/>
  <c r="E119" i="18" s="1"/>
  <c r="C88" i="18"/>
  <c r="C89" i="18" s="1"/>
  <c r="D78" i="18"/>
  <c r="D79" i="18"/>
  <c r="D80" i="18"/>
  <c r="D81" i="18"/>
  <c r="D82" i="18"/>
  <c r="D83" i="18"/>
  <c r="D84" i="18"/>
  <c r="D85" i="18"/>
  <c r="D86" i="18"/>
  <c r="D87" i="18"/>
  <c r="D77" i="18"/>
  <c r="C71" i="18"/>
  <c r="D70" i="18"/>
  <c r="D71" i="18" s="1"/>
  <c r="C70" i="18"/>
  <c r="E61" i="18"/>
  <c r="E62" i="18"/>
  <c r="E63" i="18"/>
  <c r="E64" i="18"/>
  <c r="E65" i="18"/>
  <c r="E66" i="18"/>
  <c r="E67" i="18"/>
  <c r="E68" i="18"/>
  <c r="E69" i="18"/>
  <c r="E60" i="18"/>
  <c r="C46" i="18"/>
  <c r="C47" i="18" s="1"/>
  <c r="D36" i="18"/>
  <c r="D37" i="18"/>
  <c r="D38" i="18"/>
  <c r="D39" i="18"/>
  <c r="D40" i="18"/>
  <c r="D41" i="18"/>
  <c r="D42" i="18"/>
  <c r="D43" i="18"/>
  <c r="D44" i="18"/>
  <c r="D45" i="18"/>
  <c r="D35" i="18"/>
  <c r="D46" i="18" s="1"/>
  <c r="D28" i="18"/>
  <c r="D29" i="18" s="1"/>
  <c r="C28" i="18"/>
  <c r="C29" i="18" s="1"/>
  <c r="N19" i="18"/>
  <c r="N22" i="18"/>
  <c r="J18" i="18"/>
  <c r="J21" i="18"/>
  <c r="J24" i="18"/>
  <c r="J25" i="18"/>
  <c r="J26" i="18"/>
  <c r="H22" i="18"/>
  <c r="G18" i="18"/>
  <c r="E18" i="18"/>
  <c r="E19" i="18"/>
  <c r="E20" i="18"/>
  <c r="E21" i="18"/>
  <c r="E22" i="18"/>
  <c r="E23" i="18"/>
  <c r="E24" i="18"/>
  <c r="E25" i="18"/>
  <c r="E26" i="18"/>
  <c r="E27" i="18"/>
  <c r="J17" i="18"/>
  <c r="E17" i="18"/>
  <c r="N16" i="18"/>
  <c r="N59" i="18" s="1"/>
  <c r="M16" i="18"/>
  <c r="M21" i="18" s="1"/>
  <c r="L16" i="18"/>
  <c r="L19" i="18" s="1"/>
  <c r="J16" i="18"/>
  <c r="J19" i="18" s="1"/>
  <c r="I16" i="18"/>
  <c r="I25" i="18" s="1"/>
  <c r="H16" i="18"/>
  <c r="H21" i="18" s="1"/>
  <c r="G16" i="18"/>
  <c r="G19" i="18" s="1"/>
  <c r="F16" i="18"/>
  <c r="F59" i="18" s="1"/>
  <c r="F107" i="18" s="1"/>
  <c r="F112" i="18" s="1"/>
  <c r="G222" i="17"/>
  <c r="G223" i="17"/>
  <c r="J222" i="17"/>
  <c r="J223" i="17"/>
  <c r="M222" i="17"/>
  <c r="M223" i="17"/>
  <c r="P222" i="17"/>
  <c r="P223" i="17"/>
  <c r="S222" i="17"/>
  <c r="S223" i="17"/>
  <c r="S224" i="17" s="1"/>
  <c r="S221" i="17"/>
  <c r="P221" i="17"/>
  <c r="M221" i="17"/>
  <c r="J221" i="17"/>
  <c r="J224" i="17" s="1"/>
  <c r="E29" i="24" s="1"/>
  <c r="G221" i="17"/>
  <c r="G224" i="17" s="1"/>
  <c r="D223" i="17"/>
  <c r="D222" i="17"/>
  <c r="D221" i="17"/>
  <c r="T218" i="17"/>
  <c r="C266" i="17" s="1"/>
  <c r="D266" i="17" s="1"/>
  <c r="D267" i="17" s="1"/>
  <c r="S218" i="17"/>
  <c r="P218" i="17"/>
  <c r="B327" i="17" s="1"/>
  <c r="M218" i="17"/>
  <c r="B306" i="17" s="1"/>
  <c r="J218" i="17"/>
  <c r="B286" i="17" s="1"/>
  <c r="G218" i="17"/>
  <c r="B266" i="17" s="1"/>
  <c r="D218" i="17"/>
  <c r="B245" i="17" s="1"/>
  <c r="T201" i="17"/>
  <c r="T202" i="17" s="1"/>
  <c r="T203" i="17" s="1"/>
  <c r="T204" i="17" s="1"/>
  <c r="T205" i="17" s="1"/>
  <c r="T206" i="17" s="1"/>
  <c r="T207" i="17" s="1"/>
  <c r="T208" i="17" s="1"/>
  <c r="T209" i="17" s="1"/>
  <c r="T210" i="17" s="1"/>
  <c r="T211" i="17" s="1"/>
  <c r="T212" i="17" s="1"/>
  <c r="T213" i="17" s="1"/>
  <c r="T214" i="17" s="1"/>
  <c r="T215" i="17" s="1"/>
  <c r="C284" i="17" s="1"/>
  <c r="J202" i="17"/>
  <c r="J203" i="17"/>
  <c r="J204" i="17"/>
  <c r="J205" i="17"/>
  <c r="J206" i="17"/>
  <c r="J207" i="17"/>
  <c r="J208" i="17"/>
  <c r="J209" i="17"/>
  <c r="J210" i="17"/>
  <c r="J211" i="17"/>
  <c r="J212" i="17"/>
  <c r="J213" i="17"/>
  <c r="J214" i="17"/>
  <c r="J215" i="17"/>
  <c r="G202" i="17"/>
  <c r="G203" i="17"/>
  <c r="G204" i="17"/>
  <c r="G205" i="17"/>
  <c r="G206" i="17"/>
  <c r="G207" i="17"/>
  <c r="G208" i="17"/>
  <c r="G209" i="17"/>
  <c r="G210" i="17"/>
  <c r="G211" i="17"/>
  <c r="G212" i="17"/>
  <c r="G213" i="17"/>
  <c r="G214" i="17"/>
  <c r="G215" i="17"/>
  <c r="D202" i="17"/>
  <c r="D203" i="17"/>
  <c r="D204" i="17"/>
  <c r="D205" i="17"/>
  <c r="D206" i="17"/>
  <c r="D207" i="17"/>
  <c r="D208" i="17"/>
  <c r="D209" i="17"/>
  <c r="D210" i="17"/>
  <c r="D211" i="17"/>
  <c r="D212" i="17"/>
  <c r="D213" i="17"/>
  <c r="D214" i="17"/>
  <c r="D215" i="17"/>
  <c r="S202" i="17"/>
  <c r="S203" i="17"/>
  <c r="S204" i="17"/>
  <c r="S205" i="17"/>
  <c r="S206" i="17"/>
  <c r="S207" i="17"/>
  <c r="S208" i="17"/>
  <c r="S209" i="17"/>
  <c r="S210" i="17"/>
  <c r="S211" i="17"/>
  <c r="S212" i="17"/>
  <c r="S213" i="17"/>
  <c r="S214" i="17"/>
  <c r="S215" i="17"/>
  <c r="P202" i="17"/>
  <c r="P203" i="17"/>
  <c r="P204" i="17"/>
  <c r="P205" i="17"/>
  <c r="P206" i="17"/>
  <c r="P207" i="17"/>
  <c r="P208" i="17"/>
  <c r="P209" i="17"/>
  <c r="P210" i="17"/>
  <c r="P211" i="17"/>
  <c r="P212" i="17"/>
  <c r="P213" i="17"/>
  <c r="P214" i="17"/>
  <c r="P215" i="17"/>
  <c r="M202" i="17"/>
  <c r="M203" i="17"/>
  <c r="M204" i="17"/>
  <c r="M205" i="17"/>
  <c r="M206" i="17"/>
  <c r="M207" i="17"/>
  <c r="M208" i="17"/>
  <c r="M209" i="17"/>
  <c r="M210" i="17"/>
  <c r="M211" i="17"/>
  <c r="M212" i="17"/>
  <c r="M213" i="17"/>
  <c r="M214" i="17"/>
  <c r="M215" i="17"/>
  <c r="S201" i="17"/>
  <c r="P201" i="17"/>
  <c r="M201" i="17"/>
  <c r="J201" i="17"/>
  <c r="G201" i="17"/>
  <c r="D201" i="17"/>
  <c r="T184" i="17"/>
  <c r="T185" i="17" s="1"/>
  <c r="T186" i="17" s="1"/>
  <c r="T187" i="17" s="1"/>
  <c r="T188" i="17" s="1"/>
  <c r="T189" i="17" s="1"/>
  <c r="T190" i="17" s="1"/>
  <c r="T191" i="17" s="1"/>
  <c r="T192" i="17" s="1"/>
  <c r="T193" i="17" s="1"/>
  <c r="T194" i="17" s="1"/>
  <c r="T195" i="17" s="1"/>
  <c r="T196" i="17" s="1"/>
  <c r="T197" i="17" s="1"/>
  <c r="T198" i="17" s="1"/>
  <c r="D185" i="17"/>
  <c r="D186" i="17"/>
  <c r="D187" i="17"/>
  <c r="D188" i="17"/>
  <c r="D189" i="17"/>
  <c r="D190" i="17"/>
  <c r="D191" i="17"/>
  <c r="D192" i="17"/>
  <c r="D193" i="17"/>
  <c r="D194" i="17"/>
  <c r="D195" i="17"/>
  <c r="D196" i="17"/>
  <c r="D197" i="17"/>
  <c r="D198" i="17"/>
  <c r="G185" i="17"/>
  <c r="G186" i="17"/>
  <c r="G187" i="17"/>
  <c r="G188" i="17"/>
  <c r="G189" i="17"/>
  <c r="G190" i="17"/>
  <c r="G191" i="17"/>
  <c r="G192" i="17"/>
  <c r="G193" i="17"/>
  <c r="G194" i="17"/>
  <c r="G195" i="17"/>
  <c r="G196" i="17"/>
  <c r="G197" i="17"/>
  <c r="G198" i="17"/>
  <c r="J185" i="17"/>
  <c r="J186" i="17"/>
  <c r="J187" i="17"/>
  <c r="J188" i="17"/>
  <c r="J189" i="17"/>
  <c r="J190" i="17"/>
  <c r="J191" i="17"/>
  <c r="J192" i="17"/>
  <c r="J193" i="17"/>
  <c r="J194" i="17"/>
  <c r="J195" i="17"/>
  <c r="J196" i="17"/>
  <c r="J197" i="17"/>
  <c r="J198" i="17"/>
  <c r="M185" i="17"/>
  <c r="M186" i="17"/>
  <c r="M187" i="17"/>
  <c r="M188" i="17"/>
  <c r="M189" i="17"/>
  <c r="M190" i="17"/>
  <c r="M191" i="17"/>
  <c r="M192" i="17"/>
  <c r="M193" i="17"/>
  <c r="M194" i="17"/>
  <c r="M195" i="17"/>
  <c r="M196" i="17"/>
  <c r="M197" i="17"/>
  <c r="M198" i="17"/>
  <c r="P185" i="17"/>
  <c r="P186" i="17"/>
  <c r="P187" i="17"/>
  <c r="P188" i="17"/>
  <c r="P189" i="17"/>
  <c r="P190" i="17"/>
  <c r="P191" i="17"/>
  <c r="P192" i="17"/>
  <c r="P193" i="17"/>
  <c r="P194" i="17"/>
  <c r="P195" i="17"/>
  <c r="P196" i="17"/>
  <c r="P197" i="17"/>
  <c r="P198" i="17"/>
  <c r="S185" i="17"/>
  <c r="S186" i="17"/>
  <c r="S187" i="17"/>
  <c r="S188" i="17"/>
  <c r="S189" i="17"/>
  <c r="S190" i="17"/>
  <c r="S191" i="17"/>
  <c r="S192" i="17"/>
  <c r="S193" i="17"/>
  <c r="S194" i="17"/>
  <c r="S195" i="17"/>
  <c r="S196" i="17"/>
  <c r="S197" i="17"/>
  <c r="S198" i="17"/>
  <c r="S184" i="17"/>
  <c r="P184" i="17"/>
  <c r="M184" i="17"/>
  <c r="J184" i="17"/>
  <c r="G184" i="17"/>
  <c r="D184" i="17"/>
  <c r="T155" i="17"/>
  <c r="T156" i="17" s="1"/>
  <c r="T157" i="17" s="1"/>
  <c r="T158" i="17" s="1"/>
  <c r="T159" i="17" s="1"/>
  <c r="T160" i="17" s="1"/>
  <c r="T161" i="17" s="1"/>
  <c r="T162" i="17" s="1"/>
  <c r="T163" i="17" s="1"/>
  <c r="T164" i="17" s="1"/>
  <c r="T165" i="17" s="1"/>
  <c r="T166" i="17" s="1"/>
  <c r="T167" i="17" s="1"/>
  <c r="T168" i="17" s="1"/>
  <c r="T169" i="17" s="1"/>
  <c r="T170" i="17" s="1"/>
  <c r="T171" i="17" s="1"/>
  <c r="T172" i="17" s="1"/>
  <c r="T173" i="17" s="1"/>
  <c r="T174" i="17" s="1"/>
  <c r="T175" i="17" s="1"/>
  <c r="T176" i="17" s="1"/>
  <c r="T177" i="17" s="1"/>
  <c r="D156" i="17"/>
  <c r="D157" i="17"/>
  <c r="D158" i="17"/>
  <c r="D159" i="17"/>
  <c r="D160" i="17"/>
  <c r="D161" i="17"/>
  <c r="D162" i="17"/>
  <c r="D163" i="17"/>
  <c r="D164" i="17"/>
  <c r="D165" i="17"/>
  <c r="D166" i="17"/>
  <c r="D167" i="17"/>
  <c r="D168" i="17"/>
  <c r="D169" i="17"/>
  <c r="D170" i="17"/>
  <c r="D171" i="17"/>
  <c r="D172" i="17"/>
  <c r="D173" i="17"/>
  <c r="D174" i="17"/>
  <c r="D175" i="17"/>
  <c r="D176" i="17"/>
  <c r="D177" i="17"/>
  <c r="G156" i="17"/>
  <c r="G157" i="17"/>
  <c r="G158" i="17"/>
  <c r="G159" i="17"/>
  <c r="G160" i="17"/>
  <c r="G161" i="17"/>
  <c r="G162" i="17"/>
  <c r="G163" i="17"/>
  <c r="G164" i="17"/>
  <c r="G165" i="17"/>
  <c r="G166" i="17"/>
  <c r="G167" i="17"/>
  <c r="G168" i="17"/>
  <c r="G169" i="17"/>
  <c r="G170" i="17"/>
  <c r="G171" i="17"/>
  <c r="G172" i="17"/>
  <c r="G173" i="17"/>
  <c r="G174" i="17"/>
  <c r="G175" i="17"/>
  <c r="G176" i="17"/>
  <c r="G177" i="17"/>
  <c r="J156" i="17"/>
  <c r="J157" i="17"/>
  <c r="J158" i="17"/>
  <c r="J159" i="17"/>
  <c r="J160" i="17"/>
  <c r="J161" i="17"/>
  <c r="J162" i="17"/>
  <c r="J163" i="17"/>
  <c r="J164" i="17"/>
  <c r="J165" i="17"/>
  <c r="J166" i="17"/>
  <c r="J167" i="17"/>
  <c r="J168" i="17"/>
  <c r="J169" i="17"/>
  <c r="J170" i="17"/>
  <c r="J171" i="17"/>
  <c r="J172" i="17"/>
  <c r="J173" i="17"/>
  <c r="J174" i="17"/>
  <c r="J175" i="17"/>
  <c r="J176" i="17"/>
  <c r="J177" i="17"/>
  <c r="M156" i="17"/>
  <c r="M157" i="17"/>
  <c r="M158" i="17"/>
  <c r="M159" i="17"/>
  <c r="M160" i="17"/>
  <c r="M161" i="17"/>
  <c r="M162" i="17"/>
  <c r="M163" i="17"/>
  <c r="M164" i="17"/>
  <c r="M165" i="17"/>
  <c r="M166" i="17"/>
  <c r="M167" i="17"/>
  <c r="M168" i="17"/>
  <c r="M169" i="17"/>
  <c r="M170" i="17"/>
  <c r="M171" i="17"/>
  <c r="M172" i="17"/>
  <c r="M173" i="17"/>
  <c r="M174" i="17"/>
  <c r="M175" i="17"/>
  <c r="M176" i="17"/>
  <c r="M177" i="17"/>
  <c r="P156" i="17"/>
  <c r="P157" i="17"/>
  <c r="P158" i="17"/>
  <c r="P159" i="17"/>
  <c r="P160" i="17"/>
  <c r="P161" i="17"/>
  <c r="P162" i="17"/>
  <c r="P163" i="17"/>
  <c r="P164" i="17"/>
  <c r="P165" i="17"/>
  <c r="P166" i="17"/>
  <c r="P167" i="17"/>
  <c r="P168" i="17"/>
  <c r="P169" i="17"/>
  <c r="P170" i="17"/>
  <c r="P171" i="17"/>
  <c r="P172" i="17"/>
  <c r="P173" i="17"/>
  <c r="P174" i="17"/>
  <c r="P175" i="17"/>
  <c r="P176" i="17"/>
  <c r="P177" i="17"/>
  <c r="S177" i="17"/>
  <c r="S156" i="17"/>
  <c r="S157" i="17"/>
  <c r="S158" i="17"/>
  <c r="S159" i="17"/>
  <c r="S160" i="17"/>
  <c r="S161" i="17"/>
  <c r="S162" i="17"/>
  <c r="S163" i="17"/>
  <c r="S164" i="17"/>
  <c r="S165" i="17"/>
  <c r="S166" i="17"/>
  <c r="S167" i="17"/>
  <c r="S168" i="17"/>
  <c r="S169" i="17"/>
  <c r="S170" i="17"/>
  <c r="S171" i="17"/>
  <c r="S172" i="17"/>
  <c r="S173" i="17"/>
  <c r="S174" i="17"/>
  <c r="S175" i="17"/>
  <c r="S176" i="17"/>
  <c r="S155" i="17"/>
  <c r="P155" i="17"/>
  <c r="M155" i="17"/>
  <c r="J155" i="17"/>
  <c r="G155" i="17"/>
  <c r="D155" i="17"/>
  <c r="T148" i="17"/>
  <c r="T149" i="17" s="1"/>
  <c r="T150" i="17" s="1"/>
  <c r="T151" i="17" s="1"/>
  <c r="T152" i="17" s="1"/>
  <c r="C237" i="17" s="1"/>
  <c r="M153" i="17"/>
  <c r="B298" i="17" s="1"/>
  <c r="S148" i="17"/>
  <c r="S153" i="17" s="1"/>
  <c r="P148" i="17"/>
  <c r="P153" i="17" s="1"/>
  <c r="B319" i="17" s="1"/>
  <c r="M148" i="17"/>
  <c r="J148" i="17"/>
  <c r="J153" i="17" s="1"/>
  <c r="E25" i="24" s="1"/>
  <c r="G148" i="17"/>
  <c r="G153" i="17" s="1"/>
  <c r="B25" i="24" s="1"/>
  <c r="D148" i="17"/>
  <c r="D153" i="17" s="1"/>
  <c r="B237" i="17" s="1"/>
  <c r="T95" i="17"/>
  <c r="T96" i="17" s="1"/>
  <c r="T97" i="17" s="1"/>
  <c r="T98" i="17" s="1"/>
  <c r="T99" i="17" s="1"/>
  <c r="T100" i="17" s="1"/>
  <c r="T101" i="17" s="1"/>
  <c r="T102" i="17" s="1"/>
  <c r="T103" i="17" s="1"/>
  <c r="T104" i="17" s="1"/>
  <c r="T105" i="17" s="1"/>
  <c r="T106" i="17" s="1"/>
  <c r="T107" i="17" s="1"/>
  <c r="T108" i="17" s="1"/>
  <c r="T109" i="17" s="1"/>
  <c r="T110" i="17" s="1"/>
  <c r="T111" i="17" s="1"/>
  <c r="T112" i="17" s="1"/>
  <c r="T113" i="17" s="1"/>
  <c r="T114" i="17" s="1"/>
  <c r="T115" i="17" s="1"/>
  <c r="T116" i="17" s="1"/>
  <c r="T117" i="17" s="1"/>
  <c r="T118" i="17" s="1"/>
  <c r="T119" i="17" s="1"/>
  <c r="T120" i="17" s="1"/>
  <c r="T121" i="17" s="1"/>
  <c r="T122" i="17" s="1"/>
  <c r="T123" i="17" s="1"/>
  <c r="T124" i="17" s="1"/>
  <c r="T125" i="17" s="1"/>
  <c r="T126" i="17" s="1"/>
  <c r="T127" i="17" s="1"/>
  <c r="T128" i="17" s="1"/>
  <c r="T129" i="17" s="1"/>
  <c r="T130" i="17" s="1"/>
  <c r="T131" i="17" s="1"/>
  <c r="T132" i="17" s="1"/>
  <c r="T133" i="17" s="1"/>
  <c r="T134" i="17" s="1"/>
  <c r="T135" i="17" s="1"/>
  <c r="T136" i="17" s="1"/>
  <c r="T137" i="17" s="1"/>
  <c r="T138" i="17" s="1"/>
  <c r="T139" i="17" s="1"/>
  <c r="T140" i="17" s="1"/>
  <c r="T141" i="17" s="1"/>
  <c r="T142" i="17" s="1"/>
  <c r="T143" i="17" s="1"/>
  <c r="T144" i="17" s="1"/>
  <c r="T145" i="17" s="1"/>
  <c r="C276" i="17" s="1"/>
  <c r="S96" i="17"/>
  <c r="S97" i="17"/>
  <c r="S98" i="17"/>
  <c r="S99" i="17"/>
  <c r="S100" i="17"/>
  <c r="S101" i="17"/>
  <c r="S102" i="17"/>
  <c r="S103" i="17"/>
  <c r="S104" i="17"/>
  <c r="S105" i="17"/>
  <c r="S106" i="17"/>
  <c r="S107" i="17"/>
  <c r="S108" i="17"/>
  <c r="S109" i="17"/>
  <c r="S110" i="17"/>
  <c r="S111" i="17"/>
  <c r="S112" i="17"/>
  <c r="S113" i="17"/>
  <c r="S114" i="17"/>
  <c r="S115" i="17"/>
  <c r="S116" i="17"/>
  <c r="S117" i="17"/>
  <c r="S118" i="17"/>
  <c r="S119" i="17"/>
  <c r="S120" i="17"/>
  <c r="S121" i="17"/>
  <c r="S122" i="17"/>
  <c r="S123" i="17"/>
  <c r="S124" i="17"/>
  <c r="S125" i="17"/>
  <c r="S126" i="17"/>
  <c r="S127" i="17"/>
  <c r="S128" i="17"/>
  <c r="S129" i="17"/>
  <c r="S130" i="17"/>
  <c r="S131" i="17"/>
  <c r="S132" i="17"/>
  <c r="S133" i="17"/>
  <c r="S134" i="17"/>
  <c r="S135" i="17"/>
  <c r="S136" i="17"/>
  <c r="S137" i="17"/>
  <c r="S138" i="17"/>
  <c r="S139" i="17"/>
  <c r="S140" i="17"/>
  <c r="S141" i="17"/>
  <c r="S142" i="17"/>
  <c r="S143" i="17"/>
  <c r="S144" i="17"/>
  <c r="S145" i="17"/>
  <c r="S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M96" i="17"/>
  <c r="M97" i="17"/>
  <c r="M98" i="17"/>
  <c r="M99" i="17"/>
  <c r="M100" i="17"/>
  <c r="M101" i="17"/>
  <c r="M102" i="17"/>
  <c r="M103" i="17"/>
  <c r="M104" i="17"/>
  <c r="M105" i="17"/>
  <c r="M106" i="17"/>
  <c r="M107" i="17"/>
  <c r="M108" i="17"/>
  <c r="M109" i="17"/>
  <c r="M110" i="17"/>
  <c r="M111" i="17"/>
  <c r="M112" i="17"/>
  <c r="M113" i="17"/>
  <c r="M114" i="17"/>
  <c r="M115" i="17"/>
  <c r="M116" i="17"/>
  <c r="M117" i="17"/>
  <c r="M118" i="17"/>
  <c r="M119" i="17"/>
  <c r="M120" i="17"/>
  <c r="M121" i="17"/>
  <c r="M122" i="17"/>
  <c r="M123" i="17"/>
  <c r="M124" i="17"/>
  <c r="M125" i="17"/>
  <c r="M126" i="17"/>
  <c r="M127" i="17"/>
  <c r="M128" i="17"/>
  <c r="M129" i="17"/>
  <c r="M130" i="17"/>
  <c r="M131" i="17"/>
  <c r="M132" i="17"/>
  <c r="M133" i="17"/>
  <c r="M134" i="17"/>
  <c r="M135" i="17"/>
  <c r="M136" i="17"/>
  <c r="M137" i="17"/>
  <c r="M138" i="17"/>
  <c r="M139" i="17"/>
  <c r="M140" i="17"/>
  <c r="M141" i="17"/>
  <c r="M142" i="17"/>
  <c r="M143" i="17"/>
  <c r="M144" i="17"/>
  <c r="M145" i="17"/>
  <c r="J96" i="17"/>
  <c r="J97" i="17"/>
  <c r="J98" i="17"/>
  <c r="J99" i="17"/>
  <c r="J100" i="17"/>
  <c r="J101" i="17"/>
  <c r="J102" i="17"/>
  <c r="J103" i="17"/>
  <c r="J104" i="17"/>
  <c r="J105" i="17"/>
  <c r="J106" i="17"/>
  <c r="J107" i="17"/>
  <c r="J108" i="17"/>
  <c r="J109" i="17"/>
  <c r="J110" i="17"/>
  <c r="J111" i="17"/>
  <c r="J112" i="17"/>
  <c r="J113" i="17"/>
  <c r="J114" i="17"/>
  <c r="J115" i="17"/>
  <c r="J116" i="17"/>
  <c r="J117" i="17"/>
  <c r="J118" i="17"/>
  <c r="J119" i="17"/>
  <c r="J120" i="17"/>
  <c r="J121" i="17"/>
  <c r="J122" i="17"/>
  <c r="J123" i="17"/>
  <c r="J124" i="17"/>
  <c r="J125" i="17"/>
  <c r="J126" i="17"/>
  <c r="J127" i="17"/>
  <c r="J128" i="17"/>
  <c r="J129" i="17"/>
  <c r="J130" i="17"/>
  <c r="J131" i="17"/>
  <c r="J132" i="17"/>
  <c r="J133" i="17"/>
  <c r="J134" i="17"/>
  <c r="J135" i="17"/>
  <c r="J136" i="17"/>
  <c r="J137" i="17"/>
  <c r="J138" i="17"/>
  <c r="J139" i="17"/>
  <c r="J140" i="17"/>
  <c r="J141" i="17"/>
  <c r="J142" i="17"/>
  <c r="J143" i="17"/>
  <c r="J144" i="17"/>
  <c r="J145" i="17"/>
  <c r="P95" i="17"/>
  <c r="M95" i="17"/>
  <c r="J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D96" i="17"/>
  <c r="D97" i="17"/>
  <c r="D98" i="17"/>
  <c r="D99" i="17"/>
  <c r="D100" i="17"/>
  <c r="D101" i="17"/>
  <c r="D102" i="17"/>
  <c r="D103" i="17"/>
  <c r="D104" i="17"/>
  <c r="D105" i="17"/>
  <c r="D106" i="17"/>
  <c r="D107" i="17"/>
  <c r="D108" i="17"/>
  <c r="D109" i="17"/>
  <c r="D110" i="17"/>
  <c r="D111" i="17"/>
  <c r="D112" i="17"/>
  <c r="D113" i="17"/>
  <c r="D114" i="17"/>
  <c r="D115" i="17"/>
  <c r="D116" i="17"/>
  <c r="D117" i="17"/>
  <c r="D118" i="17"/>
  <c r="D119" i="17"/>
  <c r="D120" i="17"/>
  <c r="D121" i="17"/>
  <c r="D122" i="17"/>
  <c r="D123" i="17"/>
  <c r="D124" i="17"/>
  <c r="D125" i="17"/>
  <c r="D126" i="17"/>
  <c r="D127" i="17"/>
  <c r="D128" i="17"/>
  <c r="D129" i="17"/>
  <c r="D130" i="17"/>
  <c r="D131" i="17"/>
  <c r="D132" i="17"/>
  <c r="D133" i="17"/>
  <c r="D134" i="17"/>
  <c r="D135" i="17"/>
  <c r="D136" i="17"/>
  <c r="D137" i="17"/>
  <c r="D138" i="17"/>
  <c r="D139" i="17"/>
  <c r="D140" i="17"/>
  <c r="D141" i="17"/>
  <c r="D142" i="17"/>
  <c r="D143" i="17"/>
  <c r="D144" i="17"/>
  <c r="D145" i="17"/>
  <c r="G95" i="17"/>
  <c r="D95" i="17"/>
  <c r="T53" i="17"/>
  <c r="T54" i="17" s="1"/>
  <c r="T55" i="17" s="1"/>
  <c r="T56" i="17" s="1"/>
  <c r="T57" i="17" s="1"/>
  <c r="T58" i="17" s="1"/>
  <c r="T59" i="17" s="1"/>
  <c r="T60" i="17" s="1"/>
  <c r="T61" i="17" s="1"/>
  <c r="T62" i="17" s="1"/>
  <c r="T63" i="17" s="1"/>
  <c r="T64" i="17" s="1"/>
  <c r="T65" i="17" s="1"/>
  <c r="T66" i="17" s="1"/>
  <c r="T67" i="17" s="1"/>
  <c r="T68" i="17" s="1"/>
  <c r="T69" i="17" s="1"/>
  <c r="T70" i="17" s="1"/>
  <c r="T71" i="17" s="1"/>
  <c r="T72" i="17" s="1"/>
  <c r="T73" i="17" s="1"/>
  <c r="T74" i="17" s="1"/>
  <c r="T75" i="17" s="1"/>
  <c r="T76" i="17" s="1"/>
  <c r="T77" i="17" s="1"/>
  <c r="T78" i="17" s="1"/>
  <c r="T79" i="17" s="1"/>
  <c r="T80" i="17" s="1"/>
  <c r="T81" i="17" s="1"/>
  <c r="T82" i="17" s="1"/>
  <c r="T83" i="17" s="1"/>
  <c r="T84" i="17" s="1"/>
  <c r="T85" i="17" s="1"/>
  <c r="T86" i="17" s="1"/>
  <c r="T87" i="17" s="1"/>
  <c r="T88" i="17" s="1"/>
  <c r="T89" i="17" s="1"/>
  <c r="T90" i="17" s="1"/>
  <c r="T91" i="17" s="1"/>
  <c r="T92" i="17" s="1"/>
  <c r="S54" i="17"/>
  <c r="S55" i="17"/>
  <c r="S56" i="17"/>
  <c r="S57" i="17"/>
  <c r="S58" i="17"/>
  <c r="S59" i="17"/>
  <c r="S60" i="17"/>
  <c r="S61" i="17"/>
  <c r="S62" i="17"/>
  <c r="S63" i="17"/>
  <c r="S64" i="17"/>
  <c r="S65" i="17"/>
  <c r="S66" i="17"/>
  <c r="S67" i="17"/>
  <c r="S68" i="17"/>
  <c r="S69" i="17"/>
  <c r="S70" i="17"/>
  <c r="S71" i="17"/>
  <c r="S72" i="17"/>
  <c r="S73" i="17"/>
  <c r="S74" i="17"/>
  <c r="S75" i="17"/>
  <c r="S76" i="17"/>
  <c r="S77" i="17"/>
  <c r="S78" i="17"/>
  <c r="S79" i="17"/>
  <c r="S80" i="17"/>
  <c r="S81" i="17"/>
  <c r="S82" i="17"/>
  <c r="S83" i="17"/>
  <c r="S84" i="17"/>
  <c r="S85" i="17"/>
  <c r="S86" i="17"/>
  <c r="S87" i="17"/>
  <c r="S88" i="17"/>
  <c r="S89" i="17"/>
  <c r="S90" i="17"/>
  <c r="S91" i="17"/>
  <c r="S92"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S53" i="17"/>
  <c r="P53" i="17"/>
  <c r="M54" i="17"/>
  <c r="M55" i="17"/>
  <c r="M56" i="17"/>
  <c r="M57" i="17"/>
  <c r="M58" i="17"/>
  <c r="M59" i="17"/>
  <c r="M60" i="17"/>
  <c r="M61" i="17"/>
  <c r="M62" i="17"/>
  <c r="M63" i="17"/>
  <c r="M64" i="17"/>
  <c r="M65" i="17"/>
  <c r="M66" i="17"/>
  <c r="M67" i="17"/>
  <c r="M68" i="17"/>
  <c r="M69" i="17"/>
  <c r="M70" i="17"/>
  <c r="M71" i="17"/>
  <c r="M72" i="17"/>
  <c r="M73" i="17"/>
  <c r="M74" i="17"/>
  <c r="M75" i="17"/>
  <c r="M76" i="17"/>
  <c r="M77" i="17"/>
  <c r="M78" i="17"/>
  <c r="M79" i="17"/>
  <c r="M80" i="17"/>
  <c r="M81" i="17"/>
  <c r="M82" i="17"/>
  <c r="M83" i="17"/>
  <c r="M84" i="17"/>
  <c r="M85" i="17"/>
  <c r="M86" i="17"/>
  <c r="M87" i="17"/>
  <c r="M88" i="17"/>
  <c r="M89" i="17"/>
  <c r="M90" i="17"/>
  <c r="M91" i="17"/>
  <c r="M92" i="17"/>
  <c r="M53" i="17"/>
  <c r="J54" i="17"/>
  <c r="J55" i="17"/>
  <c r="J56" i="17"/>
  <c r="J57" i="17"/>
  <c r="J58" i="17"/>
  <c r="J59" i="17"/>
  <c r="J60" i="17"/>
  <c r="J61" i="17"/>
  <c r="J62" i="17"/>
  <c r="J63" i="17"/>
  <c r="J64" i="17"/>
  <c r="J65" i="17"/>
  <c r="J66" i="17"/>
  <c r="J67" i="17"/>
  <c r="J68" i="17"/>
  <c r="J69" i="17"/>
  <c r="J70" i="17"/>
  <c r="J71" i="17"/>
  <c r="J72" i="17"/>
  <c r="J73" i="17"/>
  <c r="J74" i="17"/>
  <c r="J75" i="17"/>
  <c r="J76" i="17"/>
  <c r="J77" i="17"/>
  <c r="J78" i="17"/>
  <c r="J79" i="17"/>
  <c r="J80" i="17"/>
  <c r="J81" i="17"/>
  <c r="J82" i="17"/>
  <c r="J83" i="17"/>
  <c r="J84" i="17"/>
  <c r="J85" i="17"/>
  <c r="J86" i="17"/>
  <c r="J87" i="17"/>
  <c r="J88" i="17"/>
  <c r="J89" i="17"/>
  <c r="J90" i="17"/>
  <c r="J91" i="17"/>
  <c r="J92" i="17"/>
  <c r="J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53" i="17"/>
  <c r="D54" i="17"/>
  <c r="D55" i="17"/>
  <c r="D56" i="17"/>
  <c r="D57" i="17"/>
  <c r="D58" i="17"/>
  <c r="D59" i="17"/>
  <c r="D60" i="17"/>
  <c r="D61" i="17"/>
  <c r="D62" i="17"/>
  <c r="D63" i="17"/>
  <c r="D64" i="17"/>
  <c r="D65" i="17"/>
  <c r="D66" i="17"/>
  <c r="D67" i="17"/>
  <c r="D68" i="17"/>
  <c r="D69" i="17"/>
  <c r="D70" i="17"/>
  <c r="D71" i="17"/>
  <c r="D72" i="17"/>
  <c r="D73" i="17"/>
  <c r="D74" i="17"/>
  <c r="D75" i="17"/>
  <c r="D76" i="17"/>
  <c r="D77" i="17"/>
  <c r="D78" i="17"/>
  <c r="D79" i="17"/>
  <c r="D80" i="17"/>
  <c r="D81" i="17"/>
  <c r="D82" i="17"/>
  <c r="D83" i="17"/>
  <c r="D84" i="17"/>
  <c r="D85" i="17"/>
  <c r="D86" i="17"/>
  <c r="D87" i="17"/>
  <c r="D88" i="17"/>
  <c r="D89" i="17"/>
  <c r="D90" i="17"/>
  <c r="D91" i="17"/>
  <c r="D92" i="17"/>
  <c r="D53" i="17"/>
  <c r="T46" i="17"/>
  <c r="T47" i="17" s="1"/>
  <c r="T48" i="17" s="1"/>
  <c r="T49" i="17" s="1"/>
  <c r="T50" i="17" s="1"/>
  <c r="C313" i="17" s="1"/>
  <c r="S47" i="17"/>
  <c r="S48" i="17"/>
  <c r="S49" i="17"/>
  <c r="S50" i="17"/>
  <c r="S46" i="17"/>
  <c r="P47" i="17"/>
  <c r="P48" i="17"/>
  <c r="P49" i="17"/>
  <c r="P50" i="17"/>
  <c r="P46" i="17"/>
  <c r="M47" i="17"/>
  <c r="M48" i="17"/>
  <c r="M49" i="17"/>
  <c r="M50" i="17"/>
  <c r="M46" i="17"/>
  <c r="J47" i="17"/>
  <c r="J48" i="17"/>
  <c r="J49" i="17"/>
  <c r="J50" i="17"/>
  <c r="J46" i="17"/>
  <c r="J51" i="17" s="1"/>
  <c r="E22" i="24" s="1"/>
  <c r="G47" i="17"/>
  <c r="G48" i="17"/>
  <c r="G49" i="17"/>
  <c r="G50" i="17"/>
  <c r="G46" i="17"/>
  <c r="D47" i="17"/>
  <c r="D48" i="17"/>
  <c r="D49" i="17"/>
  <c r="D50" i="17"/>
  <c r="D46" i="17"/>
  <c r="C51" i="17"/>
  <c r="B51" i="17"/>
  <c r="C10" i="17"/>
  <c r="C28" i="17" s="1"/>
  <c r="C8" i="17"/>
  <c r="C25" i="17" s="1"/>
  <c r="C6" i="17"/>
  <c r="C22" i="17" s="1"/>
  <c r="C4" i="17"/>
  <c r="L17" i="18" l="1"/>
  <c r="L18" i="18"/>
  <c r="I27" i="18"/>
  <c r="I26" i="18"/>
  <c r="I24" i="18"/>
  <c r="I18" i="18"/>
  <c r="B72" i="22"/>
  <c r="C172" i="18"/>
  <c r="F9" i="20" s="1"/>
  <c r="D88" i="18"/>
  <c r="S178" i="17"/>
  <c r="G178" i="17"/>
  <c r="B26" i="24" s="1"/>
  <c r="M224" i="17"/>
  <c r="B308" i="17" s="1"/>
  <c r="P224" i="17"/>
  <c r="B329" i="17" s="1"/>
  <c r="C272" i="17"/>
  <c r="F272" i="17" s="1"/>
  <c r="M51" i="17"/>
  <c r="B292" i="17" s="1"/>
  <c r="C298" i="17"/>
  <c r="E298" i="17" s="1"/>
  <c r="C294" i="17"/>
  <c r="D294" i="17" s="1"/>
  <c r="C233" i="17"/>
  <c r="C274" i="17"/>
  <c r="C315" i="17"/>
  <c r="C254" i="17"/>
  <c r="C303" i="17"/>
  <c r="C283" i="17"/>
  <c r="C263" i="17"/>
  <c r="C324" i="17"/>
  <c r="C242" i="17"/>
  <c r="C30" i="22"/>
  <c r="D391" i="17"/>
  <c r="B29" i="24"/>
  <c r="B268" i="17"/>
  <c r="H237" i="17"/>
  <c r="E237" i="17"/>
  <c r="G237" i="17"/>
  <c r="F237" i="17"/>
  <c r="D237" i="17"/>
  <c r="C355" i="17" s="1"/>
  <c r="C321" i="17"/>
  <c r="C239" i="17"/>
  <c r="C300" i="17"/>
  <c r="C280" i="17"/>
  <c r="C260" i="17"/>
  <c r="F260" i="17" s="1"/>
  <c r="F266" i="17"/>
  <c r="G266" i="17"/>
  <c r="E266" i="17"/>
  <c r="E267" i="17" s="1"/>
  <c r="C317" i="17"/>
  <c r="S146" i="17"/>
  <c r="P178" i="17"/>
  <c r="B321" i="17" s="1"/>
  <c r="D321" i="17" s="1"/>
  <c r="D322" i="17" s="1"/>
  <c r="C245" i="17"/>
  <c r="G245" i="17" s="1"/>
  <c r="C278" i="17"/>
  <c r="C286" i="17"/>
  <c r="F286" i="17" s="1"/>
  <c r="C296" i="17"/>
  <c r="C304" i="17"/>
  <c r="C252" i="17"/>
  <c r="C243" i="17"/>
  <c r="F243" i="17" s="1"/>
  <c r="C256" i="17"/>
  <c r="C264" i="17"/>
  <c r="C292" i="17"/>
  <c r="E292" i="17" s="1"/>
  <c r="C319" i="17"/>
  <c r="D319" i="17" s="1"/>
  <c r="C327" i="17"/>
  <c r="B272" i="17"/>
  <c r="D216" i="17"/>
  <c r="B243" i="17" s="1"/>
  <c r="T221" i="17"/>
  <c r="T222" i="17" s="1"/>
  <c r="T223" i="17" s="1"/>
  <c r="C235" i="17"/>
  <c r="B258" i="17"/>
  <c r="G93" i="17"/>
  <c r="J93" i="17"/>
  <c r="M93" i="17"/>
  <c r="B294" i="17" s="1"/>
  <c r="J178" i="17"/>
  <c r="C231" i="17"/>
  <c r="C258" i="17"/>
  <c r="E258" i="17" s="1"/>
  <c r="B278" i="17"/>
  <c r="B288" i="17"/>
  <c r="G51" i="17"/>
  <c r="M178" i="17"/>
  <c r="B300" i="17" s="1"/>
  <c r="D300" i="17" s="1"/>
  <c r="D301" i="17" s="1"/>
  <c r="B260" i="17"/>
  <c r="D224" i="17"/>
  <c r="B380" i="17" s="1"/>
  <c r="E245" i="17"/>
  <c r="D376" i="17" s="1"/>
  <c r="H245" i="17"/>
  <c r="B375" i="17"/>
  <c r="B26" i="22" s="1"/>
  <c r="B28" i="22" s="1"/>
  <c r="D178" i="17"/>
  <c r="B239" i="17" s="1"/>
  <c r="C19" i="17"/>
  <c r="D298" i="17"/>
  <c r="D299" i="17" s="1"/>
  <c r="G243" i="17"/>
  <c r="H243" i="17"/>
  <c r="B353" i="17"/>
  <c r="D245" i="17"/>
  <c r="F245" i="17"/>
  <c r="F258" i="17"/>
  <c r="L20" i="18"/>
  <c r="N108" i="18"/>
  <c r="F111" i="18"/>
  <c r="N110" i="18"/>
  <c r="M22" i="18"/>
  <c r="N18" i="18"/>
  <c r="F108" i="18"/>
  <c r="F117" i="18"/>
  <c r="F109" i="18"/>
  <c r="N116" i="18"/>
  <c r="M20" i="18"/>
  <c r="F116" i="18"/>
  <c r="N115" i="18"/>
  <c r="N27" i="18"/>
  <c r="F115" i="18"/>
  <c r="N114" i="18"/>
  <c r="F110" i="18"/>
  <c r="G26" i="18"/>
  <c r="I23" i="18"/>
  <c r="J20" i="18"/>
  <c r="N26" i="18"/>
  <c r="F114" i="18"/>
  <c r="N113" i="18"/>
  <c r="G22" i="18"/>
  <c r="I22" i="18"/>
  <c r="N24" i="18"/>
  <c r="G59" i="18"/>
  <c r="F113" i="18"/>
  <c r="N112" i="18"/>
  <c r="G17" i="18"/>
  <c r="G20" i="18"/>
  <c r="I19" i="18"/>
  <c r="L26" i="18"/>
  <c r="N23" i="18"/>
  <c r="N64" i="18"/>
  <c r="N65" i="18"/>
  <c r="N66" i="18"/>
  <c r="N67" i="18"/>
  <c r="N68" i="18"/>
  <c r="N61" i="18"/>
  <c r="N69" i="18"/>
  <c r="N62" i="18"/>
  <c r="N63" i="18"/>
  <c r="N60" i="18"/>
  <c r="F63" i="18"/>
  <c r="F64" i="18"/>
  <c r="F65" i="18"/>
  <c r="F66" i="18"/>
  <c r="F67" i="18"/>
  <c r="F68" i="18"/>
  <c r="F61" i="18"/>
  <c r="F69" i="18"/>
  <c r="F60" i="18"/>
  <c r="F62" i="18"/>
  <c r="H20" i="18"/>
  <c r="G69" i="18"/>
  <c r="G61" i="18"/>
  <c r="F24" i="18"/>
  <c r="N17" i="18"/>
  <c r="F23" i="18"/>
  <c r="G25" i="18"/>
  <c r="H27" i="18"/>
  <c r="H19" i="18"/>
  <c r="I21" i="18"/>
  <c r="J23" i="18"/>
  <c r="L25" i="18"/>
  <c r="M27" i="18"/>
  <c r="M19" i="18"/>
  <c r="N21" i="18"/>
  <c r="H59" i="18"/>
  <c r="H107" i="18" s="1"/>
  <c r="G68" i="18"/>
  <c r="F17" i="18"/>
  <c r="F22" i="18"/>
  <c r="G24" i="18"/>
  <c r="H26" i="18"/>
  <c r="H18" i="18"/>
  <c r="I20" i="18"/>
  <c r="J22" i="18"/>
  <c r="J28" i="18" s="1"/>
  <c r="J29" i="18" s="1"/>
  <c r="L24" i="18"/>
  <c r="M26" i="18"/>
  <c r="M18" i="18"/>
  <c r="N20" i="18"/>
  <c r="I59" i="18"/>
  <c r="I107" i="18" s="1"/>
  <c r="G60" i="18"/>
  <c r="G67" i="18"/>
  <c r="F21" i="18"/>
  <c r="G23" i="18"/>
  <c r="H25" i="18"/>
  <c r="L23" i="18"/>
  <c r="M25" i="18"/>
  <c r="J59" i="18"/>
  <c r="J107" i="18" s="1"/>
  <c r="G66" i="18"/>
  <c r="H17" i="18"/>
  <c r="E28" i="18"/>
  <c r="E29" i="18" s="1"/>
  <c r="F20" i="18"/>
  <c r="H24" i="18"/>
  <c r="L22" i="18"/>
  <c r="M24" i="18"/>
  <c r="L59" i="18"/>
  <c r="L107" i="18" s="1"/>
  <c r="G65" i="18"/>
  <c r="I17" i="18"/>
  <c r="F27" i="18"/>
  <c r="F19" i="18"/>
  <c r="G21" i="18"/>
  <c r="H23" i="18"/>
  <c r="J27" i="18"/>
  <c r="L21" i="18"/>
  <c r="M23" i="18"/>
  <c r="N25" i="18"/>
  <c r="N28" i="18" s="1"/>
  <c r="N29" i="18" s="1"/>
  <c r="M59" i="18"/>
  <c r="M107" i="18" s="1"/>
  <c r="G64" i="18"/>
  <c r="G63" i="18"/>
  <c r="E70" i="18"/>
  <c r="E71" i="18" s="1"/>
  <c r="F26" i="18"/>
  <c r="F18" i="18"/>
  <c r="M17" i="18"/>
  <c r="F25" i="18"/>
  <c r="G27" i="18"/>
  <c r="L27" i="18"/>
  <c r="S216" i="17"/>
  <c r="D146" i="17"/>
  <c r="B235" i="17" s="1"/>
  <c r="B347" i="17" s="1"/>
  <c r="S199" i="17"/>
  <c r="P216" i="17"/>
  <c r="J216" i="17"/>
  <c r="S51" i="17"/>
  <c r="J146" i="17"/>
  <c r="G146" i="17"/>
  <c r="J199" i="17"/>
  <c r="G199" i="17"/>
  <c r="G216" i="17"/>
  <c r="D51" i="17"/>
  <c r="B231" i="17" s="1"/>
  <c r="D93" i="17"/>
  <c r="B233" i="17" s="1"/>
  <c r="P199" i="17"/>
  <c r="B324" i="17" s="1"/>
  <c r="D199" i="17"/>
  <c r="M216" i="17"/>
  <c r="S93" i="17"/>
  <c r="S179" i="17" s="1"/>
  <c r="M146" i="17"/>
  <c r="P146" i="17"/>
  <c r="B317" i="17" s="1"/>
  <c r="D317" i="17" s="1"/>
  <c r="D318" i="17" s="1"/>
  <c r="M199" i="17"/>
  <c r="P51" i="17"/>
  <c r="B313" i="17" s="1"/>
  <c r="D313" i="17" s="1"/>
  <c r="D314" i="17" s="1"/>
  <c r="P93" i="17"/>
  <c r="D258" i="17" l="1"/>
  <c r="D259" i="17" s="1"/>
  <c r="E259" i="17" s="1"/>
  <c r="F259" i="17" s="1"/>
  <c r="G259" i="17" s="1"/>
  <c r="D278" i="17"/>
  <c r="O18" i="18"/>
  <c r="P18" i="18" s="1"/>
  <c r="O21" i="18"/>
  <c r="P21" i="18" s="1"/>
  <c r="G9" i="20"/>
  <c r="D324" i="17"/>
  <c r="E272" i="17"/>
  <c r="F239" i="17"/>
  <c r="D272" i="17"/>
  <c r="D273" i="17" s="1"/>
  <c r="F267" i="17"/>
  <c r="G267" i="17" s="1"/>
  <c r="E243" i="17"/>
  <c r="I237" i="17"/>
  <c r="D320" i="17"/>
  <c r="E319" i="17"/>
  <c r="B24" i="24"/>
  <c r="B256" i="17"/>
  <c r="E300" i="17"/>
  <c r="B22" i="24"/>
  <c r="B252" i="17"/>
  <c r="B23" i="24"/>
  <c r="B254" i="17"/>
  <c r="P179" i="17"/>
  <c r="B315" i="17"/>
  <c r="D292" i="17"/>
  <c r="D293" i="17" s="1"/>
  <c r="E293" i="17" s="1"/>
  <c r="G258" i="17"/>
  <c r="H258" i="17" s="1"/>
  <c r="D286" i="17"/>
  <c r="D287" i="17" s="1"/>
  <c r="B304" i="17"/>
  <c r="E304" i="17" s="1"/>
  <c r="M225" i="17"/>
  <c r="B307" i="17" s="1"/>
  <c r="E23" i="24"/>
  <c r="B274" i="17"/>
  <c r="E278" i="17"/>
  <c r="F355" i="17" s="1"/>
  <c r="F278" i="17"/>
  <c r="M219" i="17"/>
  <c r="B303" i="17"/>
  <c r="P219" i="17"/>
  <c r="B325" i="17"/>
  <c r="D325" i="17" s="1"/>
  <c r="P225" i="17"/>
  <c r="C329" i="17"/>
  <c r="E329" i="17" s="1"/>
  <c r="C308" i="17"/>
  <c r="C268" i="17"/>
  <c r="C288" i="17"/>
  <c r="C247" i="17"/>
  <c r="G179" i="17"/>
  <c r="C353" i="17"/>
  <c r="B40" i="22"/>
  <c r="B42" i="22" s="1"/>
  <c r="D30" i="22"/>
  <c r="E391" i="17"/>
  <c r="G219" i="17"/>
  <c r="B28" i="24"/>
  <c r="B264" i="17"/>
  <c r="D264" i="17" s="1"/>
  <c r="G225" i="17"/>
  <c r="C380" i="17" s="1"/>
  <c r="S219" i="17"/>
  <c r="C375" i="17"/>
  <c r="D375" i="17" s="1"/>
  <c r="E313" i="17"/>
  <c r="B369" i="17"/>
  <c r="D243" i="17"/>
  <c r="D274" i="17"/>
  <c r="D275" i="17" s="1"/>
  <c r="E286" i="17"/>
  <c r="D219" i="17"/>
  <c r="B242" i="17"/>
  <c r="J219" i="17"/>
  <c r="E28" i="24"/>
  <c r="B284" i="17"/>
  <c r="J225" i="17"/>
  <c r="M179" i="17"/>
  <c r="B296" i="17"/>
  <c r="E296" i="17" s="1"/>
  <c r="B27" i="24"/>
  <c r="B263" i="17"/>
  <c r="E317" i="17"/>
  <c r="E26" i="24"/>
  <c r="B280" i="17"/>
  <c r="J179" i="17"/>
  <c r="E24" i="24"/>
  <c r="B276" i="17"/>
  <c r="H233" i="17"/>
  <c r="F233" i="17"/>
  <c r="D233" i="17"/>
  <c r="D234" i="17" s="1"/>
  <c r="B341" i="17"/>
  <c r="E233" i="17"/>
  <c r="G233" i="17"/>
  <c r="E355" i="17"/>
  <c r="E27" i="24"/>
  <c r="B283" i="17"/>
  <c r="S225" i="17"/>
  <c r="E260" i="17"/>
  <c r="D260" i="17"/>
  <c r="E294" i="17"/>
  <c r="E302" i="17" s="1"/>
  <c r="B247" i="17"/>
  <c r="B54" i="22"/>
  <c r="B56" i="22" s="1"/>
  <c r="B358" i="17"/>
  <c r="C358" i="17" s="1"/>
  <c r="D239" i="17"/>
  <c r="C360" i="17" s="1"/>
  <c r="H239" i="17"/>
  <c r="G239" i="17"/>
  <c r="E239" i="17"/>
  <c r="C347" i="17"/>
  <c r="B37" i="22"/>
  <c r="B39" i="22" s="1"/>
  <c r="D235" i="17"/>
  <c r="D236" i="17" s="1"/>
  <c r="H235" i="17"/>
  <c r="E235" i="17"/>
  <c r="E236" i="17" s="1"/>
  <c r="F235" i="17"/>
  <c r="F236" i="17" s="1"/>
  <c r="G235" i="17"/>
  <c r="B241" i="17"/>
  <c r="E231" i="17"/>
  <c r="F231" i="17"/>
  <c r="G231" i="17"/>
  <c r="H231" i="17"/>
  <c r="D231" i="17"/>
  <c r="D225" i="17"/>
  <c r="C7" i="19" s="1"/>
  <c r="D179" i="17"/>
  <c r="F300" i="17"/>
  <c r="F298" i="17"/>
  <c r="E273" i="17"/>
  <c r="F273" i="17" s="1"/>
  <c r="D355" i="17"/>
  <c r="D238" i="17"/>
  <c r="E238" i="17" s="1"/>
  <c r="E280" i="17"/>
  <c r="D280" i="17"/>
  <c r="F280" i="17"/>
  <c r="C376" i="17"/>
  <c r="D246" i="17"/>
  <c r="I245" i="17"/>
  <c r="D295" i="17"/>
  <c r="E295" i="17" s="1"/>
  <c r="F294" i="17"/>
  <c r="G272" i="17"/>
  <c r="F292" i="17"/>
  <c r="E321" i="17"/>
  <c r="D279" i="17"/>
  <c r="E299" i="17"/>
  <c r="E301" i="17"/>
  <c r="D329" i="17"/>
  <c r="I28" i="18"/>
  <c r="I29" i="18" s="1"/>
  <c r="O23" i="18"/>
  <c r="P23" i="18" s="1"/>
  <c r="N70" i="18"/>
  <c r="N71" i="18" s="1"/>
  <c r="F118" i="18"/>
  <c r="F119" i="18" s="1"/>
  <c r="O26" i="18"/>
  <c r="P26" i="18" s="1"/>
  <c r="O24" i="18"/>
  <c r="P24" i="18" s="1"/>
  <c r="M110" i="18"/>
  <c r="M108" i="18"/>
  <c r="M111" i="18"/>
  <c r="M112" i="18"/>
  <c r="M116" i="18"/>
  <c r="M113" i="18"/>
  <c r="M114" i="18"/>
  <c r="M115" i="18"/>
  <c r="M109" i="18"/>
  <c r="M117" i="18"/>
  <c r="H114" i="18"/>
  <c r="H115" i="18"/>
  <c r="H112" i="18"/>
  <c r="H116" i="18"/>
  <c r="H109" i="18"/>
  <c r="H117" i="18"/>
  <c r="H110" i="18"/>
  <c r="H108" i="18"/>
  <c r="H111" i="18"/>
  <c r="H113" i="18"/>
  <c r="O25" i="18"/>
  <c r="P25" i="18" s="1"/>
  <c r="J116" i="18"/>
  <c r="J109" i="18"/>
  <c r="J117" i="18"/>
  <c r="J110" i="18"/>
  <c r="J108" i="18"/>
  <c r="J111" i="18"/>
  <c r="J112" i="18"/>
  <c r="J113" i="18"/>
  <c r="J114" i="18"/>
  <c r="J115" i="18"/>
  <c r="L28" i="18"/>
  <c r="L29" i="18" s="1"/>
  <c r="I115" i="18"/>
  <c r="I116" i="18"/>
  <c r="I109" i="18"/>
  <c r="I117" i="18"/>
  <c r="I113" i="18"/>
  <c r="I110" i="18"/>
  <c r="I108" i="18"/>
  <c r="I111" i="18"/>
  <c r="I112" i="18"/>
  <c r="I114" i="18"/>
  <c r="O17" i="18"/>
  <c r="P17" i="18" s="1"/>
  <c r="G62" i="18"/>
  <c r="G70" i="18" s="1"/>
  <c r="G71" i="18" s="1"/>
  <c r="G107" i="18"/>
  <c r="O27" i="18"/>
  <c r="P27" i="18" s="1"/>
  <c r="L109" i="18"/>
  <c r="L117" i="18"/>
  <c r="L110" i="18"/>
  <c r="L108" i="18"/>
  <c r="L111" i="18"/>
  <c r="L115" i="18"/>
  <c r="L112" i="18"/>
  <c r="L113" i="18"/>
  <c r="L114" i="18"/>
  <c r="L116" i="18"/>
  <c r="O19" i="18"/>
  <c r="P19" i="18" s="1"/>
  <c r="O20" i="18"/>
  <c r="P20" i="18" s="1"/>
  <c r="G28" i="18"/>
  <c r="G29" i="18" s="1"/>
  <c r="N118" i="18"/>
  <c r="N119" i="18" s="1"/>
  <c r="F70" i="18"/>
  <c r="F71" i="18" s="1"/>
  <c r="M65" i="18"/>
  <c r="M60" i="18"/>
  <c r="M66" i="18"/>
  <c r="M67" i="18"/>
  <c r="M68" i="18"/>
  <c r="M61" i="18"/>
  <c r="M69" i="18"/>
  <c r="M62" i="18"/>
  <c r="M63" i="18"/>
  <c r="M64" i="18"/>
  <c r="H61" i="18"/>
  <c r="H69" i="18"/>
  <c r="H62" i="18"/>
  <c r="H63" i="18"/>
  <c r="H64" i="18"/>
  <c r="H65" i="18"/>
  <c r="H60" i="18"/>
  <c r="H66" i="18"/>
  <c r="H67" i="18"/>
  <c r="H68" i="18"/>
  <c r="O22" i="18"/>
  <c r="P22" i="18" s="1"/>
  <c r="F28" i="18"/>
  <c r="F29" i="18" s="1"/>
  <c r="L66" i="18"/>
  <c r="L67" i="18"/>
  <c r="L60" i="18"/>
  <c r="L68" i="18"/>
  <c r="L61" i="18"/>
  <c r="L69" i="18"/>
  <c r="L62" i="18"/>
  <c r="L63" i="18"/>
  <c r="L64" i="18"/>
  <c r="L65" i="18"/>
  <c r="H28" i="18"/>
  <c r="H29" i="18" s="1"/>
  <c r="J67" i="18"/>
  <c r="J68" i="18"/>
  <c r="J61" i="18"/>
  <c r="J69" i="18"/>
  <c r="J60" i="18"/>
  <c r="J62" i="18"/>
  <c r="J63" i="18"/>
  <c r="J64" i="18"/>
  <c r="J65" i="18"/>
  <c r="J66" i="18"/>
  <c r="I68" i="18"/>
  <c r="I61" i="18"/>
  <c r="I69" i="18"/>
  <c r="I62" i="18"/>
  <c r="I63" i="18"/>
  <c r="I60" i="18"/>
  <c r="I64" i="18"/>
  <c r="I65" i="18"/>
  <c r="I66" i="18"/>
  <c r="I67" i="18"/>
  <c r="M28" i="18"/>
  <c r="M29" i="18" s="1"/>
  <c r="I243" i="17" l="1"/>
  <c r="D327" i="17"/>
  <c r="D328" i="17" s="1"/>
  <c r="E328" i="17" s="1"/>
  <c r="O62" i="18"/>
  <c r="P62" i="18" s="1"/>
  <c r="E279" i="17"/>
  <c r="G278" i="17"/>
  <c r="O67" i="18"/>
  <c r="P67" i="18" s="1"/>
  <c r="O61" i="18"/>
  <c r="P61" i="18" s="1"/>
  <c r="H9" i="20"/>
  <c r="I9" i="20" s="1"/>
  <c r="C343" i="17"/>
  <c r="D265" i="17"/>
  <c r="D371" i="17"/>
  <c r="D296" i="17"/>
  <c r="I233" i="17"/>
  <c r="D304" i="17"/>
  <c r="F296" i="17"/>
  <c r="D380" i="17"/>
  <c r="E380" i="17" s="1"/>
  <c r="C54" i="22"/>
  <c r="E283" i="17"/>
  <c r="D283" i="17"/>
  <c r="D242" i="17"/>
  <c r="C364" i="17" s="1"/>
  <c r="B363" i="17"/>
  <c r="D276" i="17"/>
  <c r="D277" i="17" s="1"/>
  <c r="E276" i="17"/>
  <c r="G276" i="17" s="1"/>
  <c r="F276" i="17"/>
  <c r="B30" i="24"/>
  <c r="E263" i="17"/>
  <c r="F263" i="17"/>
  <c r="G263" i="17"/>
  <c r="D263" i="17"/>
  <c r="D364" i="17" s="1"/>
  <c r="D240" i="17"/>
  <c r="C359" i="17" s="1"/>
  <c r="C44" i="22" s="1"/>
  <c r="C26" i="22"/>
  <c r="E287" i="17"/>
  <c r="F287" i="17" s="1"/>
  <c r="G287" i="17" s="1"/>
  <c r="D353" i="17"/>
  <c r="C40" i="22"/>
  <c r="F283" i="17"/>
  <c r="F308" i="17"/>
  <c r="D308" i="17"/>
  <c r="D309" i="17" s="1"/>
  <c r="E308" i="17"/>
  <c r="E376" i="17"/>
  <c r="B43" i="22"/>
  <c r="B45" i="22" s="1"/>
  <c r="F274" i="17"/>
  <c r="B282" i="17"/>
  <c r="E274" i="17"/>
  <c r="E282" i="17" s="1"/>
  <c r="G256" i="17"/>
  <c r="E256" i="17"/>
  <c r="E349" i="17" s="1"/>
  <c r="F256" i="17"/>
  <c r="D256" i="17"/>
  <c r="G355" i="17"/>
  <c r="D261" i="17"/>
  <c r="E261" i="17" s="1"/>
  <c r="F261" i="17" s="1"/>
  <c r="H260" i="17"/>
  <c r="F252" i="17"/>
  <c r="G264" i="17"/>
  <c r="G371" i="17" s="1"/>
  <c r="F264" i="17"/>
  <c r="E264" i="17"/>
  <c r="E30" i="24"/>
  <c r="D315" i="17"/>
  <c r="E315" i="17"/>
  <c r="B323" i="17"/>
  <c r="D360" i="17"/>
  <c r="B34" i="22"/>
  <c r="C341" i="17"/>
  <c r="F284" i="17"/>
  <c r="E284" i="17"/>
  <c r="E285" i="17" s="1"/>
  <c r="D284" i="17"/>
  <c r="D285" i="17" s="1"/>
  <c r="D244" i="17"/>
  <c r="C371" i="17"/>
  <c r="E303" i="17"/>
  <c r="E306" i="17" s="1"/>
  <c r="G376" i="17" s="1"/>
  <c r="D303" i="17"/>
  <c r="D306" i="17" s="1"/>
  <c r="E323" i="17"/>
  <c r="D282" i="17"/>
  <c r="E234" i="17"/>
  <c r="D288" i="17"/>
  <c r="D289" i="17" s="1"/>
  <c r="E288" i="17"/>
  <c r="E289" i="17" s="1"/>
  <c r="F288" i="17"/>
  <c r="E254" i="17"/>
  <c r="D254" i="17"/>
  <c r="G254" i="17"/>
  <c r="F254" i="17"/>
  <c r="D252" i="17"/>
  <c r="D253" i="17" s="1"/>
  <c r="B335" i="17"/>
  <c r="E252" i="17"/>
  <c r="G252" i="17"/>
  <c r="G337" i="17" s="1"/>
  <c r="B262" i="17"/>
  <c r="F279" i="17"/>
  <c r="C369" i="17"/>
  <c r="B49" i="22"/>
  <c r="B51" i="22" s="1"/>
  <c r="F391" i="17"/>
  <c r="E30" i="22"/>
  <c r="F268" i="17"/>
  <c r="D268" i="17"/>
  <c r="G268" i="17"/>
  <c r="E268" i="17"/>
  <c r="B302" i="17"/>
  <c r="H247" i="17"/>
  <c r="F247" i="17"/>
  <c r="E381" i="17" s="1"/>
  <c r="D247" i="17"/>
  <c r="G247" i="17"/>
  <c r="E247" i="17"/>
  <c r="D381" i="17" s="1"/>
  <c r="E375" i="17"/>
  <c r="D26" i="22"/>
  <c r="I239" i="17"/>
  <c r="D358" i="17"/>
  <c r="C43" i="22"/>
  <c r="D241" i="17"/>
  <c r="C349" i="17"/>
  <c r="F241" i="17"/>
  <c r="I235" i="17"/>
  <c r="G236" i="17"/>
  <c r="G241" i="17"/>
  <c r="H236" i="17"/>
  <c r="H241" i="17"/>
  <c r="E241" i="17"/>
  <c r="D347" i="17"/>
  <c r="C37" i="22"/>
  <c r="D232" i="17"/>
  <c r="C336" i="17" s="1"/>
  <c r="C32" i="22" s="1"/>
  <c r="C337" i="17"/>
  <c r="I231" i="17"/>
  <c r="F302" i="17"/>
  <c r="C354" i="17"/>
  <c r="C41" i="22" s="1"/>
  <c r="F360" i="17"/>
  <c r="C377" i="17"/>
  <c r="C27" i="22" s="1"/>
  <c r="E246" i="17"/>
  <c r="G280" i="17"/>
  <c r="D281" i="17"/>
  <c r="E281" i="17" s="1"/>
  <c r="E360" i="17"/>
  <c r="F238" i="17"/>
  <c r="D354" i="17"/>
  <c r="D41" i="22" s="1"/>
  <c r="C342" i="17"/>
  <c r="C35" i="22" s="1"/>
  <c r="C348" i="17"/>
  <c r="C38" i="22" s="1"/>
  <c r="D330" i="17"/>
  <c r="E330" i="17" s="1"/>
  <c r="G360" i="17"/>
  <c r="F282" i="17"/>
  <c r="L118" i="18"/>
  <c r="L119" i="18" s="1"/>
  <c r="I70" i="18"/>
  <c r="I71" i="18" s="1"/>
  <c r="O66" i="18"/>
  <c r="P66" i="18" s="1"/>
  <c r="O28" i="18"/>
  <c r="O29" i="18" s="1"/>
  <c r="P28" i="18"/>
  <c r="F5" i="20" s="1"/>
  <c r="O64" i="18"/>
  <c r="P64" i="18" s="1"/>
  <c r="I118" i="18"/>
  <c r="I119" i="18" s="1"/>
  <c r="J118" i="18"/>
  <c r="J119" i="18" s="1"/>
  <c r="H118" i="18"/>
  <c r="H119" i="18" s="1"/>
  <c r="M118" i="18"/>
  <c r="M119" i="18" s="1"/>
  <c r="G113" i="18"/>
  <c r="O113" i="18" s="1"/>
  <c r="P113" i="18" s="1"/>
  <c r="G114" i="18"/>
  <c r="O114" i="18" s="1"/>
  <c r="P114" i="18" s="1"/>
  <c r="G115" i="18"/>
  <c r="O115" i="18" s="1"/>
  <c r="P115" i="18" s="1"/>
  <c r="G116" i="18"/>
  <c r="O116" i="18" s="1"/>
  <c r="P116" i="18" s="1"/>
  <c r="G109" i="18"/>
  <c r="O109" i="18" s="1"/>
  <c r="P109" i="18" s="1"/>
  <c r="G117" i="18"/>
  <c r="O117" i="18" s="1"/>
  <c r="P117" i="18" s="1"/>
  <c r="G110" i="18"/>
  <c r="O110" i="18" s="1"/>
  <c r="P110" i="18" s="1"/>
  <c r="G111" i="18"/>
  <c r="O111" i="18" s="1"/>
  <c r="P111" i="18" s="1"/>
  <c r="G108" i="18"/>
  <c r="G112" i="18"/>
  <c r="O112" i="18" s="1"/>
  <c r="P112" i="18" s="1"/>
  <c r="H70" i="18"/>
  <c r="H71" i="18" s="1"/>
  <c r="O60" i="18"/>
  <c r="J70" i="18"/>
  <c r="J71" i="18" s="1"/>
  <c r="O65" i="18"/>
  <c r="P65" i="18" s="1"/>
  <c r="O63" i="18"/>
  <c r="P63" i="18" s="1"/>
  <c r="O68" i="18"/>
  <c r="P68" i="18" s="1"/>
  <c r="O69" i="18"/>
  <c r="P69" i="18" s="1"/>
  <c r="L70" i="18"/>
  <c r="L71" i="18" s="1"/>
  <c r="M70" i="18"/>
  <c r="M71" i="18" s="1"/>
  <c r="G5" i="20" l="1"/>
  <c r="B11" i="23"/>
  <c r="B36" i="22"/>
  <c r="C37" i="25"/>
  <c r="J9" i="20"/>
  <c r="C28" i="22"/>
  <c r="F371" i="17"/>
  <c r="F349" i="17"/>
  <c r="E309" i="17"/>
  <c r="F309" i="17" s="1"/>
  <c r="G349" i="17"/>
  <c r="E277" i="17"/>
  <c r="F289" i="17"/>
  <c r="E240" i="17"/>
  <c r="F240" i="17" s="1"/>
  <c r="E359" i="17" s="1"/>
  <c r="E44" i="22" s="1"/>
  <c r="D54" i="22"/>
  <c r="I242" i="17"/>
  <c r="D297" i="17"/>
  <c r="E297" i="17" s="1"/>
  <c r="D302" i="17"/>
  <c r="F285" i="17"/>
  <c r="H263" i="17"/>
  <c r="H264" i="17"/>
  <c r="D257" i="17"/>
  <c r="E257" i="17" s="1"/>
  <c r="F257" i="17" s="1"/>
  <c r="G257" i="17" s="1"/>
  <c r="H256" i="17"/>
  <c r="D307" i="17"/>
  <c r="E307" i="17" s="1"/>
  <c r="F376" i="17"/>
  <c r="F381" i="17"/>
  <c r="D269" i="17"/>
  <c r="E269" i="17" s="1"/>
  <c r="F269" i="17" s="1"/>
  <c r="G269" i="17" s="1"/>
  <c r="H268" i="17"/>
  <c r="F343" i="17"/>
  <c r="F262" i="17"/>
  <c r="H266" i="17"/>
  <c r="E364" i="17"/>
  <c r="C365" i="17"/>
  <c r="C47" i="22"/>
  <c r="D349" i="17"/>
  <c r="E262" i="17"/>
  <c r="E343" i="17"/>
  <c r="D337" i="17"/>
  <c r="G343" i="17"/>
  <c r="G262" i="17"/>
  <c r="D255" i="17"/>
  <c r="E255" i="17" s="1"/>
  <c r="F255" i="17" s="1"/>
  <c r="G255" i="17" s="1"/>
  <c r="D262" i="17"/>
  <c r="H254" i="17"/>
  <c r="D343" i="17"/>
  <c r="G381" i="17"/>
  <c r="F30" i="22"/>
  <c r="G391" i="17"/>
  <c r="G30" i="22" s="1"/>
  <c r="F337" i="17"/>
  <c r="E265" i="17"/>
  <c r="F265" i="17" s="1"/>
  <c r="G265" i="17" s="1"/>
  <c r="E371" i="17"/>
  <c r="D369" i="17"/>
  <c r="C49" i="22"/>
  <c r="E253" i="17"/>
  <c r="F253" i="17" s="1"/>
  <c r="C370" i="17"/>
  <c r="C50" i="22" s="1"/>
  <c r="E244" i="17"/>
  <c r="G274" i="17"/>
  <c r="G282" i="17" s="1"/>
  <c r="E275" i="17"/>
  <c r="F275" i="17" s="1"/>
  <c r="D365" i="17"/>
  <c r="D387" i="17" s="1"/>
  <c r="C8" i="23" s="1"/>
  <c r="G12" i="20" s="1"/>
  <c r="D47" i="22"/>
  <c r="F277" i="17"/>
  <c r="H252" i="17"/>
  <c r="C386" i="17"/>
  <c r="B7" i="23" s="1"/>
  <c r="F11" i="20" s="1"/>
  <c r="C335" i="17"/>
  <c r="B31" i="22"/>
  <c r="B33" i="22" s="1"/>
  <c r="B52" i="22" s="1"/>
  <c r="D316" i="17"/>
  <c r="D323" i="17"/>
  <c r="C42" i="22"/>
  <c r="G364" i="17"/>
  <c r="E337" i="17"/>
  <c r="D341" i="17"/>
  <c r="C34" i="22"/>
  <c r="C36" i="22" s="1"/>
  <c r="E353" i="17"/>
  <c r="D40" i="22"/>
  <c r="D42" i="22" s="1"/>
  <c r="F364" i="17"/>
  <c r="C363" i="17"/>
  <c r="B46" i="22"/>
  <c r="B48" i="22" s="1"/>
  <c r="D248" i="17"/>
  <c r="C381" i="17"/>
  <c r="F380" i="17"/>
  <c r="E54" i="22"/>
  <c r="F375" i="17"/>
  <c r="E26" i="22"/>
  <c r="C45" i="22"/>
  <c r="E358" i="17"/>
  <c r="D43" i="22"/>
  <c r="I241" i="17"/>
  <c r="E347" i="17"/>
  <c r="D37" i="22"/>
  <c r="C39" i="22"/>
  <c r="E232" i="17"/>
  <c r="F234" i="17"/>
  <c r="F281" i="17"/>
  <c r="G359" i="17" s="1"/>
  <c r="G44" i="22" s="1"/>
  <c r="F359" i="17"/>
  <c r="F44" i="22" s="1"/>
  <c r="D359" i="17"/>
  <c r="D44" i="22" s="1"/>
  <c r="D377" i="17"/>
  <c r="D27" i="22" s="1"/>
  <c r="D28" i="22" s="1"/>
  <c r="F246" i="17"/>
  <c r="G238" i="17"/>
  <c r="E354" i="17"/>
  <c r="E41" i="22" s="1"/>
  <c r="G118" i="18"/>
  <c r="G119" i="18" s="1"/>
  <c r="O108" i="18"/>
  <c r="P60" i="18"/>
  <c r="P70" i="18" s="1"/>
  <c r="O70" i="18"/>
  <c r="O71" i="18" s="1"/>
  <c r="F6" i="20" s="1"/>
  <c r="H5" i="20" l="1"/>
  <c r="C11" i="23"/>
  <c r="G386" i="17"/>
  <c r="F7" i="23" s="1"/>
  <c r="J11" i="20" s="1"/>
  <c r="F386" i="17"/>
  <c r="E9" i="24" s="1"/>
  <c r="E386" i="17"/>
  <c r="D7" i="23" s="1"/>
  <c r="H11" i="20" s="1"/>
  <c r="G6" i="20"/>
  <c r="B10" i="23"/>
  <c r="C10" i="24"/>
  <c r="B9" i="24"/>
  <c r="C51" i="22"/>
  <c r="D386" i="17"/>
  <c r="C9" i="24" s="1"/>
  <c r="C387" i="17"/>
  <c r="B8" i="23" s="1"/>
  <c r="F12" i="20" s="1"/>
  <c r="F353" i="17"/>
  <c r="E40" i="22"/>
  <c r="E42" i="22" s="1"/>
  <c r="C31" i="22"/>
  <c r="C33" i="22" s="1"/>
  <c r="D335" i="17"/>
  <c r="E341" i="17"/>
  <c r="D34" i="22"/>
  <c r="D370" i="17"/>
  <c r="D50" i="22" s="1"/>
  <c r="F244" i="17"/>
  <c r="D342" i="17"/>
  <c r="D35" i="22" s="1"/>
  <c r="G365" i="17"/>
  <c r="G47" i="22"/>
  <c r="E365" i="17"/>
  <c r="E387" i="17" s="1"/>
  <c r="E47" i="22"/>
  <c r="D363" i="17"/>
  <c r="C46" i="22"/>
  <c r="C48" i="22" s="1"/>
  <c r="G253" i="17"/>
  <c r="F365" i="17"/>
  <c r="F387" i="17" s="1"/>
  <c r="F47" i="22"/>
  <c r="D49" i="22"/>
  <c r="E369" i="17"/>
  <c r="G387" i="17"/>
  <c r="H262" i="17"/>
  <c r="D348" i="17"/>
  <c r="D38" i="22" s="1"/>
  <c r="D39" i="22" s="1"/>
  <c r="E248" i="17"/>
  <c r="C382" i="17"/>
  <c r="C55" i="22" s="1"/>
  <c r="C56" i="22" s="1"/>
  <c r="G380" i="17"/>
  <c r="G54" i="22" s="1"/>
  <c r="F54" i="22"/>
  <c r="G375" i="17"/>
  <c r="G26" i="22" s="1"/>
  <c r="F26" i="22"/>
  <c r="D45" i="22"/>
  <c r="F358" i="17"/>
  <c r="E43" i="22"/>
  <c r="E45" i="22" s="1"/>
  <c r="F347" i="17"/>
  <c r="E37" i="22"/>
  <c r="F232" i="17"/>
  <c r="D336" i="17"/>
  <c r="D32" i="22" s="1"/>
  <c r="E348" i="17"/>
  <c r="E38" i="22" s="1"/>
  <c r="H238" i="17"/>
  <c r="G354" i="17" s="1"/>
  <c r="G41" i="22" s="1"/>
  <c r="F354" i="17"/>
  <c r="F41" i="22" s="1"/>
  <c r="E377" i="17"/>
  <c r="E27" i="22" s="1"/>
  <c r="E28" i="22" s="1"/>
  <c r="G246" i="17"/>
  <c r="E342" i="17"/>
  <c r="E35" i="22" s="1"/>
  <c r="G234" i="17"/>
  <c r="P108" i="18"/>
  <c r="P118" i="18" s="1"/>
  <c r="O118" i="18"/>
  <c r="O119" i="18" s="1"/>
  <c r="F7" i="20" s="1"/>
  <c r="I5" i="20" l="1"/>
  <c r="D11" i="23"/>
  <c r="B12" i="23"/>
  <c r="G7" i="20"/>
  <c r="F9" i="24"/>
  <c r="D9" i="24"/>
  <c r="E7" i="23"/>
  <c r="I11" i="20" s="1"/>
  <c r="C7" i="23"/>
  <c r="G11" i="20" s="1"/>
  <c r="C52" i="22"/>
  <c r="H6" i="20"/>
  <c r="C10" i="23"/>
  <c r="D36" i="22"/>
  <c r="D51" i="22"/>
  <c r="B10" i="24"/>
  <c r="E335" i="17"/>
  <c r="D31" i="22"/>
  <c r="D33" i="22" s="1"/>
  <c r="F10" i="24"/>
  <c r="F8" i="23"/>
  <c r="J12" i="20" s="1"/>
  <c r="E10" i="24"/>
  <c r="E8" i="23"/>
  <c r="I12" i="20" s="1"/>
  <c r="F40" i="22"/>
  <c r="F42" i="22" s="1"/>
  <c r="G353" i="17"/>
  <c r="G40" i="22" s="1"/>
  <c r="G42" i="22" s="1"/>
  <c r="G244" i="17"/>
  <c r="E370" i="17"/>
  <c r="E50" i="22" s="1"/>
  <c r="E363" i="17"/>
  <c r="D46" i="22"/>
  <c r="D48" i="22" s="1"/>
  <c r="F369" i="17"/>
  <c r="E49" i="22"/>
  <c r="D10" i="24"/>
  <c r="D8" i="23"/>
  <c r="H12" i="20" s="1"/>
  <c r="F341" i="17"/>
  <c r="E34" i="22"/>
  <c r="E36" i="22" s="1"/>
  <c r="D382" i="17"/>
  <c r="D55" i="22" s="1"/>
  <c r="D56" i="22" s="1"/>
  <c r="F248" i="17"/>
  <c r="G358" i="17"/>
  <c r="G43" i="22" s="1"/>
  <c r="G45" i="22" s="1"/>
  <c r="F43" i="22"/>
  <c r="F45" i="22" s="1"/>
  <c r="E39" i="22"/>
  <c r="F37" i="22"/>
  <c r="G347" i="17"/>
  <c r="G37" i="22" s="1"/>
  <c r="G232" i="17"/>
  <c r="E336" i="17"/>
  <c r="E32" i="22" s="1"/>
  <c r="F342" i="17"/>
  <c r="F35" i="22" s="1"/>
  <c r="H234" i="17"/>
  <c r="G342" i="17" s="1"/>
  <c r="G35" i="22" s="1"/>
  <c r="F348" i="17"/>
  <c r="F38" i="22" s="1"/>
  <c r="G348" i="17"/>
  <c r="G38" i="22" s="1"/>
  <c r="F377" i="17"/>
  <c r="F27" i="22" s="1"/>
  <c r="F28" i="22" s="1"/>
  <c r="H246" i="17"/>
  <c r="G377" i="17" s="1"/>
  <c r="G27" i="22" s="1"/>
  <c r="G28" i="22" s="1"/>
  <c r="J5" i="20" l="1"/>
  <c r="F11" i="23" s="1"/>
  <c r="E11" i="23"/>
  <c r="H7" i="20"/>
  <c r="C12" i="23"/>
  <c r="D52" i="22"/>
  <c r="I6" i="20"/>
  <c r="D10" i="23"/>
  <c r="E51" i="22"/>
  <c r="F49" i="22"/>
  <c r="G369" i="17"/>
  <c r="G49" i="22" s="1"/>
  <c r="F335" i="17"/>
  <c r="E31" i="22"/>
  <c r="E33" i="22" s="1"/>
  <c r="F363" i="17"/>
  <c r="E46" i="22"/>
  <c r="E48" i="22" s="1"/>
  <c r="G341" i="17"/>
  <c r="G34" i="22" s="1"/>
  <c r="G36" i="22" s="1"/>
  <c r="F34" i="22"/>
  <c r="F36" i="22" s="1"/>
  <c r="F370" i="17"/>
  <c r="F50" i="22" s="1"/>
  <c r="H244" i="17"/>
  <c r="G370" i="17" s="1"/>
  <c r="G50" i="22" s="1"/>
  <c r="G248" i="17"/>
  <c r="E382" i="17"/>
  <c r="E55" i="22" s="1"/>
  <c r="E56" i="22" s="1"/>
  <c r="G39" i="22"/>
  <c r="F39" i="22"/>
  <c r="H232" i="17"/>
  <c r="G336" i="17" s="1"/>
  <c r="G32" i="22" s="1"/>
  <c r="F336" i="17"/>
  <c r="F32" i="22" s="1"/>
  <c r="O173" i="16"/>
  <c r="O174" i="16"/>
  <c r="O175" i="16"/>
  <c r="O176" i="16"/>
  <c r="O177" i="16"/>
  <c r="O178" i="16"/>
  <c r="O179" i="16"/>
  <c r="N173" i="16"/>
  <c r="N174" i="16"/>
  <c r="N175" i="16"/>
  <c r="N176" i="16"/>
  <c r="N177" i="16"/>
  <c r="N178" i="16"/>
  <c r="N179" i="16"/>
  <c r="M173" i="16"/>
  <c r="M174" i="16"/>
  <c r="M175" i="16"/>
  <c r="M176" i="16"/>
  <c r="M177" i="16"/>
  <c r="M178" i="16"/>
  <c r="M179" i="16"/>
  <c r="L173" i="16"/>
  <c r="L174" i="16"/>
  <c r="L175" i="16"/>
  <c r="L176" i="16"/>
  <c r="L177" i="16"/>
  <c r="L178" i="16"/>
  <c r="L179" i="16"/>
  <c r="J173" i="16"/>
  <c r="J174" i="16"/>
  <c r="J175" i="16"/>
  <c r="J176" i="16"/>
  <c r="J177" i="16"/>
  <c r="J178" i="16"/>
  <c r="J179" i="16"/>
  <c r="L172" i="16"/>
  <c r="O163" i="16"/>
  <c r="O164" i="16"/>
  <c r="O165" i="16"/>
  <c r="O166" i="16"/>
  <c r="O167" i="16"/>
  <c r="O168" i="16"/>
  <c r="O169" i="16"/>
  <c r="N163" i="16"/>
  <c r="N164" i="16"/>
  <c r="N165" i="16"/>
  <c r="N166" i="16"/>
  <c r="N167" i="16"/>
  <c r="N168" i="16"/>
  <c r="N169" i="16"/>
  <c r="M163" i="16"/>
  <c r="M164" i="16"/>
  <c r="M165" i="16"/>
  <c r="M166" i="16"/>
  <c r="M167" i="16"/>
  <c r="M168" i="16"/>
  <c r="M169" i="16"/>
  <c r="L163" i="16"/>
  <c r="L164" i="16"/>
  <c r="L165" i="16"/>
  <c r="L166" i="16"/>
  <c r="L167" i="16"/>
  <c r="L168" i="16"/>
  <c r="L169" i="16"/>
  <c r="J163" i="16"/>
  <c r="J164" i="16"/>
  <c r="J165" i="16"/>
  <c r="J166" i="16"/>
  <c r="J167" i="16"/>
  <c r="J168" i="16"/>
  <c r="J169" i="16"/>
  <c r="L162" i="16"/>
  <c r="N149" i="16"/>
  <c r="O149" i="16" s="1"/>
  <c r="N157" i="16"/>
  <c r="O157" i="16" s="1"/>
  <c r="M145" i="16"/>
  <c r="N145" i="16" s="1"/>
  <c r="M146" i="16"/>
  <c r="N146" i="16" s="1"/>
  <c r="M147" i="16"/>
  <c r="N147" i="16" s="1"/>
  <c r="O147" i="16" s="1"/>
  <c r="M149" i="16"/>
  <c r="M153" i="16"/>
  <c r="N153" i="16" s="1"/>
  <c r="M154" i="16"/>
  <c r="N154" i="16" s="1"/>
  <c r="M155" i="16"/>
  <c r="N155" i="16" s="1"/>
  <c r="O155" i="16" s="1"/>
  <c r="M157" i="16"/>
  <c r="L141" i="16"/>
  <c r="M141" i="16" s="1"/>
  <c r="N141" i="16" s="1"/>
  <c r="L142" i="16"/>
  <c r="M142" i="16" s="1"/>
  <c r="N142" i="16" s="1"/>
  <c r="O142" i="16" s="1"/>
  <c r="L143" i="16"/>
  <c r="M143" i="16" s="1"/>
  <c r="L144" i="16"/>
  <c r="M144" i="16" s="1"/>
  <c r="L145" i="16"/>
  <c r="L146" i="16"/>
  <c r="L147" i="16"/>
  <c r="L148" i="16"/>
  <c r="M148" i="16" s="1"/>
  <c r="N148" i="16" s="1"/>
  <c r="O148" i="16" s="1"/>
  <c r="L149" i="16"/>
  <c r="L150" i="16"/>
  <c r="M150" i="16" s="1"/>
  <c r="N150" i="16" s="1"/>
  <c r="O150" i="16" s="1"/>
  <c r="L151" i="16"/>
  <c r="M151" i="16" s="1"/>
  <c r="L152" i="16"/>
  <c r="M152" i="16" s="1"/>
  <c r="L153" i="16"/>
  <c r="L154" i="16"/>
  <c r="L155" i="16"/>
  <c r="L156" i="16"/>
  <c r="M156" i="16" s="1"/>
  <c r="N156" i="16" s="1"/>
  <c r="O156" i="16" s="1"/>
  <c r="L157" i="16"/>
  <c r="L158" i="16"/>
  <c r="M158" i="16" s="1"/>
  <c r="N158" i="16" s="1"/>
  <c r="O158" i="16" s="1"/>
  <c r="L159" i="16"/>
  <c r="M159" i="16" s="1"/>
  <c r="L140" i="16"/>
  <c r="M140" i="16" s="1"/>
  <c r="N140" i="16" s="1"/>
  <c r="O140" i="16" s="1"/>
  <c r="J142" i="16"/>
  <c r="J143" i="16"/>
  <c r="J144" i="16"/>
  <c r="J145" i="16"/>
  <c r="J146" i="16"/>
  <c r="J147" i="16"/>
  <c r="J148" i="16"/>
  <c r="J149" i="16"/>
  <c r="J150" i="16"/>
  <c r="J151" i="16"/>
  <c r="J152" i="16"/>
  <c r="J153" i="16"/>
  <c r="J154" i="16"/>
  <c r="J155" i="16"/>
  <c r="J156" i="16"/>
  <c r="J157" i="16"/>
  <c r="J158" i="16"/>
  <c r="J159" i="16"/>
  <c r="L131" i="16"/>
  <c r="M131" i="16" s="1"/>
  <c r="N131" i="16" s="1"/>
  <c r="O131" i="16" s="1"/>
  <c r="L132" i="16"/>
  <c r="M132" i="16" s="1"/>
  <c r="N132" i="16" s="1"/>
  <c r="O132" i="16" s="1"/>
  <c r="L133" i="16"/>
  <c r="M133" i="16" s="1"/>
  <c r="N133" i="16" s="1"/>
  <c r="O133" i="16" s="1"/>
  <c r="L134" i="16"/>
  <c r="L135" i="16"/>
  <c r="M135" i="16" s="1"/>
  <c r="N135" i="16" s="1"/>
  <c r="O135" i="16" s="1"/>
  <c r="L136" i="16"/>
  <c r="M136" i="16" s="1"/>
  <c r="N136" i="16" s="1"/>
  <c r="O136" i="16" s="1"/>
  <c r="L137" i="16"/>
  <c r="M137" i="16" s="1"/>
  <c r="N137" i="16" s="1"/>
  <c r="O137" i="16" s="1"/>
  <c r="L130" i="16"/>
  <c r="M130" i="16" s="1"/>
  <c r="N130" i="16" s="1"/>
  <c r="J132" i="16"/>
  <c r="J133" i="16"/>
  <c r="J134" i="16"/>
  <c r="J135" i="16"/>
  <c r="J136" i="16"/>
  <c r="J137" i="16"/>
  <c r="M122" i="16"/>
  <c r="N122" i="16" s="1"/>
  <c r="O122" i="16" s="1"/>
  <c r="M125" i="16"/>
  <c r="N125" i="16" s="1"/>
  <c r="O125" i="16" s="1"/>
  <c r="L121" i="16"/>
  <c r="L122" i="16"/>
  <c r="L123" i="16"/>
  <c r="L124" i="16"/>
  <c r="M124" i="16" s="1"/>
  <c r="N124" i="16" s="1"/>
  <c r="L125" i="16"/>
  <c r="L126" i="16"/>
  <c r="M126" i="16" s="1"/>
  <c r="N126" i="16" s="1"/>
  <c r="L127" i="16"/>
  <c r="L120" i="16"/>
  <c r="M120" i="16" s="1"/>
  <c r="J122" i="16"/>
  <c r="J123" i="16"/>
  <c r="J124" i="16"/>
  <c r="J125" i="16"/>
  <c r="J126" i="16"/>
  <c r="J127" i="16"/>
  <c r="O113" i="16"/>
  <c r="L99" i="16"/>
  <c r="M99" i="16" s="1"/>
  <c r="N99" i="16" s="1"/>
  <c r="O99" i="16" s="1"/>
  <c r="L100" i="16"/>
  <c r="M100" i="16" s="1"/>
  <c r="N100" i="16" s="1"/>
  <c r="O100" i="16" s="1"/>
  <c r="L101" i="16"/>
  <c r="M101" i="16" s="1"/>
  <c r="N101" i="16" s="1"/>
  <c r="O101" i="16" s="1"/>
  <c r="L102" i="16"/>
  <c r="M102" i="16" s="1"/>
  <c r="N102" i="16" s="1"/>
  <c r="O102" i="16" s="1"/>
  <c r="L103" i="16"/>
  <c r="M103" i="16" s="1"/>
  <c r="N103" i="16" s="1"/>
  <c r="O103" i="16" s="1"/>
  <c r="L104" i="16"/>
  <c r="M104" i="16" s="1"/>
  <c r="N104" i="16" s="1"/>
  <c r="O104" i="16" s="1"/>
  <c r="L105" i="16"/>
  <c r="M105" i="16" s="1"/>
  <c r="N105" i="16" s="1"/>
  <c r="L106" i="16"/>
  <c r="M106" i="16" s="1"/>
  <c r="N106" i="16" s="1"/>
  <c r="O106" i="16" s="1"/>
  <c r="L107" i="16"/>
  <c r="M107" i="16" s="1"/>
  <c r="N107" i="16" s="1"/>
  <c r="O107" i="16" s="1"/>
  <c r="L108" i="16"/>
  <c r="M108" i="16" s="1"/>
  <c r="N108" i="16" s="1"/>
  <c r="O108" i="16" s="1"/>
  <c r="L109" i="16"/>
  <c r="M109" i="16" s="1"/>
  <c r="N109" i="16" s="1"/>
  <c r="O109" i="16" s="1"/>
  <c r="L110" i="16"/>
  <c r="M110" i="16" s="1"/>
  <c r="N110" i="16" s="1"/>
  <c r="O110" i="16" s="1"/>
  <c r="L111" i="16"/>
  <c r="M111" i="16" s="1"/>
  <c r="N111" i="16" s="1"/>
  <c r="O111" i="16" s="1"/>
  <c r="L112" i="16"/>
  <c r="M112" i="16" s="1"/>
  <c r="N112" i="16" s="1"/>
  <c r="O112" i="16" s="1"/>
  <c r="L113" i="16"/>
  <c r="M113" i="16" s="1"/>
  <c r="N113" i="16" s="1"/>
  <c r="L114" i="16"/>
  <c r="M114" i="16" s="1"/>
  <c r="N114" i="16" s="1"/>
  <c r="O114" i="16" s="1"/>
  <c r="L115" i="16"/>
  <c r="M115" i="16" s="1"/>
  <c r="N115" i="16" s="1"/>
  <c r="O115" i="16" s="1"/>
  <c r="L116" i="16"/>
  <c r="M116" i="16" s="1"/>
  <c r="N116" i="16" s="1"/>
  <c r="O116" i="16" s="1"/>
  <c r="L117" i="16"/>
  <c r="M117" i="16" s="1"/>
  <c r="N117" i="16" s="1"/>
  <c r="O117" i="16" s="1"/>
  <c r="L98" i="16"/>
  <c r="M98" i="16" s="1"/>
  <c r="J100" i="16"/>
  <c r="J101" i="16"/>
  <c r="J102" i="16"/>
  <c r="J103" i="16"/>
  <c r="J104" i="16"/>
  <c r="J105" i="16"/>
  <c r="J106" i="16"/>
  <c r="J107" i="16"/>
  <c r="J108" i="16"/>
  <c r="J109" i="16"/>
  <c r="J110" i="16"/>
  <c r="J111" i="16"/>
  <c r="J112" i="16"/>
  <c r="J113" i="16"/>
  <c r="J114" i="16"/>
  <c r="J115" i="16"/>
  <c r="J116" i="16"/>
  <c r="J117" i="16"/>
  <c r="L90" i="16"/>
  <c r="M90" i="16" s="1"/>
  <c r="L91" i="16"/>
  <c r="M91" i="16" s="1"/>
  <c r="N91" i="16" s="1"/>
  <c r="O91" i="16" s="1"/>
  <c r="L92" i="16"/>
  <c r="L93" i="16"/>
  <c r="M93" i="16" s="1"/>
  <c r="N93" i="16" s="1"/>
  <c r="O93" i="16" s="1"/>
  <c r="L94" i="16"/>
  <c r="M94" i="16" s="1"/>
  <c r="N94" i="16" s="1"/>
  <c r="O94" i="16" s="1"/>
  <c r="L95" i="16"/>
  <c r="M95" i="16" s="1"/>
  <c r="N95" i="16" s="1"/>
  <c r="O95" i="16" s="1"/>
  <c r="J92" i="16"/>
  <c r="J93" i="16"/>
  <c r="J94" i="16"/>
  <c r="J95" i="16"/>
  <c r="L89" i="16"/>
  <c r="M89" i="16" s="1"/>
  <c r="N89" i="16" s="1"/>
  <c r="O89" i="16" s="1"/>
  <c r="J81" i="16"/>
  <c r="J82" i="16"/>
  <c r="J83" i="16"/>
  <c r="J84" i="16"/>
  <c r="J85" i="16"/>
  <c r="J86" i="16"/>
  <c r="M85" i="16"/>
  <c r="N85" i="16" s="1"/>
  <c r="O85" i="16" s="1"/>
  <c r="L80" i="16"/>
  <c r="L81" i="16"/>
  <c r="M81" i="16" s="1"/>
  <c r="N81" i="16" s="1"/>
  <c r="O81" i="16" s="1"/>
  <c r="L82" i="16"/>
  <c r="M82" i="16" s="1"/>
  <c r="N82" i="16" s="1"/>
  <c r="O82" i="16" s="1"/>
  <c r="L83" i="16"/>
  <c r="M83" i="16" s="1"/>
  <c r="N83" i="16" s="1"/>
  <c r="O83" i="16" s="1"/>
  <c r="L84" i="16"/>
  <c r="M84" i="16" s="1"/>
  <c r="L85" i="16"/>
  <c r="L86" i="16"/>
  <c r="M86" i="16" s="1"/>
  <c r="N86" i="16" s="1"/>
  <c r="O86" i="16" s="1"/>
  <c r="L79" i="16"/>
  <c r="M79" i="16" s="1"/>
  <c r="N79" i="16" s="1"/>
  <c r="O79" i="16" s="1"/>
  <c r="L58" i="16"/>
  <c r="M58" i="16" s="1"/>
  <c r="L59" i="16"/>
  <c r="M59" i="16" s="1"/>
  <c r="N59" i="16" s="1"/>
  <c r="O59" i="16" s="1"/>
  <c r="L60" i="16"/>
  <c r="M60" i="16" s="1"/>
  <c r="N60" i="16" s="1"/>
  <c r="L61" i="16"/>
  <c r="M61" i="16" s="1"/>
  <c r="N61" i="16" s="1"/>
  <c r="O61" i="16" s="1"/>
  <c r="L62" i="16"/>
  <c r="M62" i="16" s="1"/>
  <c r="N62" i="16" s="1"/>
  <c r="O62" i="16" s="1"/>
  <c r="L63" i="16"/>
  <c r="M63" i="16" s="1"/>
  <c r="N63" i="16" s="1"/>
  <c r="O63" i="16" s="1"/>
  <c r="L64" i="16"/>
  <c r="M64" i="16" s="1"/>
  <c r="N64" i="16" s="1"/>
  <c r="O64" i="16" s="1"/>
  <c r="L65" i="16"/>
  <c r="M65" i="16" s="1"/>
  <c r="N65" i="16" s="1"/>
  <c r="O65" i="16" s="1"/>
  <c r="L66" i="16"/>
  <c r="M66" i="16" s="1"/>
  <c r="N66" i="16" s="1"/>
  <c r="O66" i="16" s="1"/>
  <c r="L67" i="16"/>
  <c r="M67" i="16" s="1"/>
  <c r="N67" i="16" s="1"/>
  <c r="L68" i="16"/>
  <c r="M68" i="16" s="1"/>
  <c r="N68" i="16" s="1"/>
  <c r="L69" i="16"/>
  <c r="M69" i="16" s="1"/>
  <c r="N69" i="16" s="1"/>
  <c r="O69" i="16" s="1"/>
  <c r="L70" i="16"/>
  <c r="M70" i="16" s="1"/>
  <c r="N70" i="16" s="1"/>
  <c r="O70" i="16" s="1"/>
  <c r="L71" i="16"/>
  <c r="L72" i="16"/>
  <c r="M72" i="16" s="1"/>
  <c r="N72" i="16" s="1"/>
  <c r="O72" i="16" s="1"/>
  <c r="L73" i="16"/>
  <c r="M73" i="16" s="1"/>
  <c r="N73" i="16" s="1"/>
  <c r="O73" i="16" s="1"/>
  <c r="L74" i="16"/>
  <c r="M74" i="16" s="1"/>
  <c r="N74" i="16" s="1"/>
  <c r="O74" i="16" s="1"/>
  <c r="L75" i="16"/>
  <c r="M75" i="16" s="1"/>
  <c r="N75" i="16" s="1"/>
  <c r="L76" i="16"/>
  <c r="M76" i="16" s="1"/>
  <c r="N76" i="16" s="1"/>
  <c r="L57" i="16"/>
  <c r="M57" i="16" s="1"/>
  <c r="N57" i="16" s="1"/>
  <c r="O57" i="16" s="1"/>
  <c r="J59" i="16"/>
  <c r="J60" i="16"/>
  <c r="J61" i="16"/>
  <c r="J62" i="16"/>
  <c r="J63" i="16"/>
  <c r="J64" i="16"/>
  <c r="J65" i="16"/>
  <c r="J66" i="16"/>
  <c r="J67" i="16"/>
  <c r="J68" i="16"/>
  <c r="J69" i="16"/>
  <c r="J70" i="16"/>
  <c r="J71" i="16"/>
  <c r="J72" i="16"/>
  <c r="J73" i="16"/>
  <c r="J74" i="16"/>
  <c r="J75" i="16"/>
  <c r="J76" i="16"/>
  <c r="L49" i="16"/>
  <c r="M49" i="16" s="1"/>
  <c r="N49" i="16" s="1"/>
  <c r="O49" i="16" s="1"/>
  <c r="L50" i="16"/>
  <c r="M50" i="16" s="1"/>
  <c r="N50" i="16" s="1"/>
  <c r="O50" i="16" s="1"/>
  <c r="L51" i="16"/>
  <c r="M51" i="16" s="1"/>
  <c r="L52" i="16"/>
  <c r="M52" i="16" s="1"/>
  <c r="N52" i="16" s="1"/>
  <c r="O52" i="16" s="1"/>
  <c r="L53" i="16"/>
  <c r="M53" i="16" s="1"/>
  <c r="N53" i="16" s="1"/>
  <c r="O53" i="16" s="1"/>
  <c r="L54" i="16"/>
  <c r="M54" i="16" s="1"/>
  <c r="N54" i="16" s="1"/>
  <c r="O54" i="16" s="1"/>
  <c r="L48" i="16"/>
  <c r="M48" i="16" s="1"/>
  <c r="N48" i="16" s="1"/>
  <c r="J50" i="16"/>
  <c r="J51" i="16"/>
  <c r="J52" i="16"/>
  <c r="J53" i="16"/>
  <c r="J54" i="16"/>
  <c r="L39" i="16"/>
  <c r="M39" i="16" s="1"/>
  <c r="N39" i="16" s="1"/>
  <c r="O39" i="16" s="1"/>
  <c r="L40" i="16"/>
  <c r="M40" i="16" s="1"/>
  <c r="N40" i="16" s="1"/>
  <c r="O40" i="16" s="1"/>
  <c r="L41" i="16"/>
  <c r="M41" i="16" s="1"/>
  <c r="N41" i="16" s="1"/>
  <c r="O41" i="16" s="1"/>
  <c r="L42" i="16"/>
  <c r="M42" i="16" s="1"/>
  <c r="N42" i="16" s="1"/>
  <c r="L43" i="16"/>
  <c r="M43" i="16" s="1"/>
  <c r="N43" i="16" s="1"/>
  <c r="L44" i="16"/>
  <c r="M44" i="16" s="1"/>
  <c r="N44" i="16" s="1"/>
  <c r="O44" i="16" s="1"/>
  <c r="L45" i="16"/>
  <c r="M45" i="16" s="1"/>
  <c r="N45" i="16" s="1"/>
  <c r="O45" i="16" s="1"/>
  <c r="L38" i="16"/>
  <c r="J40" i="16"/>
  <c r="J41" i="16"/>
  <c r="J42" i="16"/>
  <c r="J43" i="16"/>
  <c r="J44" i="16"/>
  <c r="J45" i="16"/>
  <c r="M22" i="16"/>
  <c r="N22" i="16" s="1"/>
  <c r="O22" i="16" s="1"/>
  <c r="L29" i="16"/>
  <c r="M29" i="16" s="1"/>
  <c r="N29" i="16" s="1"/>
  <c r="L17" i="16"/>
  <c r="M17" i="16" s="1"/>
  <c r="L18" i="16"/>
  <c r="M18" i="16" s="1"/>
  <c r="N18" i="16" s="1"/>
  <c r="L19" i="16"/>
  <c r="M19" i="16" s="1"/>
  <c r="L20" i="16"/>
  <c r="M20" i="16" s="1"/>
  <c r="N20" i="16" s="1"/>
  <c r="O20" i="16" s="1"/>
  <c r="L21" i="16"/>
  <c r="L22" i="16"/>
  <c r="L23" i="16"/>
  <c r="M23" i="16" s="1"/>
  <c r="N23" i="16" s="1"/>
  <c r="L24" i="16"/>
  <c r="M24" i="16" s="1"/>
  <c r="N24" i="16" s="1"/>
  <c r="O24" i="16" s="1"/>
  <c r="L25" i="16"/>
  <c r="M25" i="16" s="1"/>
  <c r="N25" i="16" s="1"/>
  <c r="O25" i="16" s="1"/>
  <c r="L26" i="16"/>
  <c r="M26" i="16" s="1"/>
  <c r="L27" i="16"/>
  <c r="M27" i="16" s="1"/>
  <c r="N27" i="16" s="1"/>
  <c r="L28" i="16"/>
  <c r="M28" i="16" s="1"/>
  <c r="N28" i="16" s="1"/>
  <c r="O28" i="16" s="1"/>
  <c r="L30" i="16"/>
  <c r="M30" i="16" s="1"/>
  <c r="N30" i="16" s="1"/>
  <c r="O30" i="16" s="1"/>
  <c r="L31" i="16"/>
  <c r="M31" i="16" s="1"/>
  <c r="N31" i="16" s="1"/>
  <c r="L32" i="16"/>
  <c r="M32" i="16" s="1"/>
  <c r="N32" i="16" s="1"/>
  <c r="O32" i="16" s="1"/>
  <c r="L33" i="16"/>
  <c r="M33" i="16" s="1"/>
  <c r="N33" i="16" s="1"/>
  <c r="O33" i="16" s="1"/>
  <c r="L34" i="16"/>
  <c r="M34" i="16" s="1"/>
  <c r="L35" i="16"/>
  <c r="M35" i="16" s="1"/>
  <c r="N35" i="16" s="1"/>
  <c r="L16" i="16"/>
  <c r="M16" i="16" s="1"/>
  <c r="J19" i="16"/>
  <c r="J20" i="16"/>
  <c r="J21" i="16"/>
  <c r="J22" i="16"/>
  <c r="J23" i="16"/>
  <c r="J24" i="16"/>
  <c r="J25" i="16"/>
  <c r="J26" i="16"/>
  <c r="J27" i="16"/>
  <c r="J28" i="16"/>
  <c r="J29" i="16"/>
  <c r="J30" i="16"/>
  <c r="J31" i="16"/>
  <c r="J32" i="16"/>
  <c r="J33" i="16"/>
  <c r="J34" i="16"/>
  <c r="J35" i="16"/>
  <c r="C5" i="16"/>
  <c r="I4" i="16"/>
  <c r="I7" i="20" l="1"/>
  <c r="D12" i="23"/>
  <c r="J6" i="20"/>
  <c r="F10" i="23" s="1"/>
  <c r="E10" i="23"/>
  <c r="E52" i="22"/>
  <c r="G363" i="17"/>
  <c r="G46" i="22" s="1"/>
  <c r="G48" i="22" s="1"/>
  <c r="F46" i="22"/>
  <c r="F48" i="22" s="1"/>
  <c r="G335" i="17"/>
  <c r="G31" i="22" s="1"/>
  <c r="G33" i="22" s="1"/>
  <c r="G52" i="22" s="1"/>
  <c r="F31" i="22"/>
  <c r="F33" i="22" s="1"/>
  <c r="G51" i="22"/>
  <c r="F51" i="22"/>
  <c r="H248" i="17"/>
  <c r="G382" i="17" s="1"/>
  <c r="G55" i="22" s="1"/>
  <c r="G56" i="22" s="1"/>
  <c r="F382" i="17"/>
  <c r="F55" i="22" s="1"/>
  <c r="F56" i="22" s="1"/>
  <c r="E13" i="16"/>
  <c r="P13" i="16" s="1"/>
  <c r="C3" i="17"/>
  <c r="M172" i="16"/>
  <c r="M162" i="16"/>
  <c r="O154" i="16"/>
  <c r="N152" i="16"/>
  <c r="O152" i="16" s="1"/>
  <c r="N144" i="16"/>
  <c r="O144" i="16" s="1"/>
  <c r="N151" i="16"/>
  <c r="O151" i="16" s="1"/>
  <c r="O146" i="16"/>
  <c r="O145" i="16"/>
  <c r="N159" i="16"/>
  <c r="O159" i="16" s="1"/>
  <c r="N143" i="16"/>
  <c r="O143" i="16" s="1"/>
  <c r="O153" i="16"/>
  <c r="O141" i="16"/>
  <c r="O124" i="16"/>
  <c r="O126" i="16"/>
  <c r="M127" i="16"/>
  <c r="N127" i="16" s="1"/>
  <c r="M134" i="16"/>
  <c r="N134" i="16" s="1"/>
  <c r="M123" i="16"/>
  <c r="N123" i="16" s="1"/>
  <c r="M121" i="16"/>
  <c r="N121" i="16" s="1"/>
  <c r="O121" i="16" s="1"/>
  <c r="O130" i="16"/>
  <c r="N120" i="16"/>
  <c r="O43" i="16"/>
  <c r="O42" i="16"/>
  <c r="O76" i="16"/>
  <c r="O68" i="16"/>
  <c r="O60" i="16"/>
  <c r="O75" i="16"/>
  <c r="O67" i="16"/>
  <c r="N51" i="16"/>
  <c r="O105" i="16"/>
  <c r="M71" i="16"/>
  <c r="N71" i="16" s="1"/>
  <c r="O71" i="16" s="1"/>
  <c r="N84" i="16"/>
  <c r="M92" i="16"/>
  <c r="N92" i="16" s="1"/>
  <c r="N98" i="16"/>
  <c r="N90" i="16"/>
  <c r="O90" i="16" s="1"/>
  <c r="M80" i="16"/>
  <c r="N58" i="16"/>
  <c r="O58" i="16" s="1"/>
  <c r="O48" i="16"/>
  <c r="M38" i="16"/>
  <c r="N38" i="16" s="1"/>
  <c r="O38" i="16" s="1"/>
  <c r="N19" i="16"/>
  <c r="O19" i="16" s="1"/>
  <c r="O35" i="16"/>
  <c r="N26" i="16"/>
  <c r="O26" i="16" s="1"/>
  <c r="O18" i="16"/>
  <c r="N34" i="16"/>
  <c r="O34" i="16" s="1"/>
  <c r="N17" i="16"/>
  <c r="O17" i="16" s="1"/>
  <c r="O27" i="16"/>
  <c r="O23" i="16"/>
  <c r="O29" i="16"/>
  <c r="O31" i="16"/>
  <c r="M21" i="16"/>
  <c r="N16" i="16"/>
  <c r="E12" i="23" l="1"/>
  <c r="J7" i="20"/>
  <c r="F12" i="23" s="1"/>
  <c r="F52" i="22"/>
  <c r="I248" i="17"/>
  <c r="C18" i="17"/>
  <c r="D230" i="17" s="1"/>
  <c r="B28" i="19"/>
  <c r="F3" i="20"/>
  <c r="E44" i="17"/>
  <c r="C40" i="17"/>
  <c r="N172" i="16"/>
  <c r="N162" i="16"/>
  <c r="O127" i="16"/>
  <c r="O123" i="16"/>
  <c r="O134" i="16"/>
  <c r="O120" i="16"/>
  <c r="O84" i="16"/>
  <c r="O92" i="16"/>
  <c r="O51" i="16"/>
  <c r="O98" i="16"/>
  <c r="N80" i="16"/>
  <c r="N21" i="16"/>
  <c r="O16" i="16"/>
  <c r="B251" i="17" l="1"/>
  <c r="C334" i="17"/>
  <c r="C340" i="17" s="1"/>
  <c r="C346" i="17" s="1"/>
  <c r="C352" i="17" s="1"/>
  <c r="C357" i="17" s="1"/>
  <c r="C362" i="17" s="1"/>
  <c r="C368" i="17" s="1"/>
  <c r="C374" i="17" s="1"/>
  <c r="O172" i="16"/>
  <c r="O162" i="16"/>
  <c r="O80" i="16"/>
  <c r="O21" i="16"/>
  <c r="C390" i="17" l="1"/>
  <c r="C385" i="17"/>
  <c r="C379" i="17"/>
  <c r="O63" i="15"/>
  <c r="O62" i="15"/>
  <c r="L63" i="15"/>
  <c r="L62" i="15"/>
  <c r="I63" i="15"/>
  <c r="I62" i="15"/>
  <c r="F63" i="15"/>
  <c r="F62" i="15"/>
  <c r="D62" i="15" l="1"/>
  <c r="D63" i="15" l="1"/>
  <c r="E39" i="15" l="1"/>
  <c r="E49" i="15" s="1"/>
  <c r="E29" i="15"/>
  <c r="C29" i="15"/>
  <c r="C39" i="15" s="1"/>
  <c r="C33" i="15"/>
  <c r="G65" i="15" s="1"/>
  <c r="C23" i="15"/>
  <c r="D19" i="15"/>
  <c r="D29" i="15" s="1"/>
  <c r="D39" i="15" s="1"/>
  <c r="D49" i="15" s="1"/>
  <c r="E19" i="15"/>
  <c r="F19" i="15"/>
  <c r="F29" i="15" s="1"/>
  <c r="F39" i="15" s="1"/>
  <c r="F49" i="15" s="1"/>
  <c r="C19" i="15"/>
  <c r="B18" i="15"/>
  <c r="C8" i="15"/>
  <c r="C7" i="2"/>
  <c r="C18" i="15" s="1"/>
  <c r="C28" i="15" s="1"/>
  <c r="C38" i="15" s="1"/>
  <c r="C48" i="15" s="1"/>
  <c r="F60" i="15" s="1"/>
  <c r="C49" i="15" l="1"/>
  <c r="C53" i="15" s="1"/>
  <c r="G71" i="15" s="1"/>
  <c r="C43" i="15"/>
  <c r="G68" i="15" s="1"/>
  <c r="D23" i="15"/>
  <c r="E4" i="17" s="1"/>
  <c r="H65" i="15"/>
  <c r="G66" i="15"/>
  <c r="H66" i="15" s="1"/>
  <c r="B28" i="15"/>
  <c r="B38" i="15" s="1"/>
  <c r="B48" i="15" s="1"/>
  <c r="C60" i="15" s="1"/>
  <c r="B20" i="22"/>
  <c r="D33" i="15"/>
  <c r="J65" i="15" s="1"/>
  <c r="D6" i="17"/>
  <c r="D22" i="17" s="1"/>
  <c r="J62" i="15"/>
  <c r="K62" i="15" s="1"/>
  <c r="E23" i="15"/>
  <c r="D4" i="17"/>
  <c r="G62" i="15"/>
  <c r="H62" i="15" s="1"/>
  <c r="D7" i="2"/>
  <c r="D5" i="16"/>
  <c r="D23" i="25"/>
  <c r="D42" i="15"/>
  <c r="I70" i="15" s="1"/>
  <c r="D8" i="17" l="1"/>
  <c r="D25" i="17" s="1"/>
  <c r="D43" i="15"/>
  <c r="J68" i="15" s="1"/>
  <c r="K68" i="15" s="1"/>
  <c r="D53" i="15"/>
  <c r="J71" i="15" s="1"/>
  <c r="D10" i="17"/>
  <c r="D28" i="17" s="1"/>
  <c r="H71" i="15"/>
  <c r="G72" i="15"/>
  <c r="H72" i="15" s="1"/>
  <c r="C7" i="22"/>
  <c r="C20" i="22"/>
  <c r="K65" i="15"/>
  <c r="J66" i="15"/>
  <c r="K66" i="15" s="1"/>
  <c r="H67" i="15"/>
  <c r="H68" i="15"/>
  <c r="G69" i="15"/>
  <c r="H69" i="15" s="1"/>
  <c r="E33" i="15"/>
  <c r="M65" i="15" s="1"/>
  <c r="E6" i="17"/>
  <c r="E22" i="17" s="1"/>
  <c r="D19" i="17"/>
  <c r="J63" i="15"/>
  <c r="K63" i="15" s="1"/>
  <c r="G63" i="15"/>
  <c r="H63" i="15" s="1"/>
  <c r="H64" i="15" s="1"/>
  <c r="F23" i="15"/>
  <c r="F4" i="17"/>
  <c r="M62" i="15"/>
  <c r="N62" i="15" s="1"/>
  <c r="E19" i="17"/>
  <c r="J4" i="16"/>
  <c r="D3" i="17"/>
  <c r="F13" i="16"/>
  <c r="Q13" i="16" s="1"/>
  <c r="E7" i="2"/>
  <c r="E5" i="16"/>
  <c r="D18" i="15"/>
  <c r="D28" i="15" s="1"/>
  <c r="D38" i="15" s="1"/>
  <c r="D48" i="15" s="1"/>
  <c r="I60" i="15" s="1"/>
  <c r="A38" i="21"/>
  <c r="A37" i="21"/>
  <c r="A36" i="21"/>
  <c r="A35" i="21"/>
  <c r="F21" i="21"/>
  <c r="E21" i="21"/>
  <c r="D21" i="21"/>
  <c r="C21" i="21"/>
  <c r="A16" i="21"/>
  <c r="A15" i="21"/>
  <c r="A14" i="21"/>
  <c r="A13" i="21"/>
  <c r="E43" i="15" l="1"/>
  <c r="M68" i="15" s="1"/>
  <c r="E8" i="17"/>
  <c r="E25" i="17" s="1"/>
  <c r="J69" i="15"/>
  <c r="K69" i="15" s="1"/>
  <c r="H70" i="15"/>
  <c r="D18" i="17"/>
  <c r="E230" i="17" s="1"/>
  <c r="G3" i="20"/>
  <c r="B29" i="19"/>
  <c r="E53" i="15"/>
  <c r="M71" i="15" s="1"/>
  <c r="K67" i="15"/>
  <c r="E10" i="17"/>
  <c r="E28" i="17" s="1"/>
  <c r="D7" i="22"/>
  <c r="B3" i="23"/>
  <c r="B6" i="24" s="1"/>
  <c r="D20" i="22"/>
  <c r="M66" i="15"/>
  <c r="N66" i="15" s="1"/>
  <c r="N65" i="15"/>
  <c r="N68" i="15"/>
  <c r="M69" i="15"/>
  <c r="N69" i="15" s="1"/>
  <c r="K70" i="15"/>
  <c r="H73" i="15"/>
  <c r="K71" i="15"/>
  <c r="J72" i="15"/>
  <c r="K72" i="15" s="1"/>
  <c r="F43" i="15"/>
  <c r="F8" i="17"/>
  <c r="F25" i="17" s="1"/>
  <c r="F33" i="15"/>
  <c r="F6" i="17"/>
  <c r="F22" i="17" s="1"/>
  <c r="F19" i="17"/>
  <c r="G4" i="17"/>
  <c r="P62" i="15"/>
  <c r="Q62" i="15" s="1"/>
  <c r="K64" i="15"/>
  <c r="M63" i="15"/>
  <c r="N63" i="15" s="1"/>
  <c r="D40" i="17"/>
  <c r="H44" i="17"/>
  <c r="K4" i="16"/>
  <c r="E3" i="17"/>
  <c r="G13" i="16"/>
  <c r="R13" i="16" s="1"/>
  <c r="F7" i="2"/>
  <c r="F5" i="16"/>
  <c r="E18" i="15"/>
  <c r="E28" i="15" s="1"/>
  <c r="E38" i="15" s="1"/>
  <c r="E48" i="15" s="1"/>
  <c r="L60" i="15" s="1"/>
  <c r="A28" i="17"/>
  <c r="A25" i="17"/>
  <c r="A22" i="17"/>
  <c r="A19" i="17"/>
  <c r="B10" i="17"/>
  <c r="B8" i="17"/>
  <c r="B6" i="17"/>
  <c r="B4" i="17"/>
  <c r="B199" i="16"/>
  <c r="B195" i="16"/>
  <c r="B191" i="16"/>
  <c r="B187" i="16"/>
  <c r="B139" i="16"/>
  <c r="B97" i="16"/>
  <c r="B56" i="16"/>
  <c r="B16" i="16"/>
  <c r="F53" i="15" l="1"/>
  <c r="G10" i="17" s="1"/>
  <c r="G28" i="17" s="1"/>
  <c r="F10" i="17"/>
  <c r="F28" i="17" s="1"/>
  <c r="K73" i="15"/>
  <c r="K74" i="15" s="1"/>
  <c r="H74" i="15"/>
  <c r="H75" i="15" s="1"/>
  <c r="H76" i="15" s="1"/>
  <c r="E18" i="17"/>
  <c r="F230" i="17" s="1"/>
  <c r="H3" i="20"/>
  <c r="B30" i="19"/>
  <c r="D334" i="17"/>
  <c r="D340" i="17" s="1"/>
  <c r="D346" i="17" s="1"/>
  <c r="D352" i="17" s="1"/>
  <c r="D357" i="17" s="1"/>
  <c r="D362" i="17" s="1"/>
  <c r="D368" i="17" s="1"/>
  <c r="D374" i="17" s="1"/>
  <c r="D251" i="17"/>
  <c r="B271" i="17" s="1"/>
  <c r="B16" i="24"/>
  <c r="D16" i="25"/>
  <c r="C32" i="25" s="1"/>
  <c r="B34" i="24"/>
  <c r="G6" i="17"/>
  <c r="G22" i="17" s="1"/>
  <c r="P65" i="15"/>
  <c r="G8" i="17"/>
  <c r="G25" i="17" s="1"/>
  <c r="P68" i="15"/>
  <c r="N70" i="15"/>
  <c r="N67" i="15"/>
  <c r="N71" i="15"/>
  <c r="M72" i="15"/>
  <c r="N72" i="15" s="1"/>
  <c r="E20" i="22"/>
  <c r="C3" i="23"/>
  <c r="C6" i="24" s="1"/>
  <c r="E7" i="22"/>
  <c r="N64" i="15"/>
  <c r="P63" i="15"/>
  <c r="Q63" i="15" s="1"/>
  <c r="G19" i="17"/>
  <c r="G5" i="16"/>
  <c r="F18" i="15"/>
  <c r="F28" i="15" s="1"/>
  <c r="F38" i="15" s="1"/>
  <c r="F48" i="15" s="1"/>
  <c r="O60" i="15" s="1"/>
  <c r="H13" i="16"/>
  <c r="S13" i="16" s="1"/>
  <c r="F3" i="17"/>
  <c r="L4" i="16"/>
  <c r="F52" i="15"/>
  <c r="E52" i="15"/>
  <c r="D52" i="15"/>
  <c r="C52" i="15"/>
  <c r="B52" i="15"/>
  <c r="F42" i="15"/>
  <c r="E42" i="15"/>
  <c r="E8" i="16"/>
  <c r="C42" i="15"/>
  <c r="B42" i="15"/>
  <c r="B9" i="16"/>
  <c r="I8" i="16" s="1"/>
  <c r="B8" i="16"/>
  <c r="I7" i="16" s="1"/>
  <c r="B7" i="16"/>
  <c r="I6" i="16" s="1"/>
  <c r="B6" i="16"/>
  <c r="I5" i="16" s="1"/>
  <c r="C3" i="16"/>
  <c r="E32" i="15"/>
  <c r="F32" i="15"/>
  <c r="D32" i="15"/>
  <c r="B32" i="15"/>
  <c r="F22" i="15"/>
  <c r="E22" i="15"/>
  <c r="D22" i="15"/>
  <c r="C22" i="15"/>
  <c r="B22" i="15"/>
  <c r="C72" i="15"/>
  <c r="E72" i="15" s="1"/>
  <c r="C71" i="15"/>
  <c r="E71" i="15" s="1"/>
  <c r="C69" i="15"/>
  <c r="E69" i="15" s="1"/>
  <c r="C68" i="15"/>
  <c r="E68" i="15" s="1"/>
  <c r="A71" i="15"/>
  <c r="A68" i="15"/>
  <c r="C66" i="15"/>
  <c r="E66" i="15" s="1"/>
  <c r="C65" i="15"/>
  <c r="E65" i="15" s="1"/>
  <c r="A65" i="15"/>
  <c r="C63" i="15"/>
  <c r="E63" i="15" s="1"/>
  <c r="C62" i="15"/>
  <c r="E62" i="15" s="1"/>
  <c r="A62" i="15"/>
  <c r="B45" i="15"/>
  <c r="B35" i="15"/>
  <c r="B25" i="15"/>
  <c r="B15" i="15"/>
  <c r="E67" i="15" l="1"/>
  <c r="E64" i="15"/>
  <c r="P71" i="15"/>
  <c r="E73" i="15"/>
  <c r="N73" i="15"/>
  <c r="N74" i="15"/>
  <c r="N75" i="15" s="1"/>
  <c r="N76" i="15" s="1"/>
  <c r="K44" i="17"/>
  <c r="F18" i="17"/>
  <c r="G230" i="17" s="1"/>
  <c r="I3" i="20"/>
  <c r="B31" i="19"/>
  <c r="E251" i="17"/>
  <c r="D271" i="17" s="1"/>
  <c r="B291" i="17" s="1"/>
  <c r="E334" i="17"/>
  <c r="E340" i="17" s="1"/>
  <c r="E346" i="17" s="1"/>
  <c r="E352" i="17" s="1"/>
  <c r="E357" i="17" s="1"/>
  <c r="E362" i="17" s="1"/>
  <c r="E368" i="17" s="1"/>
  <c r="E374" i="17" s="1"/>
  <c r="D379" i="17"/>
  <c r="D390" i="17"/>
  <c r="D385" i="17"/>
  <c r="E40" i="17"/>
  <c r="Q68" i="15"/>
  <c r="P69" i="15"/>
  <c r="Q69" i="15" s="1"/>
  <c r="G7" i="16"/>
  <c r="G7" i="17" s="1"/>
  <c r="O67" i="15"/>
  <c r="F9" i="16"/>
  <c r="S164" i="16" s="1"/>
  <c r="L73" i="15"/>
  <c r="P72" i="15"/>
  <c r="Q72" i="15" s="1"/>
  <c r="Q71" i="15"/>
  <c r="Q73" i="15" s="1"/>
  <c r="F7" i="16"/>
  <c r="F7" i="17" s="1"/>
  <c r="L67" i="15"/>
  <c r="D8" i="16"/>
  <c r="D9" i="17" s="1"/>
  <c r="F70" i="15"/>
  <c r="G9" i="16"/>
  <c r="T164" i="16" s="1"/>
  <c r="O73" i="15"/>
  <c r="P66" i="15"/>
  <c r="Q66" i="15" s="1"/>
  <c r="Q65" i="15"/>
  <c r="Q67" i="15" s="1"/>
  <c r="D9" i="16"/>
  <c r="Q159" i="16" s="1"/>
  <c r="F73" i="15"/>
  <c r="E7" i="16"/>
  <c r="E7" i="17" s="1"/>
  <c r="I67" i="15"/>
  <c r="K75" i="15"/>
  <c r="K76" i="15" s="1"/>
  <c r="D7" i="16"/>
  <c r="D7" i="17" s="1"/>
  <c r="F67" i="15"/>
  <c r="F8" i="16"/>
  <c r="S135" i="16" s="1"/>
  <c r="L70" i="15"/>
  <c r="G8" i="16"/>
  <c r="T133" i="16" s="1"/>
  <c r="O70" i="15"/>
  <c r="E70" i="15"/>
  <c r="C9" i="16"/>
  <c r="P154" i="16" s="1"/>
  <c r="C73" i="15"/>
  <c r="E16" i="25"/>
  <c r="D32" i="25" s="1"/>
  <c r="C34" i="24"/>
  <c r="C16" i="24"/>
  <c r="E9" i="16"/>
  <c r="R168" i="16" s="1"/>
  <c r="I73" i="15"/>
  <c r="F20" i="22"/>
  <c r="D3" i="23"/>
  <c r="D6" i="24" s="1"/>
  <c r="F7" i="22"/>
  <c r="Q64" i="15"/>
  <c r="T179" i="16"/>
  <c r="F11" i="17"/>
  <c r="S165" i="16"/>
  <c r="S179" i="16"/>
  <c r="E9" i="17"/>
  <c r="C8" i="16"/>
  <c r="P125" i="16" s="1"/>
  <c r="C70" i="15"/>
  <c r="C7" i="16"/>
  <c r="P70" i="16" s="1"/>
  <c r="C67" i="15"/>
  <c r="N44" i="17"/>
  <c r="F40" i="17"/>
  <c r="M4" i="16"/>
  <c r="G3" i="17"/>
  <c r="I13" i="16"/>
  <c r="T13" i="16" s="1"/>
  <c r="R154" i="16"/>
  <c r="R148" i="16"/>
  <c r="S149" i="16"/>
  <c r="S154" i="16"/>
  <c r="S150" i="16"/>
  <c r="S157" i="16"/>
  <c r="S159" i="16"/>
  <c r="S152" i="16"/>
  <c r="T159" i="16"/>
  <c r="T145" i="16"/>
  <c r="T149" i="16"/>
  <c r="T158" i="16"/>
  <c r="T155" i="16"/>
  <c r="T142" i="16"/>
  <c r="J140" i="16"/>
  <c r="P144" i="16"/>
  <c r="J121" i="16"/>
  <c r="P133" i="16"/>
  <c r="R122" i="16"/>
  <c r="R124" i="16"/>
  <c r="R132" i="16"/>
  <c r="R126" i="16"/>
  <c r="R133" i="16"/>
  <c r="R127" i="16"/>
  <c r="R136" i="16"/>
  <c r="R135" i="16"/>
  <c r="R125" i="16"/>
  <c r="R134" i="16"/>
  <c r="R137" i="16"/>
  <c r="R123" i="16"/>
  <c r="S126" i="16"/>
  <c r="P104" i="16"/>
  <c r="S60" i="16"/>
  <c r="S69" i="16"/>
  <c r="S86" i="16"/>
  <c r="S73" i="16"/>
  <c r="S82" i="16"/>
  <c r="S61" i="16"/>
  <c r="S74" i="16"/>
  <c r="S83" i="16"/>
  <c r="S85" i="16"/>
  <c r="S64" i="16"/>
  <c r="S68" i="16"/>
  <c r="S93" i="16"/>
  <c r="S95" i="16"/>
  <c r="S76" i="16"/>
  <c r="S75" i="16"/>
  <c r="S70" i="16"/>
  <c r="S66" i="16"/>
  <c r="S65" i="16"/>
  <c r="S81" i="16"/>
  <c r="S62" i="16"/>
  <c r="S72" i="16"/>
  <c r="S67" i="16"/>
  <c r="S63" i="16"/>
  <c r="S59" i="16"/>
  <c r="S92" i="16"/>
  <c r="S71" i="16"/>
  <c r="S84" i="16"/>
  <c r="J80" i="16"/>
  <c r="J90" i="16"/>
  <c r="J89" i="16"/>
  <c r="J91" i="16"/>
  <c r="Q83" i="16"/>
  <c r="Q76" i="16"/>
  <c r="Q85" i="16"/>
  <c r="Q86" i="16"/>
  <c r="Q60" i="16"/>
  <c r="Q71" i="16"/>
  <c r="Q94" i="16"/>
  <c r="Q74" i="16"/>
  <c r="Q65" i="16"/>
  <c r="Q64" i="16"/>
  <c r="Q67" i="16"/>
  <c r="L7" i="16"/>
  <c r="R113" i="16"/>
  <c r="R109" i="16"/>
  <c r="R105" i="16"/>
  <c r="R115" i="16"/>
  <c r="R112" i="16"/>
  <c r="R107" i="16"/>
  <c r="R104" i="16"/>
  <c r="R111" i="16"/>
  <c r="R116" i="16"/>
  <c r="R110" i="16"/>
  <c r="R103" i="16"/>
  <c r="R117" i="16"/>
  <c r="R101" i="16"/>
  <c r="R108" i="16"/>
  <c r="R102" i="16"/>
  <c r="R100" i="16"/>
  <c r="R114" i="16"/>
  <c r="R106" i="16"/>
  <c r="S117" i="16"/>
  <c r="S107" i="16"/>
  <c r="S114" i="16"/>
  <c r="M6" i="16"/>
  <c r="G6" i="16"/>
  <c r="O64" i="15"/>
  <c r="F6" i="16"/>
  <c r="L64" i="15"/>
  <c r="E6" i="16"/>
  <c r="I64" i="15"/>
  <c r="D6" i="16"/>
  <c r="F64" i="15"/>
  <c r="B56" i="15"/>
  <c r="C64" i="15"/>
  <c r="D56" i="15"/>
  <c r="C56" i="15"/>
  <c r="C6" i="16"/>
  <c r="E16" i="16" s="1"/>
  <c r="F56" i="15"/>
  <c r="E56" i="15"/>
  <c r="P74" i="16" l="1"/>
  <c r="P76" i="16"/>
  <c r="P94" i="16"/>
  <c r="P83" i="16"/>
  <c r="P92" i="16"/>
  <c r="P93" i="16"/>
  <c r="P62" i="16"/>
  <c r="P60" i="16"/>
  <c r="E74" i="15"/>
  <c r="E75" i="15" s="1"/>
  <c r="E76" i="15" s="1"/>
  <c r="S155" i="16"/>
  <c r="R142" i="16"/>
  <c r="R158" i="16"/>
  <c r="R153" i="16"/>
  <c r="R173" i="16"/>
  <c r="R149" i="16"/>
  <c r="R164" i="16"/>
  <c r="R152" i="16"/>
  <c r="R144" i="16"/>
  <c r="R179" i="16"/>
  <c r="R150" i="16"/>
  <c r="R143" i="16"/>
  <c r="R167" i="16"/>
  <c r="R177" i="16"/>
  <c r="R159" i="16"/>
  <c r="R151" i="16"/>
  <c r="R147" i="16"/>
  <c r="R155" i="16"/>
  <c r="R169" i="16"/>
  <c r="R156" i="16"/>
  <c r="R146" i="16"/>
  <c r="R175" i="16"/>
  <c r="R145" i="16"/>
  <c r="R157" i="16"/>
  <c r="R165" i="16"/>
  <c r="R174" i="16"/>
  <c r="Q146" i="16"/>
  <c r="Q149" i="16"/>
  <c r="Q158" i="16"/>
  <c r="Q157" i="16"/>
  <c r="Q145" i="16"/>
  <c r="Q144" i="16"/>
  <c r="Q156" i="16"/>
  <c r="Q153" i="16"/>
  <c r="Q143" i="16"/>
  <c r="Q148" i="16"/>
  <c r="Q147" i="16"/>
  <c r="Q154" i="16"/>
  <c r="K8" i="16"/>
  <c r="Q142" i="16"/>
  <c r="Q152" i="16"/>
  <c r="Q155" i="16"/>
  <c r="Q151" i="16"/>
  <c r="Q150" i="16"/>
  <c r="J8" i="16"/>
  <c r="F173" i="16" s="1"/>
  <c r="P155" i="16"/>
  <c r="P157" i="16"/>
  <c r="P146" i="16"/>
  <c r="P159" i="16"/>
  <c r="P153" i="16"/>
  <c r="P148" i="16"/>
  <c r="P142" i="16"/>
  <c r="P158" i="16"/>
  <c r="Q114" i="16"/>
  <c r="Q133" i="16"/>
  <c r="Q112" i="16"/>
  <c r="Q107" i="16"/>
  <c r="K7" i="16"/>
  <c r="Q125" i="16"/>
  <c r="Q109" i="16"/>
  <c r="Q100" i="16"/>
  <c r="Q101" i="16"/>
  <c r="Q102" i="16"/>
  <c r="Q103" i="16"/>
  <c r="Q115" i="16"/>
  <c r="Q126" i="16"/>
  <c r="Q105" i="16"/>
  <c r="Q134" i="16"/>
  <c r="Q104" i="16"/>
  <c r="Q137" i="16"/>
  <c r="Q117" i="16"/>
  <c r="Q110" i="16"/>
  <c r="Q113" i="16"/>
  <c r="Q111" i="16"/>
  <c r="Q124" i="16"/>
  <c r="Q123" i="16"/>
  <c r="Q108" i="16"/>
  <c r="Q116" i="16"/>
  <c r="Q106" i="16"/>
  <c r="S102" i="16"/>
  <c r="S127" i="16"/>
  <c r="S136" i="16"/>
  <c r="S110" i="16"/>
  <c r="S125" i="16"/>
  <c r="S113" i="16"/>
  <c r="S100" i="16"/>
  <c r="S106" i="16"/>
  <c r="S111" i="16"/>
  <c r="S101" i="16"/>
  <c r="S116" i="16"/>
  <c r="S122" i="16"/>
  <c r="S123" i="16"/>
  <c r="S132" i="16"/>
  <c r="S105" i="16"/>
  <c r="S108" i="16"/>
  <c r="S134" i="16"/>
  <c r="S104" i="16"/>
  <c r="S103" i="16"/>
  <c r="S137" i="16"/>
  <c r="S109" i="16"/>
  <c r="S115" i="16"/>
  <c r="S112" i="16"/>
  <c r="S124" i="16"/>
  <c r="T136" i="16"/>
  <c r="T102" i="16"/>
  <c r="T108" i="16"/>
  <c r="Q70" i="15"/>
  <c r="T104" i="16"/>
  <c r="T101" i="16"/>
  <c r="T126" i="16"/>
  <c r="G9" i="17"/>
  <c r="T110" i="16"/>
  <c r="T117" i="16"/>
  <c r="T137" i="16"/>
  <c r="T100" i="16"/>
  <c r="T115" i="16"/>
  <c r="M7" i="16"/>
  <c r="T132" i="16"/>
  <c r="T103" i="16"/>
  <c r="T135" i="16"/>
  <c r="T105" i="16"/>
  <c r="T113" i="16"/>
  <c r="T111" i="16"/>
  <c r="T112" i="16"/>
  <c r="T106" i="16"/>
  <c r="T114" i="16"/>
  <c r="T134" i="16"/>
  <c r="T109" i="16"/>
  <c r="T116" i="16"/>
  <c r="T107" i="16"/>
  <c r="T124" i="16"/>
  <c r="T92" i="16"/>
  <c r="T69" i="16"/>
  <c r="T66" i="16"/>
  <c r="T71" i="16"/>
  <c r="T63" i="16"/>
  <c r="T95" i="16"/>
  <c r="T86" i="16"/>
  <c r="T59" i="16"/>
  <c r="T93" i="16"/>
  <c r="T85" i="16"/>
  <c r="T74" i="16"/>
  <c r="T61" i="16"/>
  <c r="T75" i="16"/>
  <c r="T76" i="16"/>
  <c r="T73" i="16"/>
  <c r="T64" i="16"/>
  <c r="T82" i="16"/>
  <c r="T67" i="16"/>
  <c r="T84" i="16"/>
  <c r="T83" i="16"/>
  <c r="T65" i="16"/>
  <c r="S94" i="16"/>
  <c r="R67" i="16"/>
  <c r="R82" i="16"/>
  <c r="R68" i="16"/>
  <c r="Q66" i="16"/>
  <c r="Q59" i="16"/>
  <c r="Q75" i="16"/>
  <c r="Q82" i="16"/>
  <c r="Q92" i="16"/>
  <c r="Q72" i="16"/>
  <c r="Q69" i="16"/>
  <c r="Q81" i="16"/>
  <c r="Q84" i="16"/>
  <c r="Q63" i="16"/>
  <c r="Q70" i="16"/>
  <c r="Q61" i="16"/>
  <c r="Q68" i="16"/>
  <c r="Q73" i="16"/>
  <c r="Q62" i="16"/>
  <c r="Q95" i="16"/>
  <c r="Q93" i="16"/>
  <c r="P64" i="16"/>
  <c r="P69" i="16"/>
  <c r="P72" i="16"/>
  <c r="P84" i="16"/>
  <c r="P73" i="16"/>
  <c r="P59" i="16"/>
  <c r="P75" i="16"/>
  <c r="P85" i="16"/>
  <c r="P61" i="16"/>
  <c r="P68" i="16"/>
  <c r="P66" i="16"/>
  <c r="P63" i="16"/>
  <c r="J6" i="16"/>
  <c r="F62" i="16" s="1"/>
  <c r="P67" i="16"/>
  <c r="P65" i="16"/>
  <c r="P95" i="16"/>
  <c r="P86" i="16"/>
  <c r="P81" i="16"/>
  <c r="P82" i="16"/>
  <c r="P71" i="16"/>
  <c r="J16" i="16"/>
  <c r="E18" i="16"/>
  <c r="J18" i="16" s="1"/>
  <c r="E17" i="16"/>
  <c r="J17" i="16" s="1"/>
  <c r="E48" i="16"/>
  <c r="T151" i="16"/>
  <c r="S148" i="16"/>
  <c r="S142" i="16"/>
  <c r="T178" i="16"/>
  <c r="T154" i="16"/>
  <c r="T157" i="16"/>
  <c r="S151" i="16"/>
  <c r="S158" i="16"/>
  <c r="R163" i="16"/>
  <c r="E11" i="17"/>
  <c r="T176" i="16"/>
  <c r="T152" i="16"/>
  <c r="T147" i="16"/>
  <c r="S153" i="16"/>
  <c r="S147" i="16"/>
  <c r="R178" i="16"/>
  <c r="S168" i="16"/>
  <c r="T174" i="16"/>
  <c r="T150" i="16"/>
  <c r="T148" i="16"/>
  <c r="S145" i="16"/>
  <c r="R166" i="16"/>
  <c r="R176" i="16"/>
  <c r="S175" i="16"/>
  <c r="P113" i="16"/>
  <c r="J7" i="16"/>
  <c r="F137" i="16" s="1"/>
  <c r="G137" i="16" s="1"/>
  <c r="H137" i="16" s="1"/>
  <c r="I137" i="16" s="1"/>
  <c r="P103" i="16"/>
  <c r="P122" i="16"/>
  <c r="P106" i="16"/>
  <c r="T125" i="16"/>
  <c r="Q136" i="16"/>
  <c r="P123" i="16"/>
  <c r="F9" i="17"/>
  <c r="P111" i="16"/>
  <c r="P134" i="16"/>
  <c r="P114" i="16"/>
  <c r="P105" i="16"/>
  <c r="S133" i="16"/>
  <c r="T127" i="16"/>
  <c r="T122" i="16"/>
  <c r="Q132" i="16"/>
  <c r="Q127" i="16"/>
  <c r="P124" i="16"/>
  <c r="P102" i="16"/>
  <c r="P115" i="16"/>
  <c r="T123" i="16"/>
  <c r="Q135" i="16"/>
  <c r="Q122" i="16"/>
  <c r="R66" i="16"/>
  <c r="R76" i="16"/>
  <c r="R95" i="16"/>
  <c r="L6" i="16"/>
  <c r="R75" i="16"/>
  <c r="R70" i="16"/>
  <c r="R69" i="16"/>
  <c r="T60" i="16"/>
  <c r="T72" i="16"/>
  <c r="T70" i="16"/>
  <c r="T62" i="16"/>
  <c r="R71" i="16"/>
  <c r="R64" i="16"/>
  <c r="R93" i="16"/>
  <c r="R73" i="16"/>
  <c r="R72" i="16"/>
  <c r="R81" i="16"/>
  <c r="R84" i="16"/>
  <c r="R60" i="16"/>
  <c r="R61" i="16"/>
  <c r="R85" i="16"/>
  <c r="R92" i="16"/>
  <c r="R94" i="16"/>
  <c r="R83" i="16"/>
  <c r="R86" i="16"/>
  <c r="R63" i="16"/>
  <c r="K6" i="16"/>
  <c r="T81" i="16"/>
  <c r="T94" i="16"/>
  <c r="T68" i="16"/>
  <c r="R65" i="16"/>
  <c r="R62" i="16"/>
  <c r="R74" i="16"/>
  <c r="R59" i="16"/>
  <c r="E57" i="16"/>
  <c r="J57" i="16" s="1"/>
  <c r="T57" i="16" s="1"/>
  <c r="E79" i="16"/>
  <c r="J79" i="16" s="1"/>
  <c r="T79" i="16" s="1"/>
  <c r="E379" i="17"/>
  <c r="E390" i="17"/>
  <c r="E385" i="17"/>
  <c r="G18" i="17"/>
  <c r="H230" i="17" s="1"/>
  <c r="J3" i="20"/>
  <c r="B32" i="19"/>
  <c r="F251" i="17"/>
  <c r="E271" i="17" s="1"/>
  <c r="D291" i="17" s="1"/>
  <c r="B312" i="17" s="1"/>
  <c r="F334" i="17"/>
  <c r="F340" i="17" s="1"/>
  <c r="F346" i="17" s="1"/>
  <c r="F352" i="17" s="1"/>
  <c r="F357" i="17" s="1"/>
  <c r="F362" i="17" s="1"/>
  <c r="F368" i="17" s="1"/>
  <c r="F374" i="17" s="1"/>
  <c r="E38" i="16"/>
  <c r="J38" i="16" s="1"/>
  <c r="S178" i="16"/>
  <c r="T173" i="16"/>
  <c r="T177" i="16"/>
  <c r="G20" i="22"/>
  <c r="E3" i="23"/>
  <c r="E6" i="24" s="1"/>
  <c r="G7" i="22"/>
  <c r="F5" i="17"/>
  <c r="P152" i="16"/>
  <c r="P147" i="16"/>
  <c r="J141" i="16"/>
  <c r="P141" i="16" s="1"/>
  <c r="L8" i="16"/>
  <c r="S166" i="16"/>
  <c r="S163" i="16"/>
  <c r="T168" i="16"/>
  <c r="T163" i="16"/>
  <c r="G5" i="17"/>
  <c r="P149" i="16"/>
  <c r="P143" i="16"/>
  <c r="T146" i="16"/>
  <c r="T144" i="16"/>
  <c r="T153" i="16"/>
  <c r="S143" i="16"/>
  <c r="S146" i="16"/>
  <c r="S177" i="16"/>
  <c r="S174" i="16"/>
  <c r="T166" i="16"/>
  <c r="T175" i="16"/>
  <c r="S176" i="16"/>
  <c r="T169" i="16"/>
  <c r="G11" i="17"/>
  <c r="P156" i="16"/>
  <c r="P145" i="16"/>
  <c r="S169" i="16"/>
  <c r="S167" i="16"/>
  <c r="T165" i="16"/>
  <c r="Q74" i="15"/>
  <c r="D5" i="17"/>
  <c r="C5" i="17"/>
  <c r="C13" i="21" s="1"/>
  <c r="E5" i="17"/>
  <c r="P151" i="16"/>
  <c r="P150" i="16"/>
  <c r="T156" i="16"/>
  <c r="T143" i="16"/>
  <c r="S144" i="16"/>
  <c r="S156" i="16"/>
  <c r="M8" i="16"/>
  <c r="S173" i="16"/>
  <c r="T167" i="16"/>
  <c r="Q174" i="16"/>
  <c r="Q169" i="16"/>
  <c r="Q177" i="16"/>
  <c r="Q164" i="16"/>
  <c r="Q167" i="16"/>
  <c r="Q173" i="16"/>
  <c r="Q175" i="16"/>
  <c r="Q163" i="16"/>
  <c r="Q176" i="16"/>
  <c r="Q166" i="16"/>
  <c r="Q168" i="16"/>
  <c r="Q179" i="16"/>
  <c r="Q178" i="16"/>
  <c r="Q165" i="16"/>
  <c r="D11" i="17"/>
  <c r="D34" i="24"/>
  <c r="F16" i="25"/>
  <c r="E32" i="25" s="1"/>
  <c r="D16" i="24"/>
  <c r="C11" i="17"/>
  <c r="C16" i="21" s="1"/>
  <c r="J172" i="16"/>
  <c r="P176" i="16"/>
  <c r="P163" i="16"/>
  <c r="P168" i="16"/>
  <c r="J162" i="16"/>
  <c r="P173" i="16"/>
  <c r="P174" i="16"/>
  <c r="P169" i="16"/>
  <c r="P178" i="16"/>
  <c r="P166" i="16"/>
  <c r="P165" i="16"/>
  <c r="P177" i="16"/>
  <c r="P164" i="16"/>
  <c r="P179" i="16"/>
  <c r="P175" i="16"/>
  <c r="P167" i="16"/>
  <c r="P100" i="16"/>
  <c r="P116" i="16"/>
  <c r="P132" i="16"/>
  <c r="P137" i="16"/>
  <c r="P136" i="16"/>
  <c r="J130" i="16"/>
  <c r="T130" i="16" s="1"/>
  <c r="P112" i="16"/>
  <c r="P101" i="16"/>
  <c r="P107" i="16"/>
  <c r="P135" i="16"/>
  <c r="J131" i="16"/>
  <c r="S131" i="16" s="1"/>
  <c r="P109" i="16"/>
  <c r="P117" i="16"/>
  <c r="J99" i="16"/>
  <c r="Q99" i="16" s="1"/>
  <c r="P126" i="16"/>
  <c r="J120" i="16"/>
  <c r="Q120" i="16" s="1"/>
  <c r="P110" i="16"/>
  <c r="P108" i="16"/>
  <c r="J98" i="16"/>
  <c r="P98" i="16" s="1"/>
  <c r="P127" i="16"/>
  <c r="C9" i="17"/>
  <c r="C15" i="21" s="1"/>
  <c r="C7" i="17"/>
  <c r="Q44" i="17"/>
  <c r="F141" i="16"/>
  <c r="Q141" i="16"/>
  <c r="Q140" i="16"/>
  <c r="R140" i="16"/>
  <c r="S140" i="16"/>
  <c r="T140" i="16"/>
  <c r="P140" i="16"/>
  <c r="P130" i="16"/>
  <c r="S130" i="16"/>
  <c r="F127" i="16"/>
  <c r="G127" i="16" s="1"/>
  <c r="H127" i="16" s="1"/>
  <c r="I127" i="16" s="1"/>
  <c r="F121" i="16"/>
  <c r="G121" i="16" s="1"/>
  <c r="H121" i="16" s="1"/>
  <c r="I121" i="16" s="1"/>
  <c r="F131" i="16"/>
  <c r="G131" i="16" s="1"/>
  <c r="H131" i="16" s="1"/>
  <c r="I131" i="16" s="1"/>
  <c r="F125" i="16"/>
  <c r="G125" i="16" s="1"/>
  <c r="H125" i="16" s="1"/>
  <c r="I125" i="16" s="1"/>
  <c r="P121" i="16"/>
  <c r="S121" i="16"/>
  <c r="R121" i="16"/>
  <c r="Q121" i="16"/>
  <c r="T121" i="16"/>
  <c r="P89" i="16"/>
  <c r="Q89" i="16"/>
  <c r="R89" i="16"/>
  <c r="S89" i="16"/>
  <c r="T89" i="16"/>
  <c r="Q51" i="16"/>
  <c r="Q45" i="16"/>
  <c r="Q52" i="16"/>
  <c r="Q43" i="16"/>
  <c r="Q54" i="16"/>
  <c r="Q53" i="16"/>
  <c r="Q40" i="16"/>
  <c r="Q44" i="16"/>
  <c r="Q42" i="16"/>
  <c r="Q50" i="16"/>
  <c r="Q41" i="16"/>
  <c r="P90" i="16"/>
  <c r="R90" i="16"/>
  <c r="Q90" i="16"/>
  <c r="S90" i="16"/>
  <c r="T90" i="16"/>
  <c r="J49" i="16"/>
  <c r="J48" i="16"/>
  <c r="P50" i="16"/>
  <c r="P51" i="16"/>
  <c r="P52" i="16"/>
  <c r="J39" i="16"/>
  <c r="P54" i="16"/>
  <c r="P53" i="16"/>
  <c r="P44" i="16"/>
  <c r="P45" i="16"/>
  <c r="P43" i="16"/>
  <c r="P41" i="16"/>
  <c r="P40" i="16"/>
  <c r="P42" i="16"/>
  <c r="P58" i="16"/>
  <c r="Q58" i="16"/>
  <c r="R58" i="16"/>
  <c r="T58" i="16"/>
  <c r="S58" i="16"/>
  <c r="Q57" i="16"/>
  <c r="P57" i="16"/>
  <c r="R42" i="16"/>
  <c r="R44" i="16"/>
  <c r="R40" i="16"/>
  <c r="R43" i="16"/>
  <c r="R51" i="16"/>
  <c r="R41" i="16"/>
  <c r="R45" i="16"/>
  <c r="R52" i="16"/>
  <c r="R53" i="16"/>
  <c r="R54" i="16"/>
  <c r="R50" i="16"/>
  <c r="P80" i="16"/>
  <c r="Q80" i="16"/>
  <c r="R80" i="16"/>
  <c r="S80" i="16"/>
  <c r="T80" i="16"/>
  <c r="S42" i="16"/>
  <c r="S45" i="16"/>
  <c r="S54" i="16"/>
  <c r="S53" i="16"/>
  <c r="S43" i="16"/>
  <c r="S41" i="16"/>
  <c r="S44" i="16"/>
  <c r="S52" i="16"/>
  <c r="S50" i="16"/>
  <c r="S40" i="16"/>
  <c r="S51" i="16"/>
  <c r="F89" i="16"/>
  <c r="G89" i="16" s="1"/>
  <c r="F86" i="16"/>
  <c r="F61" i="16"/>
  <c r="F69" i="16"/>
  <c r="F90" i="16"/>
  <c r="F80" i="16"/>
  <c r="F63" i="16"/>
  <c r="F71" i="16"/>
  <c r="G71" i="16" s="1"/>
  <c r="F92" i="16"/>
  <c r="G92" i="16" s="1"/>
  <c r="H92" i="16" s="1"/>
  <c r="I92" i="16" s="1"/>
  <c r="F81" i="16"/>
  <c r="F64" i="16"/>
  <c r="F72" i="16"/>
  <c r="F93" i="16"/>
  <c r="G93" i="16" s="1"/>
  <c r="F82" i="16"/>
  <c r="F65" i="16"/>
  <c r="G65" i="16" s="1"/>
  <c r="F73" i="16"/>
  <c r="G73" i="16" s="1"/>
  <c r="H73" i="16" s="1"/>
  <c r="I73" i="16" s="1"/>
  <c r="F94" i="16"/>
  <c r="F83" i="16"/>
  <c r="F67" i="16"/>
  <c r="F84" i="16"/>
  <c r="F68" i="16"/>
  <c r="G68" i="16" s="1"/>
  <c r="F85" i="16"/>
  <c r="F74" i="16"/>
  <c r="G74" i="16" s="1"/>
  <c r="F75" i="16"/>
  <c r="G75" i="16" s="1"/>
  <c r="H75" i="16" s="1"/>
  <c r="I75" i="16" s="1"/>
  <c r="F66" i="16"/>
  <c r="F58" i="16"/>
  <c r="F76" i="16"/>
  <c r="F59" i="16"/>
  <c r="F95" i="16"/>
  <c r="G95" i="16" s="1"/>
  <c r="F60" i="16"/>
  <c r="F98" i="16"/>
  <c r="G98" i="16" s="1"/>
  <c r="H98" i="16" s="1"/>
  <c r="I98" i="16" s="1"/>
  <c r="F113" i="16"/>
  <c r="G113" i="16" s="1"/>
  <c r="H113" i="16" s="1"/>
  <c r="I113" i="16" s="1"/>
  <c r="F114" i="16"/>
  <c r="G114" i="16" s="1"/>
  <c r="H114" i="16" s="1"/>
  <c r="I114" i="16" s="1"/>
  <c r="T41" i="16"/>
  <c r="T45" i="16"/>
  <c r="T52" i="16"/>
  <c r="T50" i="16"/>
  <c r="T54" i="16"/>
  <c r="T53" i="16"/>
  <c r="T44" i="16"/>
  <c r="T40" i="16"/>
  <c r="T42" i="16"/>
  <c r="T43" i="16"/>
  <c r="T51" i="16"/>
  <c r="R91" i="16"/>
  <c r="Q91" i="16"/>
  <c r="T91" i="16"/>
  <c r="P91" i="16"/>
  <c r="S91" i="16"/>
  <c r="L5" i="16"/>
  <c r="R19" i="16"/>
  <c r="R33" i="16"/>
  <c r="R24" i="16"/>
  <c r="R32" i="16"/>
  <c r="R28" i="16"/>
  <c r="R25" i="16"/>
  <c r="R30" i="16"/>
  <c r="R22" i="16"/>
  <c r="R26" i="16"/>
  <c r="R20" i="16"/>
  <c r="R34" i="16"/>
  <c r="R35" i="16"/>
  <c r="R31" i="16"/>
  <c r="R27" i="16"/>
  <c r="R23" i="16"/>
  <c r="R29" i="16"/>
  <c r="R21" i="16"/>
  <c r="S32" i="16"/>
  <c r="S23" i="16"/>
  <c r="S24" i="16"/>
  <c r="S20" i="16"/>
  <c r="S28" i="16"/>
  <c r="S35" i="16"/>
  <c r="S27" i="16"/>
  <c r="S22" i="16"/>
  <c r="S33" i="16"/>
  <c r="S31" i="16"/>
  <c r="S25" i="16"/>
  <c r="S30" i="16"/>
  <c r="S29" i="16"/>
  <c r="S34" i="16"/>
  <c r="S26" i="16"/>
  <c r="S19" i="16"/>
  <c r="S21" i="16"/>
  <c r="Q26" i="16"/>
  <c r="Q32" i="16"/>
  <c r="Q28" i="16"/>
  <c r="Q24" i="16"/>
  <c r="Q29" i="16"/>
  <c r="Q23" i="16"/>
  <c r="Q19" i="16"/>
  <c r="Q27" i="16"/>
  <c r="Q20" i="16"/>
  <c r="Q31" i="16"/>
  <c r="Q33" i="16"/>
  <c r="Q21" i="16"/>
  <c r="Q25" i="16"/>
  <c r="Q30" i="16"/>
  <c r="Q34" i="16"/>
  <c r="Q22" i="16"/>
  <c r="Q35" i="16"/>
  <c r="T24" i="16"/>
  <c r="T28" i="16"/>
  <c r="T20" i="16"/>
  <c r="T19" i="16"/>
  <c r="T33" i="16"/>
  <c r="T30" i="16"/>
  <c r="T32" i="16"/>
  <c r="T25" i="16"/>
  <c r="T22" i="16"/>
  <c r="T35" i="16"/>
  <c r="T27" i="16"/>
  <c r="T34" i="16"/>
  <c r="T26" i="16"/>
  <c r="T29" i="16"/>
  <c r="T31" i="16"/>
  <c r="T23" i="16"/>
  <c r="T21" i="16"/>
  <c r="P26" i="16"/>
  <c r="P34" i="16"/>
  <c r="P24" i="16"/>
  <c r="P33" i="16"/>
  <c r="P29" i="16"/>
  <c r="P20" i="16"/>
  <c r="P21" i="16"/>
  <c r="P25" i="16"/>
  <c r="P35" i="16"/>
  <c r="P28" i="16"/>
  <c r="P22" i="16"/>
  <c r="P31" i="16"/>
  <c r="P30" i="16"/>
  <c r="P27" i="16"/>
  <c r="P23" i="16"/>
  <c r="P19" i="16"/>
  <c r="P32" i="16"/>
  <c r="M5" i="16"/>
  <c r="K5" i="16"/>
  <c r="J5" i="16"/>
  <c r="B30" i="2"/>
  <c r="B25" i="2"/>
  <c r="F79" i="16" l="1"/>
  <c r="R57" i="16"/>
  <c r="R79" i="16"/>
  <c r="F57" i="16"/>
  <c r="G57" i="16" s="1"/>
  <c r="H57" i="16" s="1"/>
  <c r="I57" i="16" s="1"/>
  <c r="S57" i="16"/>
  <c r="S77" i="16" s="1"/>
  <c r="G191" i="16" s="1"/>
  <c r="E12" i="17"/>
  <c r="D4" i="23" s="1"/>
  <c r="F12" i="22" s="1"/>
  <c r="E24" i="22" s="1"/>
  <c r="G141" i="16"/>
  <c r="H141" i="16" s="1"/>
  <c r="I141" i="16" s="1"/>
  <c r="G173" i="16"/>
  <c r="H173" i="16" s="1"/>
  <c r="F156" i="16"/>
  <c r="G156" i="16" s="1"/>
  <c r="H156" i="16" s="1"/>
  <c r="I156" i="16" s="1"/>
  <c r="F150" i="16"/>
  <c r="G150" i="16" s="1"/>
  <c r="H150" i="16" s="1"/>
  <c r="I150" i="16" s="1"/>
  <c r="F172" i="16"/>
  <c r="G172" i="16" s="1"/>
  <c r="H172" i="16" s="1"/>
  <c r="I172" i="16" s="1"/>
  <c r="F155" i="16"/>
  <c r="G155" i="16" s="1"/>
  <c r="H155" i="16" s="1"/>
  <c r="I155" i="16" s="1"/>
  <c r="F167" i="16"/>
  <c r="G167" i="16" s="1"/>
  <c r="H167" i="16" s="1"/>
  <c r="I167" i="16" s="1"/>
  <c r="F145" i="16"/>
  <c r="G145" i="16" s="1"/>
  <c r="H145" i="16" s="1"/>
  <c r="I145" i="16" s="1"/>
  <c r="F162" i="16"/>
  <c r="G162" i="16" s="1"/>
  <c r="H162" i="16" s="1"/>
  <c r="I162" i="16" s="1"/>
  <c r="F144" i="16"/>
  <c r="G144" i="16" s="1"/>
  <c r="H144" i="16" s="1"/>
  <c r="I144" i="16" s="1"/>
  <c r="F178" i="16"/>
  <c r="G178" i="16" s="1"/>
  <c r="H178" i="16" s="1"/>
  <c r="I178" i="16" s="1"/>
  <c r="F176" i="16"/>
  <c r="G176" i="16" s="1"/>
  <c r="H176" i="16" s="1"/>
  <c r="I176" i="16" s="1"/>
  <c r="F143" i="16"/>
  <c r="G143" i="16" s="1"/>
  <c r="H143" i="16" s="1"/>
  <c r="I143" i="16" s="1"/>
  <c r="F153" i="16"/>
  <c r="G153" i="16" s="1"/>
  <c r="H153" i="16" s="1"/>
  <c r="I153" i="16" s="1"/>
  <c r="F175" i="16"/>
  <c r="G175" i="16" s="1"/>
  <c r="H175" i="16" s="1"/>
  <c r="I175" i="16" s="1"/>
  <c r="Q160" i="16"/>
  <c r="E199" i="16" s="1"/>
  <c r="T141" i="16"/>
  <c r="R141" i="16"/>
  <c r="S141" i="16"/>
  <c r="F147" i="16"/>
  <c r="G147" i="16" s="1"/>
  <c r="H147" i="16" s="1"/>
  <c r="F146" i="16"/>
  <c r="G146" i="16" s="1"/>
  <c r="H146" i="16" s="1"/>
  <c r="I146" i="16" s="1"/>
  <c r="F154" i="16"/>
  <c r="G154" i="16" s="1"/>
  <c r="H154" i="16" s="1"/>
  <c r="I154" i="16" s="1"/>
  <c r="F166" i="16"/>
  <c r="G166" i="16" s="1"/>
  <c r="H166" i="16" s="1"/>
  <c r="I166" i="16" s="1"/>
  <c r="F179" i="16"/>
  <c r="G179" i="16" s="1"/>
  <c r="H179" i="16" s="1"/>
  <c r="I179" i="16" s="1"/>
  <c r="F152" i="16"/>
  <c r="G152" i="16" s="1"/>
  <c r="H152" i="16" s="1"/>
  <c r="I152" i="16" s="1"/>
  <c r="F158" i="16"/>
  <c r="G158" i="16" s="1"/>
  <c r="H158" i="16" s="1"/>
  <c r="I158" i="16" s="1"/>
  <c r="F148" i="16"/>
  <c r="G148" i="16" s="1"/>
  <c r="H148" i="16" s="1"/>
  <c r="I148" i="16" s="1"/>
  <c r="F165" i="16"/>
  <c r="G165" i="16" s="1"/>
  <c r="H165" i="16" s="1"/>
  <c r="I165" i="16" s="1"/>
  <c r="F169" i="16"/>
  <c r="G169" i="16" s="1"/>
  <c r="H169" i="16" s="1"/>
  <c r="I169" i="16" s="1"/>
  <c r="F140" i="16"/>
  <c r="G140" i="16" s="1"/>
  <c r="H140" i="16" s="1"/>
  <c r="I140" i="16" s="1"/>
  <c r="F142" i="16"/>
  <c r="G142" i="16" s="1"/>
  <c r="H142" i="16" s="1"/>
  <c r="I142" i="16" s="1"/>
  <c r="F164" i="16"/>
  <c r="G164" i="16" s="1"/>
  <c r="H164" i="16" s="1"/>
  <c r="I164" i="16" s="1"/>
  <c r="F174" i="16"/>
  <c r="G174" i="16" s="1"/>
  <c r="H174" i="16" s="1"/>
  <c r="I174" i="16" s="1"/>
  <c r="F159" i="16"/>
  <c r="G159" i="16" s="1"/>
  <c r="H159" i="16" s="1"/>
  <c r="I159" i="16" s="1"/>
  <c r="F157" i="16"/>
  <c r="G157" i="16" s="1"/>
  <c r="H157" i="16" s="1"/>
  <c r="I157" i="16" s="1"/>
  <c r="F177" i="16"/>
  <c r="G177" i="16" s="1"/>
  <c r="H177" i="16" s="1"/>
  <c r="I177" i="16" s="1"/>
  <c r="F168" i="16"/>
  <c r="G168" i="16" s="1"/>
  <c r="H168" i="16" s="1"/>
  <c r="I168" i="16" s="1"/>
  <c r="F151" i="16"/>
  <c r="G151" i="16" s="1"/>
  <c r="H151" i="16" s="1"/>
  <c r="I151" i="16" s="1"/>
  <c r="F149" i="16"/>
  <c r="G149" i="16" s="1"/>
  <c r="H149" i="16" s="1"/>
  <c r="I149" i="16" s="1"/>
  <c r="F163" i="16"/>
  <c r="G163" i="16" s="1"/>
  <c r="H163" i="16" s="1"/>
  <c r="I163" i="16" s="1"/>
  <c r="R98" i="16"/>
  <c r="T131" i="16"/>
  <c r="F116" i="16"/>
  <c r="G116" i="16" s="1"/>
  <c r="H116" i="16" s="1"/>
  <c r="I116" i="16" s="1"/>
  <c r="F124" i="16"/>
  <c r="G124" i="16" s="1"/>
  <c r="H124" i="16" s="1"/>
  <c r="I124" i="16" s="1"/>
  <c r="F107" i="16"/>
  <c r="G107" i="16" s="1"/>
  <c r="H107" i="16" s="1"/>
  <c r="I107" i="16" s="1"/>
  <c r="F132" i="16"/>
  <c r="G132" i="16" s="1"/>
  <c r="H132" i="16" s="1"/>
  <c r="I132" i="16" s="1"/>
  <c r="F103" i="16"/>
  <c r="G103" i="16" s="1"/>
  <c r="H103" i="16" s="1"/>
  <c r="I103" i="16" s="1"/>
  <c r="F102" i="16"/>
  <c r="G102" i="16" s="1"/>
  <c r="H102" i="16" s="1"/>
  <c r="I102" i="16" s="1"/>
  <c r="F108" i="16"/>
  <c r="G108" i="16" s="1"/>
  <c r="H108" i="16" s="1"/>
  <c r="I108" i="16" s="1"/>
  <c r="F117" i="16"/>
  <c r="G117" i="16" s="1"/>
  <c r="H117" i="16" s="1"/>
  <c r="I117" i="16" s="1"/>
  <c r="F120" i="16"/>
  <c r="G120" i="16" s="1"/>
  <c r="H120" i="16" s="1"/>
  <c r="I120" i="16" s="1"/>
  <c r="F136" i="16"/>
  <c r="G136" i="16" s="1"/>
  <c r="H136" i="16" s="1"/>
  <c r="I136" i="16" s="1"/>
  <c r="F105" i="16"/>
  <c r="G105" i="16" s="1"/>
  <c r="H105" i="16" s="1"/>
  <c r="I105" i="16" s="1"/>
  <c r="F100" i="16"/>
  <c r="G100" i="16" s="1"/>
  <c r="H100" i="16" s="1"/>
  <c r="I100" i="16" s="1"/>
  <c r="F112" i="16"/>
  <c r="G112" i="16" s="1"/>
  <c r="H112" i="16" s="1"/>
  <c r="I112" i="16" s="1"/>
  <c r="F109" i="16"/>
  <c r="G109" i="16" s="1"/>
  <c r="H109" i="16" s="1"/>
  <c r="I109" i="16" s="1"/>
  <c r="F122" i="16"/>
  <c r="G122" i="16" s="1"/>
  <c r="H122" i="16" s="1"/>
  <c r="I122" i="16" s="1"/>
  <c r="F126" i="16"/>
  <c r="G126" i="16" s="1"/>
  <c r="H126" i="16" s="1"/>
  <c r="F115" i="16"/>
  <c r="G115" i="16" s="1"/>
  <c r="H115" i="16" s="1"/>
  <c r="I115" i="16" s="1"/>
  <c r="F104" i="16"/>
  <c r="G104" i="16" s="1"/>
  <c r="H104" i="16" s="1"/>
  <c r="I104" i="16" s="1"/>
  <c r="F101" i="16"/>
  <c r="G101" i="16" s="1"/>
  <c r="H101" i="16" s="1"/>
  <c r="I101" i="16" s="1"/>
  <c r="F130" i="16"/>
  <c r="G130" i="16" s="1"/>
  <c r="H130" i="16" s="1"/>
  <c r="I130" i="16" s="1"/>
  <c r="F135" i="16"/>
  <c r="G135" i="16" s="1"/>
  <c r="H135" i="16" s="1"/>
  <c r="I135" i="16" s="1"/>
  <c r="F99" i="16"/>
  <c r="G99" i="16" s="1"/>
  <c r="H99" i="16" s="1"/>
  <c r="I99" i="16" s="1"/>
  <c r="F111" i="16"/>
  <c r="G111" i="16" s="1"/>
  <c r="H111" i="16" s="1"/>
  <c r="I111" i="16" s="1"/>
  <c r="F134" i="16"/>
  <c r="G134" i="16" s="1"/>
  <c r="H134" i="16" s="1"/>
  <c r="I134" i="16" s="1"/>
  <c r="F123" i="16"/>
  <c r="G123" i="16" s="1"/>
  <c r="H123" i="16" s="1"/>
  <c r="I123" i="16" s="1"/>
  <c r="F106" i="16"/>
  <c r="G106" i="16" s="1"/>
  <c r="H106" i="16" s="1"/>
  <c r="I106" i="16" s="1"/>
  <c r="F110" i="16"/>
  <c r="G110" i="16" s="1"/>
  <c r="H110" i="16" s="1"/>
  <c r="I110" i="16" s="1"/>
  <c r="F133" i="16"/>
  <c r="G133" i="16" s="1"/>
  <c r="H133" i="16" s="1"/>
  <c r="I133" i="16" s="1"/>
  <c r="F12" i="17"/>
  <c r="E4" i="23" s="1"/>
  <c r="G12" i="22" s="1"/>
  <c r="F24" i="22" s="1"/>
  <c r="I126" i="16"/>
  <c r="G59" i="16"/>
  <c r="H59" i="16" s="1"/>
  <c r="I59" i="16" s="1"/>
  <c r="G84" i="16"/>
  <c r="H84" i="16" s="1"/>
  <c r="I84" i="16" s="1"/>
  <c r="G72" i="16"/>
  <c r="G80" i="16"/>
  <c r="G69" i="16"/>
  <c r="H74" i="16"/>
  <c r="I74" i="16" s="1"/>
  <c r="H65" i="16"/>
  <c r="I65" i="16" s="1"/>
  <c r="H71" i="16"/>
  <c r="I71" i="16" s="1"/>
  <c r="H89" i="16"/>
  <c r="I89" i="16" s="1"/>
  <c r="H95" i="16"/>
  <c r="I95" i="16" s="1"/>
  <c r="H68" i="16"/>
  <c r="I68" i="16" s="1"/>
  <c r="H93" i="16"/>
  <c r="I93" i="16" s="1"/>
  <c r="H72" i="16"/>
  <c r="I72" i="16" s="1"/>
  <c r="H80" i="16"/>
  <c r="I80" i="16" s="1"/>
  <c r="H69" i="16"/>
  <c r="I69" i="16" s="1"/>
  <c r="G76" i="16"/>
  <c r="H76" i="16" s="1"/>
  <c r="I76" i="16" s="1"/>
  <c r="G67" i="16"/>
  <c r="H67" i="16" s="1"/>
  <c r="I67" i="16" s="1"/>
  <c r="G64" i="16"/>
  <c r="H64" i="16" s="1"/>
  <c r="I64" i="16" s="1"/>
  <c r="G90" i="16"/>
  <c r="H90" i="16" s="1"/>
  <c r="I90" i="16" s="1"/>
  <c r="G60" i="16"/>
  <c r="H60" i="16" s="1"/>
  <c r="I60" i="16" s="1"/>
  <c r="G85" i="16"/>
  <c r="H85" i="16" s="1"/>
  <c r="I85" i="16" s="1"/>
  <c r="G82" i="16"/>
  <c r="H82" i="16" s="1"/>
  <c r="I82" i="16" s="1"/>
  <c r="G63" i="16"/>
  <c r="H63" i="16" s="1"/>
  <c r="I63" i="16" s="1"/>
  <c r="F91" i="16"/>
  <c r="G91" i="16" s="1"/>
  <c r="H91" i="16" s="1"/>
  <c r="I91" i="16" s="1"/>
  <c r="F70" i="16"/>
  <c r="G70" i="16" s="1"/>
  <c r="H70" i="16" s="1"/>
  <c r="I70" i="16" s="1"/>
  <c r="G66" i="16"/>
  <c r="H66" i="16" s="1"/>
  <c r="I66" i="16" s="1"/>
  <c r="G94" i="16"/>
  <c r="H94" i="16" s="1"/>
  <c r="I94" i="16" s="1"/>
  <c r="G81" i="16"/>
  <c r="H81" i="16" s="1"/>
  <c r="I81" i="16" s="1"/>
  <c r="G62" i="16"/>
  <c r="H62" i="16" s="1"/>
  <c r="I62" i="16" s="1"/>
  <c r="G61" i="16"/>
  <c r="H61" i="16" s="1"/>
  <c r="I61" i="16" s="1"/>
  <c r="G79" i="16"/>
  <c r="H79" i="16" s="1"/>
  <c r="I79" i="16" s="1"/>
  <c r="G86" i="16"/>
  <c r="H86" i="16" s="1"/>
  <c r="I86" i="16" s="1"/>
  <c r="G58" i="16"/>
  <c r="H58" i="16" s="1"/>
  <c r="I58" i="16" s="1"/>
  <c r="G83" i="16"/>
  <c r="H83" i="16" s="1"/>
  <c r="I83" i="16" s="1"/>
  <c r="S79" i="16"/>
  <c r="S87" i="16" s="1"/>
  <c r="P79" i="16"/>
  <c r="P87" i="16" s="1"/>
  <c r="Q79" i="16"/>
  <c r="Q87" i="16" s="1"/>
  <c r="P18" i="16"/>
  <c r="T18" i="16"/>
  <c r="Q18" i="16"/>
  <c r="S18" i="16"/>
  <c r="R18" i="16"/>
  <c r="I173" i="16"/>
  <c r="I147" i="16"/>
  <c r="Q131" i="16"/>
  <c r="P131" i="16"/>
  <c r="P138" i="16" s="1"/>
  <c r="D197" i="16" s="1"/>
  <c r="R130" i="16"/>
  <c r="Q130" i="16"/>
  <c r="S99" i="16"/>
  <c r="P99" i="16"/>
  <c r="P118" i="16" s="1"/>
  <c r="D195" i="16" s="1"/>
  <c r="T98" i="16"/>
  <c r="S98" i="16"/>
  <c r="Q98" i="16"/>
  <c r="Q118" i="16" s="1"/>
  <c r="E195" i="16" s="1"/>
  <c r="R120" i="16"/>
  <c r="R128" i="16" s="1"/>
  <c r="R131" i="16"/>
  <c r="G12" i="17"/>
  <c r="F4" i="23" s="1"/>
  <c r="H12" i="22" s="1"/>
  <c r="G24" i="22" s="1"/>
  <c r="D5" i="23"/>
  <c r="D14" i="23"/>
  <c r="D11" i="24" s="1"/>
  <c r="D13" i="23"/>
  <c r="F385" i="17"/>
  <c r="F379" i="17"/>
  <c r="F390" i="17"/>
  <c r="G40" i="17"/>
  <c r="G334" i="17"/>
  <c r="G340" i="17" s="1"/>
  <c r="G346" i="17" s="1"/>
  <c r="G352" i="17" s="1"/>
  <c r="G357" i="17" s="1"/>
  <c r="G362" i="17" s="1"/>
  <c r="G368" i="17" s="1"/>
  <c r="G374" i="17" s="1"/>
  <c r="G251" i="17"/>
  <c r="F271" i="17" s="1"/>
  <c r="E291" i="17" s="1"/>
  <c r="D312" i="17" s="1"/>
  <c r="R17" i="16"/>
  <c r="P17" i="16"/>
  <c r="Q17" i="16"/>
  <c r="T17" i="16"/>
  <c r="S17" i="16"/>
  <c r="Q75" i="15"/>
  <c r="Q76" i="15" s="1"/>
  <c r="E16" i="24"/>
  <c r="G16" i="25"/>
  <c r="F32" i="25" s="1"/>
  <c r="E34" i="24"/>
  <c r="P172" i="16"/>
  <c r="P180" i="16" s="1"/>
  <c r="D201" i="16" s="1"/>
  <c r="Q172" i="16"/>
  <c r="Q180" i="16" s="1"/>
  <c r="E201" i="16" s="1"/>
  <c r="T172" i="16"/>
  <c r="T180" i="16" s="1"/>
  <c r="H197" i="16" s="1"/>
  <c r="S172" i="16"/>
  <c r="S180" i="16" s="1"/>
  <c r="G201" i="16" s="1"/>
  <c r="R172" i="16"/>
  <c r="R180" i="16" s="1"/>
  <c r="F201" i="16" s="1"/>
  <c r="H7" i="22"/>
  <c r="F3" i="23"/>
  <c r="F6" i="24" s="1"/>
  <c r="P162" i="16"/>
  <c r="P170" i="16" s="1"/>
  <c r="D200" i="16" s="1"/>
  <c r="Q162" i="16"/>
  <c r="Q170" i="16" s="1"/>
  <c r="E200" i="16" s="1"/>
  <c r="T162" i="16"/>
  <c r="T170" i="16" s="1"/>
  <c r="S162" i="16"/>
  <c r="S170" i="16" s="1"/>
  <c r="G200" i="16" s="1"/>
  <c r="R162" i="16"/>
  <c r="R170" i="16" s="1"/>
  <c r="F196" i="16" s="1"/>
  <c r="D12" i="17"/>
  <c r="C4" i="23" s="1"/>
  <c r="T160" i="16"/>
  <c r="H201" i="16"/>
  <c r="R160" i="16"/>
  <c r="T138" i="16"/>
  <c r="P120" i="16"/>
  <c r="P128" i="16" s="1"/>
  <c r="D196" i="16" s="1"/>
  <c r="R99" i="16"/>
  <c r="R118" i="16" s="1"/>
  <c r="T120" i="16"/>
  <c r="T128" i="16" s="1"/>
  <c r="T99" i="16"/>
  <c r="S120" i="16"/>
  <c r="S128" i="16" s="1"/>
  <c r="P77" i="16"/>
  <c r="D191" i="16" s="1"/>
  <c r="T77" i="16"/>
  <c r="H191" i="16" s="1"/>
  <c r="C12" i="17"/>
  <c r="B4" i="23" s="1"/>
  <c r="C14" i="21"/>
  <c r="C17" i="21" s="1"/>
  <c r="Q77" i="16"/>
  <c r="E191" i="16" s="1"/>
  <c r="S138" i="16"/>
  <c r="P160" i="16"/>
  <c r="D199" i="16" s="1"/>
  <c r="S160" i="16"/>
  <c r="Q128" i="16"/>
  <c r="E196" i="16" s="1"/>
  <c r="R77" i="16"/>
  <c r="F191" i="16" s="1"/>
  <c r="P49" i="16"/>
  <c r="Q49" i="16"/>
  <c r="T49" i="16"/>
  <c r="R49" i="16"/>
  <c r="S49" i="16"/>
  <c r="T48" i="16"/>
  <c r="S48" i="16"/>
  <c r="Q48" i="16"/>
  <c r="P48" i="16"/>
  <c r="R48" i="16"/>
  <c r="R87" i="16"/>
  <c r="T96" i="16"/>
  <c r="T38" i="16"/>
  <c r="R38" i="16"/>
  <c r="P38" i="16"/>
  <c r="S38" i="16"/>
  <c r="Q38" i="16"/>
  <c r="S96" i="16"/>
  <c r="F54" i="16"/>
  <c r="G54" i="16" s="1"/>
  <c r="H54" i="16" s="1"/>
  <c r="I54" i="16" s="1"/>
  <c r="F48" i="16"/>
  <c r="G48" i="16" s="1"/>
  <c r="H48" i="16" s="1"/>
  <c r="I48" i="16" s="1"/>
  <c r="F49" i="16"/>
  <c r="G49" i="16" s="1"/>
  <c r="H49" i="16" s="1"/>
  <c r="I49" i="16" s="1"/>
  <c r="F42" i="16"/>
  <c r="G42" i="16" s="1"/>
  <c r="H42" i="16" s="1"/>
  <c r="I42" i="16" s="1"/>
  <c r="F43" i="16"/>
  <c r="G43" i="16" s="1"/>
  <c r="H43" i="16" s="1"/>
  <c r="I43" i="16" s="1"/>
  <c r="F44" i="16"/>
  <c r="G44" i="16" s="1"/>
  <c r="H44" i="16" s="1"/>
  <c r="I44" i="16" s="1"/>
  <c r="F41" i="16"/>
  <c r="G41" i="16" s="1"/>
  <c r="H41" i="16" s="1"/>
  <c r="I41" i="16" s="1"/>
  <c r="F45" i="16"/>
  <c r="G45" i="16" s="1"/>
  <c r="H45" i="16" s="1"/>
  <c r="I45" i="16" s="1"/>
  <c r="F38" i="16"/>
  <c r="G38" i="16" s="1"/>
  <c r="H38" i="16" s="1"/>
  <c r="I38" i="16" s="1"/>
  <c r="F53" i="16"/>
  <c r="G53" i="16" s="1"/>
  <c r="H53" i="16" s="1"/>
  <c r="I53" i="16" s="1"/>
  <c r="F50" i="16"/>
  <c r="G50" i="16" s="1"/>
  <c r="H50" i="16" s="1"/>
  <c r="I50" i="16" s="1"/>
  <c r="F51" i="16"/>
  <c r="G51" i="16" s="1"/>
  <c r="H51" i="16" s="1"/>
  <c r="I51" i="16" s="1"/>
  <c r="F39" i="16"/>
  <c r="G39" i="16" s="1"/>
  <c r="H39" i="16" s="1"/>
  <c r="I39" i="16" s="1"/>
  <c r="F52" i="16"/>
  <c r="G52" i="16" s="1"/>
  <c r="H52" i="16" s="1"/>
  <c r="I52" i="16" s="1"/>
  <c r="F40" i="16"/>
  <c r="G40" i="16" s="1"/>
  <c r="H40" i="16" s="1"/>
  <c r="I40" i="16" s="1"/>
  <c r="P39" i="16"/>
  <c r="T39" i="16"/>
  <c r="S39" i="16"/>
  <c r="R39" i="16"/>
  <c r="Q39" i="16"/>
  <c r="R96" i="16"/>
  <c r="T87" i="16"/>
  <c r="Q96" i="16"/>
  <c r="P96" i="16"/>
  <c r="P16" i="16"/>
  <c r="Q16" i="16"/>
  <c r="R16" i="16"/>
  <c r="S16" i="16"/>
  <c r="T16" i="16"/>
  <c r="F34" i="16"/>
  <c r="G34" i="16" s="1"/>
  <c r="H34" i="16" s="1"/>
  <c r="I34" i="16" s="1"/>
  <c r="F19" i="16"/>
  <c r="G19" i="16" s="1"/>
  <c r="H19" i="16" s="1"/>
  <c r="I19" i="16" s="1"/>
  <c r="F28" i="16"/>
  <c r="G28" i="16" s="1"/>
  <c r="H28" i="16" s="1"/>
  <c r="I28" i="16" s="1"/>
  <c r="F35" i="16"/>
  <c r="G35" i="16" s="1"/>
  <c r="H35" i="16" s="1"/>
  <c r="I35" i="16" s="1"/>
  <c r="F16" i="16"/>
  <c r="G16" i="16" s="1"/>
  <c r="H16" i="16" s="1"/>
  <c r="I16" i="16" s="1"/>
  <c r="F21" i="16"/>
  <c r="G21" i="16" s="1"/>
  <c r="H21" i="16" s="1"/>
  <c r="I21" i="16" s="1"/>
  <c r="F29" i="16"/>
  <c r="G29" i="16" s="1"/>
  <c r="H29" i="16" s="1"/>
  <c r="I29" i="16" s="1"/>
  <c r="F23" i="16"/>
  <c r="G23" i="16" s="1"/>
  <c r="H23" i="16" s="1"/>
  <c r="I23" i="16" s="1"/>
  <c r="F31" i="16"/>
  <c r="G31" i="16" s="1"/>
  <c r="H31" i="16" s="1"/>
  <c r="I31" i="16" s="1"/>
  <c r="F32" i="16"/>
  <c r="G32" i="16" s="1"/>
  <c r="H32" i="16" s="1"/>
  <c r="I32" i="16" s="1"/>
  <c r="F25" i="16"/>
  <c r="G25" i="16" s="1"/>
  <c r="H25" i="16" s="1"/>
  <c r="I25" i="16" s="1"/>
  <c r="F33" i="16"/>
  <c r="G33" i="16" s="1"/>
  <c r="H33" i="16" s="1"/>
  <c r="I33" i="16" s="1"/>
  <c r="F18" i="16"/>
  <c r="G18" i="16" s="1"/>
  <c r="H18" i="16" s="1"/>
  <c r="I18" i="16" s="1"/>
  <c r="F27" i="16"/>
  <c r="G27" i="16" s="1"/>
  <c r="H27" i="16" s="1"/>
  <c r="I27" i="16" s="1"/>
  <c r="F22" i="16"/>
  <c r="G22" i="16" s="1"/>
  <c r="H22" i="16" s="1"/>
  <c r="I22" i="16" s="1"/>
  <c r="F30" i="16"/>
  <c r="G30" i="16" s="1"/>
  <c r="H30" i="16" s="1"/>
  <c r="I30" i="16" s="1"/>
  <c r="F24" i="16"/>
  <c r="G24" i="16" s="1"/>
  <c r="H24" i="16" s="1"/>
  <c r="I24" i="16" s="1"/>
  <c r="F17" i="16"/>
  <c r="F26" i="16"/>
  <c r="G26" i="16" s="1"/>
  <c r="H26" i="16" s="1"/>
  <c r="I26" i="16" s="1"/>
  <c r="F20" i="16"/>
  <c r="G20" i="16" s="1"/>
  <c r="H20" i="16" s="1"/>
  <c r="I20" i="16" s="1"/>
  <c r="B31" i="2"/>
  <c r="E5" i="23" l="1"/>
  <c r="E13" i="23"/>
  <c r="E14" i="23"/>
  <c r="E11" i="24" s="1"/>
  <c r="T36" i="16"/>
  <c r="P36" i="16"/>
  <c r="G196" i="16"/>
  <c r="R138" i="16"/>
  <c r="Q138" i="16"/>
  <c r="E197" i="16" s="1"/>
  <c r="E198" i="16" s="1"/>
  <c r="D26" i="17" s="1"/>
  <c r="D27" i="17" s="1"/>
  <c r="S118" i="16"/>
  <c r="T118" i="16"/>
  <c r="G13" i="22"/>
  <c r="E18" i="24" s="1"/>
  <c r="R36" i="16"/>
  <c r="R181" i="16" s="1"/>
  <c r="F14" i="23"/>
  <c r="F11" i="24" s="1"/>
  <c r="F5" i="23"/>
  <c r="H13" i="22"/>
  <c r="F18" i="24" s="1"/>
  <c r="F13" i="23"/>
  <c r="G390" i="17"/>
  <c r="G385" i="17"/>
  <c r="G379" i="17"/>
  <c r="F200" i="16"/>
  <c r="E202" i="16"/>
  <c r="D29" i="17" s="1"/>
  <c r="D30" i="17" s="1"/>
  <c r="Q36" i="16"/>
  <c r="Q181" i="16" s="1"/>
  <c r="S36" i="16"/>
  <c r="G187" i="16" s="1"/>
  <c r="P46" i="16"/>
  <c r="D188" i="16" s="1"/>
  <c r="F197" i="16"/>
  <c r="H196" i="16"/>
  <c r="H200" i="16"/>
  <c r="D202" i="16"/>
  <c r="C14" i="23"/>
  <c r="C11" i="24" s="1"/>
  <c r="E12" i="22"/>
  <c r="C5" i="23"/>
  <c r="C13" i="23"/>
  <c r="R55" i="16"/>
  <c r="F189" i="16" s="1"/>
  <c r="F16" i="24"/>
  <c r="H16" i="25"/>
  <c r="G32" i="25" s="1"/>
  <c r="F34" i="24"/>
  <c r="G197" i="16"/>
  <c r="H195" i="16"/>
  <c r="H199" i="16"/>
  <c r="G199" i="16"/>
  <c r="G202" i="16" s="1"/>
  <c r="F29" i="17" s="1"/>
  <c r="F30" i="17" s="1"/>
  <c r="G195" i="16"/>
  <c r="F199" i="16"/>
  <c r="F195" i="16"/>
  <c r="D198" i="16"/>
  <c r="D193" i="16"/>
  <c r="E193" i="16"/>
  <c r="G193" i="16"/>
  <c r="E192" i="16"/>
  <c r="H193" i="16"/>
  <c r="G13" i="21"/>
  <c r="C23" i="21" s="1"/>
  <c r="G15" i="21"/>
  <c r="E23" i="21" s="1"/>
  <c r="G14" i="21"/>
  <c r="D23" i="21" s="1"/>
  <c r="G16" i="21"/>
  <c r="F23" i="21" s="1"/>
  <c r="D192" i="16"/>
  <c r="D12" i="22"/>
  <c r="B13" i="23"/>
  <c r="B5" i="23"/>
  <c r="B14" i="23"/>
  <c r="B11" i="24" s="1"/>
  <c r="F192" i="16"/>
  <c r="H192" i="16"/>
  <c r="F193" i="16"/>
  <c r="G192" i="16"/>
  <c r="P181" i="16"/>
  <c r="D187" i="16"/>
  <c r="H187" i="16"/>
  <c r="R46" i="16"/>
  <c r="F188" i="16" s="1"/>
  <c r="T46" i="16"/>
  <c r="H188" i="16" s="1"/>
  <c r="S55" i="16"/>
  <c r="G189" i="16" s="1"/>
  <c r="Q55" i="16"/>
  <c r="E189" i="16" s="1"/>
  <c r="T55" i="16"/>
  <c r="H189" i="16" s="1"/>
  <c r="G17" i="16"/>
  <c r="H17" i="16" s="1"/>
  <c r="I17" i="16" s="1"/>
  <c r="Q46" i="16"/>
  <c r="E188" i="16" s="1"/>
  <c r="P55" i="16"/>
  <c r="D189" i="16" s="1"/>
  <c r="S46" i="16"/>
  <c r="G188" i="16" s="1"/>
  <c r="T181" i="16" l="1"/>
  <c r="H9" i="22" s="1"/>
  <c r="G23" i="22" s="1"/>
  <c r="F187" i="16"/>
  <c r="F190" i="16" s="1"/>
  <c r="E20" i="17" s="1"/>
  <c r="E21" i="17" s="1"/>
  <c r="F202" i="16"/>
  <c r="E29" i="17" s="1"/>
  <c r="E30" i="17" s="1"/>
  <c r="H194" i="16"/>
  <c r="G23" i="17" s="1"/>
  <c r="G24" i="17" s="1"/>
  <c r="D194" i="16"/>
  <c r="E14" i="21" s="1"/>
  <c r="F14" i="21" s="1"/>
  <c r="D22" i="21" s="1"/>
  <c r="D24" i="21" s="1"/>
  <c r="E187" i="16"/>
  <c r="E190" i="16" s="1"/>
  <c r="D20" i="17" s="1"/>
  <c r="D21" i="17" s="1"/>
  <c r="E194" i="16"/>
  <c r="D23" i="17" s="1"/>
  <c r="D24" i="17" s="1"/>
  <c r="H198" i="16"/>
  <c r="G26" i="17" s="1"/>
  <c r="G27" i="17" s="1"/>
  <c r="T183" i="16"/>
  <c r="P183" i="16"/>
  <c r="B17" i="19" s="1"/>
  <c r="D17" i="19" s="1"/>
  <c r="Q183" i="16"/>
  <c r="P182" i="16"/>
  <c r="B11" i="19" s="1"/>
  <c r="D11" i="19" s="1"/>
  <c r="S181" i="16"/>
  <c r="G9" i="22" s="1"/>
  <c r="Q182" i="16"/>
  <c r="E15" i="22" s="1"/>
  <c r="C29" i="17"/>
  <c r="C30" i="17" s="1"/>
  <c r="E16" i="21"/>
  <c r="F16" i="21" s="1"/>
  <c r="F22" i="21" s="1"/>
  <c r="F24" i="21" s="1"/>
  <c r="D190" i="16"/>
  <c r="S183" i="16"/>
  <c r="F198" i="16"/>
  <c r="E26" i="17" s="1"/>
  <c r="E27" i="17" s="1"/>
  <c r="T182" i="16"/>
  <c r="H190" i="16"/>
  <c r="G20" i="17" s="1"/>
  <c r="G21" i="17" s="1"/>
  <c r="G198" i="16"/>
  <c r="F26" i="17" s="1"/>
  <c r="F27" i="17" s="1"/>
  <c r="G190" i="16"/>
  <c r="F20" i="17" s="1"/>
  <c r="F21" i="17" s="1"/>
  <c r="R182" i="16"/>
  <c r="F15" i="22" s="1"/>
  <c r="S182" i="16"/>
  <c r="R183" i="16"/>
  <c r="H202" i="16"/>
  <c r="G29" i="17" s="1"/>
  <c r="G30" i="17" s="1"/>
  <c r="F13" i="22"/>
  <c r="D18" i="24" s="1"/>
  <c r="D24" i="22"/>
  <c r="F194" i="16"/>
  <c r="E23" i="17" s="1"/>
  <c r="E24" i="17" s="1"/>
  <c r="E15" i="21"/>
  <c r="F15" i="21" s="1"/>
  <c r="E22" i="21" s="1"/>
  <c r="E24" i="21" s="1"/>
  <c r="C26" i="17"/>
  <c r="C27" i="17" s="1"/>
  <c r="E9" i="22"/>
  <c r="G194" i="16"/>
  <c r="F23" i="17" s="1"/>
  <c r="F24" i="17" s="1"/>
  <c r="B14" i="19"/>
  <c r="D14" i="19" s="1"/>
  <c r="D9" i="22"/>
  <c r="F9" i="22"/>
  <c r="C24" i="22"/>
  <c r="D13" i="22"/>
  <c r="B18" i="24" s="1"/>
  <c r="E13" i="22"/>
  <c r="C18" i="24" s="1"/>
  <c r="D19" i="19" l="1"/>
  <c r="D21" i="19" s="1"/>
  <c r="C47" i="25" s="1"/>
  <c r="C23" i="17"/>
  <c r="C24" i="17" s="1"/>
  <c r="D15" i="22"/>
  <c r="D16" i="22" s="1"/>
  <c r="B19" i="24" s="1"/>
  <c r="P184" i="16"/>
  <c r="B6" i="23" s="1"/>
  <c r="B9" i="23" s="1"/>
  <c r="C9" i="22"/>
  <c r="B23" i="22" s="1"/>
  <c r="T184" i="16"/>
  <c r="G13" i="17" s="1"/>
  <c r="G14" i="17" s="1"/>
  <c r="J4" i="20" s="1"/>
  <c r="R184" i="16"/>
  <c r="D6" i="23" s="1"/>
  <c r="D9" i="23" s="1"/>
  <c r="D16" i="23" s="1"/>
  <c r="E35" i="25" s="1"/>
  <c r="Q184" i="16"/>
  <c r="C6" i="23" s="1"/>
  <c r="C9" i="23" s="1"/>
  <c r="C16" i="23" s="1"/>
  <c r="D35" i="25" s="1"/>
  <c r="S184" i="16"/>
  <c r="F13" i="17" s="1"/>
  <c r="F14" i="17" s="1"/>
  <c r="I4" i="20" s="1"/>
  <c r="C20" i="17"/>
  <c r="C21" i="17" s="1"/>
  <c r="E13" i="21"/>
  <c r="F13" i="21" s="1"/>
  <c r="C22" i="21" s="1"/>
  <c r="C24" i="21" s="1"/>
  <c r="G24" i="21" s="1"/>
  <c r="H15" i="22"/>
  <c r="G61" i="22" s="1"/>
  <c r="G63" i="22" s="1"/>
  <c r="G33" i="25" s="1"/>
  <c r="G15" i="22"/>
  <c r="F61" i="22" s="1"/>
  <c r="H10" i="22"/>
  <c r="F17" i="24" s="1"/>
  <c r="F23" i="22"/>
  <c r="E61" i="22"/>
  <c r="C23" i="22"/>
  <c r="E10" i="22"/>
  <c r="C17" i="24" s="1"/>
  <c r="D23" i="22"/>
  <c r="F10" i="22"/>
  <c r="D17" i="24" s="1"/>
  <c r="E23" i="22"/>
  <c r="G10" i="22"/>
  <c r="E17" i="24" s="1"/>
  <c r="F16" i="22"/>
  <c r="D19" i="24" s="1"/>
  <c r="D61" i="22"/>
  <c r="E13" i="17" l="1"/>
  <c r="E14" i="17" s="1"/>
  <c r="H4" i="20" s="1"/>
  <c r="B16" i="23"/>
  <c r="C35" i="25" s="1"/>
  <c r="C61" i="22"/>
  <c r="E16" i="22"/>
  <c r="C19" i="24" s="1"/>
  <c r="C20" i="24" s="1"/>
  <c r="C31" i="24" s="1"/>
  <c r="C13" i="17"/>
  <c r="C14" i="17" s="1"/>
  <c r="F4" i="20" s="1"/>
  <c r="D10" i="22"/>
  <c r="B17" i="24" s="1"/>
  <c r="B20" i="24" s="1"/>
  <c r="B31" i="24" s="1"/>
  <c r="F6" i="23"/>
  <c r="F9" i="23" s="1"/>
  <c r="F16" i="23" s="1"/>
  <c r="G35" i="25" s="1"/>
  <c r="D13" i="17"/>
  <c r="D14" i="17" s="1"/>
  <c r="G4" i="20" s="1"/>
  <c r="E6" i="23"/>
  <c r="E9" i="23" s="1"/>
  <c r="E16" i="23" s="1"/>
  <c r="F35" i="25" s="1"/>
  <c r="G16" i="22"/>
  <c r="E19" i="24" s="1"/>
  <c r="E20" i="24" s="1"/>
  <c r="E31" i="24" s="1"/>
  <c r="H11" i="25"/>
  <c r="H16" i="22"/>
  <c r="F19" i="24" s="1"/>
  <c r="F20" i="24" s="1"/>
  <c r="F31" i="24" s="1"/>
  <c r="C8" i="24"/>
  <c r="D20" i="24"/>
  <c r="D31" i="24" s="1"/>
  <c r="F27" i="19"/>
  <c r="B64" i="22"/>
  <c r="D8" i="24"/>
  <c r="B8" i="24" l="1"/>
  <c r="B13" i="24" s="1"/>
  <c r="C17" i="25"/>
  <c r="C45" i="25" s="1"/>
  <c r="F8" i="24"/>
  <c r="E8" i="24"/>
  <c r="D29" i="19"/>
  <c r="E28" i="19"/>
  <c r="D30" i="19"/>
  <c r="D28" i="19"/>
  <c r="F28" i="19" s="1"/>
  <c r="D31" i="19"/>
  <c r="D32" i="19"/>
  <c r="D47" i="25" l="1"/>
  <c r="D46" i="25"/>
  <c r="D36" i="24"/>
  <c r="C37" i="24"/>
  <c r="E29" i="19"/>
  <c r="C18" i="23" s="1"/>
  <c r="F29" i="19"/>
  <c r="C64" i="22"/>
  <c r="C28" i="19"/>
  <c r="F10" i="20" s="1"/>
  <c r="F13" i="20" s="1"/>
  <c r="B37" i="24"/>
  <c r="C36" i="24"/>
  <c r="B18" i="23"/>
  <c r="B36" i="24"/>
  <c r="B19" i="23"/>
  <c r="C19" i="23" s="1"/>
  <c r="D19" i="23" s="1"/>
  <c r="E19" i="23" s="1"/>
  <c r="F19" i="23" s="1"/>
  <c r="B50" i="25" l="1"/>
  <c r="B20" i="23"/>
  <c r="B27" i="23" s="1"/>
  <c r="B30" i="23" s="1"/>
  <c r="D27" i="21"/>
  <c r="F14" i="20"/>
  <c r="C29" i="19"/>
  <c r="G10" i="20" s="1"/>
  <c r="G13" i="20" s="1"/>
  <c r="G14" i="20" s="1"/>
  <c r="E30" i="19"/>
  <c r="D64" i="22"/>
  <c r="F30" i="19"/>
  <c r="C20" i="23"/>
  <c r="C27" i="23" s="1"/>
  <c r="B28" i="23" l="1"/>
  <c r="F29" i="23" s="1"/>
  <c r="G68" i="22" s="1"/>
  <c r="E64" i="22"/>
  <c r="F31" i="19"/>
  <c r="F32" i="19" s="1"/>
  <c r="E31" i="19"/>
  <c r="C30" i="23"/>
  <c r="C28" i="23"/>
  <c r="C30" i="19"/>
  <c r="H10" i="20" s="1"/>
  <c r="H13" i="20" s="1"/>
  <c r="H14" i="20" s="1"/>
  <c r="D18" i="23"/>
  <c r="D20" i="23" s="1"/>
  <c r="D27" i="23" s="1"/>
  <c r="F37" i="21"/>
  <c r="D29" i="21"/>
  <c r="E29" i="23" l="1"/>
  <c r="F68" i="22" s="1"/>
  <c r="B29" i="23"/>
  <c r="C68" i="22" s="1"/>
  <c r="C29" i="23"/>
  <c r="D68" i="22" s="1"/>
  <c r="B62" i="22"/>
  <c r="B63" i="22" s="1"/>
  <c r="B65" i="22" s="1"/>
  <c r="B74" i="22" s="1"/>
  <c r="B22" i="22" s="1"/>
  <c r="B25" i="22" s="1"/>
  <c r="B57" i="22" s="1"/>
  <c r="C12" i="24"/>
  <c r="C13" i="24" s="1"/>
  <c r="D29" i="23"/>
  <c r="E68" i="22" s="1"/>
  <c r="C62" i="22"/>
  <c r="C63" i="22" s="1"/>
  <c r="D12" i="24"/>
  <c r="D13" i="24" s="1"/>
  <c r="D30" i="23"/>
  <c r="D28" i="23"/>
  <c r="C31" i="19"/>
  <c r="I10" i="20" s="1"/>
  <c r="I13" i="20" s="1"/>
  <c r="I14" i="20" s="1"/>
  <c r="E18" i="23"/>
  <c r="E20" i="23" s="1"/>
  <c r="E27" i="23" s="1"/>
  <c r="B36" i="21"/>
  <c r="B35" i="21"/>
  <c r="B38" i="21"/>
  <c r="B37" i="21"/>
  <c r="F64" i="22"/>
  <c r="G64" i="22"/>
  <c r="G65" i="22" s="1"/>
  <c r="E32" i="19"/>
  <c r="G37" i="21"/>
  <c r="H37" i="21" s="1"/>
  <c r="F39" i="21"/>
  <c r="F40" i="21" s="1"/>
  <c r="B39" i="21" l="1"/>
  <c r="G35" i="21" s="1"/>
  <c r="H35" i="21" s="1"/>
  <c r="B76" i="22"/>
  <c r="C38" i="25"/>
  <c r="C34" i="25"/>
  <c r="C65" i="22"/>
  <c r="B31" i="23"/>
  <c r="C31" i="23"/>
  <c r="B43" i="24"/>
  <c r="D31" i="23"/>
  <c r="E28" i="23"/>
  <c r="E30" i="23"/>
  <c r="C32" i="19"/>
  <c r="J10" i="20" s="1"/>
  <c r="J13" i="20" s="1"/>
  <c r="J14" i="20" s="1"/>
  <c r="F18" i="23"/>
  <c r="F20" i="23" s="1"/>
  <c r="F27" i="23" s="1"/>
  <c r="G36" i="21"/>
  <c r="G38" i="21"/>
  <c r="G39" i="21" s="1"/>
  <c r="D62" i="22"/>
  <c r="D63" i="22" s="1"/>
  <c r="D65" i="22" s="1"/>
  <c r="E12" i="24"/>
  <c r="E13" i="24" s="1"/>
  <c r="C70" i="22" l="1"/>
  <c r="C72" i="22" s="1"/>
  <c r="C36" i="25"/>
  <c r="D36" i="23"/>
  <c r="E35" i="23" s="1"/>
  <c r="F69" i="22" s="1"/>
  <c r="E36" i="25"/>
  <c r="C36" i="23"/>
  <c r="D35" i="23" s="1"/>
  <c r="E69" i="22" s="1"/>
  <c r="D36" i="25"/>
  <c r="B36" i="23"/>
  <c r="C35" i="23" s="1"/>
  <c r="D69" i="22" s="1"/>
  <c r="D70" i="22"/>
  <c r="E31" i="23"/>
  <c r="E70" i="22"/>
  <c r="G40" i="21"/>
  <c r="F28" i="23"/>
  <c r="F62" i="22" s="1"/>
  <c r="F63" i="22" s="1"/>
  <c r="F65" i="22" s="1"/>
  <c r="F30" i="23"/>
  <c r="C36" i="21"/>
  <c r="C35" i="21"/>
  <c r="C38" i="21"/>
  <c r="C37" i="21"/>
  <c r="E62" i="22"/>
  <c r="E63" i="22" s="1"/>
  <c r="E65" i="22" s="1"/>
  <c r="F12" i="24"/>
  <c r="F13" i="24" s="1"/>
  <c r="C38" i="24" l="1"/>
  <c r="C40" i="24" s="1"/>
  <c r="C42" i="24" s="1"/>
  <c r="C74" i="22"/>
  <c r="C22" i="22" s="1"/>
  <c r="D37" i="25"/>
  <c r="F70" i="22"/>
  <c r="F72" i="22" s="1"/>
  <c r="F36" i="25"/>
  <c r="D38" i="24"/>
  <c r="D40" i="24" s="1"/>
  <c r="D42" i="24" s="1"/>
  <c r="E72" i="22"/>
  <c r="B38" i="24"/>
  <c r="B40" i="24" s="1"/>
  <c r="B42" i="24" s="1"/>
  <c r="E36" i="23"/>
  <c r="F35" i="23" s="1"/>
  <c r="G69" i="22" s="1"/>
  <c r="D72" i="22"/>
  <c r="F31" i="23"/>
  <c r="H38" i="21"/>
  <c r="H39" i="21" s="1"/>
  <c r="C39" i="21"/>
  <c r="H36" i="21"/>
  <c r="B44" i="24" l="1"/>
  <c r="D17" i="25" s="1"/>
  <c r="C25" i="22"/>
  <c r="C43" i="24"/>
  <c r="C44" i="24" s="1"/>
  <c r="E17" i="25" s="1"/>
  <c r="G70" i="22"/>
  <c r="G72" i="22" s="1"/>
  <c r="G74" i="22" s="1"/>
  <c r="G22" i="22" s="1"/>
  <c r="G25" i="22" s="1"/>
  <c r="G57" i="22" s="1"/>
  <c r="G76" i="22" s="1"/>
  <c r="G36" i="25"/>
  <c r="F74" i="22"/>
  <c r="F22" i="22" s="1"/>
  <c r="F43" i="24" s="1"/>
  <c r="G37" i="25"/>
  <c r="D74" i="22"/>
  <c r="D22" i="22" s="1"/>
  <c r="D25" i="22" s="1"/>
  <c r="E37" i="25"/>
  <c r="E74" i="22"/>
  <c r="E22" i="22" s="1"/>
  <c r="E25" i="22" s="1"/>
  <c r="F37" i="25"/>
  <c r="E38" i="24"/>
  <c r="E40" i="24" s="1"/>
  <c r="E42" i="24" s="1"/>
  <c r="F36" i="23"/>
  <c r="F38" i="24" s="1"/>
  <c r="F40" i="24" s="1"/>
  <c r="F42" i="24" s="1"/>
  <c r="H40" i="21"/>
  <c r="C57" i="22" l="1"/>
  <c r="C33" i="25"/>
  <c r="F25" i="22"/>
  <c r="F57" i="22" s="1"/>
  <c r="D43" i="24"/>
  <c r="D44" i="24" s="1"/>
  <c r="F17" i="25" s="1"/>
  <c r="E57" i="22"/>
  <c r="E33" i="25"/>
  <c r="E43" i="24"/>
  <c r="E44" i="24" s="1"/>
  <c r="G17" i="25" s="1"/>
  <c r="D57" i="22"/>
  <c r="D33" i="25"/>
  <c r="F44" i="24"/>
  <c r="H17" i="25" s="1"/>
  <c r="E20" i="25" l="1"/>
  <c r="B23" i="25" s="1"/>
  <c r="F33" i="25"/>
  <c r="C39" i="25"/>
  <c r="C76" i="22"/>
  <c r="D34" i="25"/>
  <c r="D38" i="25"/>
  <c r="F76" i="22"/>
  <c r="G38" i="25"/>
  <c r="G34" i="25"/>
  <c r="D76" i="22"/>
  <c r="E38" i="25"/>
  <c r="E34" i="25"/>
  <c r="E76" i="22"/>
  <c r="F34" i="25"/>
  <c r="F38" i="25"/>
  <c r="E19" i="25"/>
  <c r="B26" i="25" l="1"/>
  <c r="B29" i="2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dw0001la CI5</author>
  </authors>
  <commentList>
    <comment ref="A8" authorId="0" shapeId="0" xr:uid="{B274CE82-2AD5-49A5-A6E6-9A9E18639525}">
      <text>
        <r>
          <rPr>
            <b/>
            <sz val="9"/>
            <color indexed="81"/>
            <rFont val="Tahoma"/>
            <family val="2"/>
          </rPr>
          <t xml:space="preserve">dw0001la CI5:
%Inflación 
Vaciación Anual IPC 
</t>
        </r>
        <r>
          <rPr>
            <sz val="9"/>
            <color indexed="81"/>
            <rFont val="Tahoma"/>
            <family val="2"/>
          </rPr>
          <t xml:space="preserve">Fuentes: </t>
        </r>
        <r>
          <rPr>
            <b/>
            <sz val="9"/>
            <color indexed="81"/>
            <rFont val="Tahoma"/>
            <family val="2"/>
          </rPr>
          <t xml:space="preserve">
-Banco de la Republica 
-Departamento Administrativo Nacional de Estadística (DANE)
</t>
        </r>
      </text>
    </comment>
    <comment ref="A10" authorId="0" shapeId="0" xr:uid="{1DEF227A-8D2F-4DD6-AC77-F2D3187C5E9F}">
      <text>
        <r>
          <rPr>
            <b/>
            <sz val="9"/>
            <color indexed="81"/>
            <rFont val="Tahoma"/>
            <family val="2"/>
          </rPr>
          <t>dw0001la CI5:</t>
        </r>
        <r>
          <rPr>
            <sz val="9"/>
            <color indexed="81"/>
            <rFont val="Tahoma"/>
            <family val="2"/>
          </rPr>
          <t xml:space="preserve">
%Variación Preicio Producto 
%Variación anual 
</t>
        </r>
        <r>
          <rPr>
            <b/>
            <sz val="9"/>
            <color indexed="81"/>
            <rFont val="Tahoma"/>
            <family val="2"/>
          </rPr>
          <t xml:space="preserve">Índice de precios del productor (IPP)
</t>
        </r>
        <r>
          <rPr>
            <sz val="9"/>
            <color indexed="81"/>
            <rFont val="Tahoma"/>
            <family val="2"/>
          </rPr>
          <t xml:space="preserve">Fuentes: </t>
        </r>
        <r>
          <rPr>
            <b/>
            <sz val="9"/>
            <color indexed="81"/>
            <rFont val="Tahoma"/>
            <family val="2"/>
          </rPr>
          <t xml:space="preserve">
-Banco de la Republica 
-Departamento Administrativo Nacional de Estadística (DANE)</t>
        </r>
      </text>
    </comment>
    <comment ref="A11" authorId="0" shapeId="0" xr:uid="{2AF98E3B-BEAC-4A54-A05C-CEE9A100F876}">
      <text>
        <r>
          <rPr>
            <b/>
            <sz val="9"/>
            <color indexed="81"/>
            <rFont val="Tahoma"/>
            <family val="2"/>
          </rPr>
          <t>dw0001la CI5:
Tasa DTF
Tasa Anual Trimestre Anticipado</t>
        </r>
        <r>
          <rPr>
            <sz val="9"/>
            <color indexed="81"/>
            <rFont val="Tahoma"/>
            <family val="2"/>
          </rPr>
          <t xml:space="preserve"> 
Fuente: 
</t>
        </r>
        <r>
          <rPr>
            <b/>
            <sz val="9"/>
            <color indexed="81"/>
            <rFont val="Tahoma"/>
            <family val="2"/>
          </rPr>
          <t>Grupo AVAL 
Banco de la República</t>
        </r>
      </text>
    </comment>
    <comment ref="G18" authorId="0" shapeId="0" xr:uid="{F60F87D4-EB10-44B5-A10E-AB515D609CE1}">
      <text>
        <r>
          <rPr>
            <b/>
            <sz val="9"/>
            <color indexed="81"/>
            <rFont val="Tahoma"/>
            <family val="2"/>
          </rPr>
          <t>dw0001la CI5:</t>
        </r>
        <r>
          <rPr>
            <sz val="9"/>
            <color indexed="81"/>
            <rFont val="Tahoma"/>
            <family val="2"/>
          </rPr>
          <t xml:space="preserve">
Esta es la tasa mínima que usted como emprendedor espera obtener al invertir en este plan de negocio.
Sea justo y realista en su determinación, revise la rentabilidad promedio de las empresas del sector, también tenga en cuenta que usted debe aspirar como mínimo a ganar rentabilidades por encima de las que ofrezcan las inversiones de bajo o cero riesgo, en nuestro caso puede tomar como punto de partida las tasas de los CDT.  A esta tasa le puede sumar la tasa de inflación promedio para los próximos 5 años, estos indicadores los puede consultar en la Página del Banco de la República o En la de estudios económicos de Bancolombia, por último puede sumar un porcentaje adicional debido al riesgo implícito en el tipo de actividad económica que usted como emprendedor piensa desarrollar. (tasa de riesgo)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dw0001la CI5</author>
  </authors>
  <commentList>
    <comment ref="F10" authorId="0" shapeId="0" xr:uid="{A5BE8FD8-B27D-420D-8BA5-31599B4A4AB2}">
      <text>
        <r>
          <rPr>
            <b/>
            <sz val="9"/>
            <color indexed="81"/>
            <rFont val="Tahoma"/>
            <family val="2"/>
          </rPr>
          <t>dw0001la CI5:</t>
        </r>
        <r>
          <rPr>
            <sz val="9"/>
            <color indexed="81"/>
            <rFont val="Tahoma"/>
            <family val="2"/>
          </rPr>
          <t xml:space="preserve">
Digite el nombre de cada producto o servicio </t>
        </r>
      </text>
    </comment>
    <comment ref="F11" authorId="0" shapeId="0" xr:uid="{9EFBC60B-8E93-4752-B099-D08F5D9A021A}">
      <text>
        <r>
          <rPr>
            <b/>
            <sz val="9"/>
            <color indexed="81"/>
            <rFont val="Tahoma"/>
            <family val="2"/>
          </rPr>
          <t>dw0001la CI5:</t>
        </r>
        <r>
          <rPr>
            <sz val="9"/>
            <color indexed="81"/>
            <rFont val="Tahoma"/>
            <family val="2"/>
          </rPr>
          <t xml:space="preserve">
Digite el nombre de cada producto o servicio </t>
        </r>
      </text>
    </comment>
    <comment ref="F12" authorId="0" shapeId="0" xr:uid="{5F3670F0-7D0D-4529-AEE0-FFE7E4BDEC9D}">
      <text>
        <r>
          <rPr>
            <b/>
            <sz val="9"/>
            <color indexed="81"/>
            <rFont val="Tahoma"/>
            <family val="2"/>
          </rPr>
          <t>dw0001la CI5:</t>
        </r>
        <r>
          <rPr>
            <sz val="9"/>
            <color indexed="81"/>
            <rFont val="Tahoma"/>
            <family val="2"/>
          </rPr>
          <t xml:space="preserve">
Digite el nombre de cada producto o servicio 
</t>
        </r>
      </text>
    </comment>
    <comment ref="F13" authorId="0" shapeId="0" xr:uid="{11A1F4E9-CED6-44DA-A4E1-A1DA65E2013F}">
      <text>
        <r>
          <rPr>
            <b/>
            <sz val="9"/>
            <color indexed="81"/>
            <rFont val="Tahoma"/>
            <family val="2"/>
          </rPr>
          <t>dw0001la CI5:</t>
        </r>
        <r>
          <rPr>
            <sz val="9"/>
            <color indexed="81"/>
            <rFont val="Tahoma"/>
            <family val="2"/>
          </rPr>
          <t xml:space="preserve">
Digite el nombre de cada producto o servicio 
</t>
        </r>
      </text>
    </comment>
    <comment ref="C17" authorId="0" shapeId="0" xr:uid="{654FC0BC-8AFC-4E79-BF42-5189DD69FCCF}">
      <text>
        <r>
          <rPr>
            <b/>
            <sz val="9"/>
            <color indexed="81"/>
            <rFont val="Tahoma"/>
            <family val="2"/>
          </rPr>
          <t>dw0001la CI5:</t>
        </r>
        <r>
          <rPr>
            <sz val="9"/>
            <color indexed="81"/>
            <rFont val="Tahoma"/>
            <family val="2"/>
          </rPr>
          <t xml:space="preserve">
Si el comportamiento de las ventas se puede describir únicamente con ajustes porcentuales, diligencie el valor porcentual de ese incremento en cada una de estas celdas.</t>
        </r>
      </text>
    </comment>
    <comment ref="B20" authorId="0" shapeId="0" xr:uid="{678FE72D-9F58-4339-88ED-FDADD04FC16D}">
      <text>
        <r>
          <rPr>
            <b/>
            <sz val="9"/>
            <color indexed="81"/>
            <rFont val="Tahoma"/>
            <family val="2"/>
          </rPr>
          <t>dw0001la CI5:</t>
        </r>
        <r>
          <rPr>
            <sz val="9"/>
            <color indexed="81"/>
            <rFont val="Tahoma"/>
            <family val="2"/>
          </rPr>
          <t xml:space="preserve">
En estas celdas debe digitar la proyección de ventas obtenida por medio de la investigación de mercados, para efectos de un mejor detalle en los registros las cantidades del año deben ser divididas en los dos semestres del año, esto se definió teniendo en cuenta que pueden existir productos y/o servicios que por efectos de estacionalidad en la oferta y/o la demanda, se producen en un solo semestre del año y en el otro no.
Si el comportamiento de sus ventas no se puede descrbir con un incremento porcentual digite a mano en cada año el valor de las ventas, y digite cero (0%) en el valor de crecimiento en ventas de la parte superior de cada cuadro de proyección de ventas.
</t>
        </r>
      </text>
    </comment>
    <comment ref="B23" authorId="0" shapeId="0" xr:uid="{E759C947-972B-4950-BDE0-49A2F07527A3}">
      <text>
        <r>
          <rPr>
            <b/>
            <sz val="9"/>
            <color indexed="81"/>
            <rFont val="Tahoma"/>
            <family val="2"/>
          </rPr>
          <t>dw0001la CI5:</t>
        </r>
        <r>
          <rPr>
            <sz val="9"/>
            <color indexed="81"/>
            <rFont val="Tahoma"/>
            <family val="2"/>
          </rPr>
          <t xml:space="preserve">
Incluya el precio de venta de su producto sin tener en cuenta el impuesto sobre las venta IVA</t>
        </r>
      </text>
    </comment>
    <comment ref="B30" authorId="0" shapeId="0" xr:uid="{37F6B6F7-826E-4467-8DCB-C3EDDBF4E143}">
      <text>
        <r>
          <rPr>
            <b/>
            <sz val="9"/>
            <color indexed="81"/>
            <rFont val="Tahoma"/>
            <family val="2"/>
          </rPr>
          <t>dw0001la CI5:</t>
        </r>
        <r>
          <rPr>
            <sz val="9"/>
            <color indexed="81"/>
            <rFont val="Tahoma"/>
            <family val="2"/>
          </rPr>
          <t xml:space="preserve">
En estas celdas debe digitar la proyección de ventas obtenida por medio de la investigación de mercados, para efectos de un mejor detalle en los registros las cantidades del año deben ser divididas en los dos semestres del año, esto se definió teniendo en cuenta que pueden existir productos y/o servicios que por efectos de estacionalidad en la oferta y/o la demanda, se producen en un solo semestre del año y en el otro no.
Si el comportamiento de sus ventas no se puede descrbir con un incremento porcentual digite a mano en cada año el valor de las ventas, y digite cero (0%) en el valor de crecimiento en ventas de la parte superior de cada cuadro de proyección de ventas.
</t>
        </r>
      </text>
    </comment>
    <comment ref="B33" authorId="0" shapeId="0" xr:uid="{20680C31-C48B-494B-BF84-D839F0BC69C7}">
      <text>
        <r>
          <rPr>
            <b/>
            <sz val="9"/>
            <color indexed="81"/>
            <rFont val="Tahoma"/>
            <family val="2"/>
          </rPr>
          <t>dw0001la CI5:</t>
        </r>
        <r>
          <rPr>
            <sz val="9"/>
            <color indexed="81"/>
            <rFont val="Tahoma"/>
            <family val="2"/>
          </rPr>
          <t xml:space="preserve">
Incluya el precio de venta de su producto sin tener en cuenta el impuesto sobre las venta IVA</t>
        </r>
      </text>
    </comment>
    <comment ref="B40" authorId="0" shapeId="0" xr:uid="{FCB1C153-8683-47E5-9149-4606D4F6F0CB}">
      <text>
        <r>
          <rPr>
            <b/>
            <sz val="9"/>
            <color indexed="81"/>
            <rFont val="Tahoma"/>
            <family val="2"/>
          </rPr>
          <t>dw0001la CI5:</t>
        </r>
        <r>
          <rPr>
            <sz val="9"/>
            <color indexed="81"/>
            <rFont val="Tahoma"/>
            <family val="2"/>
          </rPr>
          <t xml:space="preserve">
En estas celdas debe digitar la proyección de ventas obtenida por medio de la investigación de mercados, para efectos de un mejor detalle en los registros las cantidades del año deben ser divididas en los dos semestres del año, esto se definió teniendo en cuenta que pueden existir productos y/o servicios que por efectos de estacionalidad en la oferta y/o la demanda, se producen en un solo semestre del año y en el otro no.
Si el comportamiento de sus ventas no se puede descrbir con un incremento porcentual digite a mano en cada año el valor de las ventas, y digite cero (0%) en el valor de crecimiento en ventas de la parte superior de cada cuadro de proyección de ventas.
</t>
        </r>
      </text>
    </comment>
    <comment ref="B43" authorId="0" shapeId="0" xr:uid="{4A280FD7-7908-4388-A368-687DD2330D4C}">
      <text>
        <r>
          <rPr>
            <b/>
            <sz val="9"/>
            <color indexed="81"/>
            <rFont val="Tahoma"/>
            <family val="2"/>
          </rPr>
          <t>dw0001la CI5:</t>
        </r>
        <r>
          <rPr>
            <sz val="9"/>
            <color indexed="81"/>
            <rFont val="Tahoma"/>
            <family val="2"/>
          </rPr>
          <t xml:space="preserve">
Incluya el precio de venta de su producto sin tener en cuenta el impuesto sobre las venta IVA</t>
        </r>
      </text>
    </comment>
    <comment ref="B50" authorId="0" shapeId="0" xr:uid="{5751BF5A-E18E-495A-BBCC-22586F4C18F1}">
      <text>
        <r>
          <rPr>
            <b/>
            <sz val="9"/>
            <color indexed="81"/>
            <rFont val="Tahoma"/>
            <family val="2"/>
          </rPr>
          <t>dw0001la CI5:</t>
        </r>
        <r>
          <rPr>
            <sz val="9"/>
            <color indexed="81"/>
            <rFont val="Tahoma"/>
            <family val="2"/>
          </rPr>
          <t xml:space="preserve">
En estas celdas debe digitar la proyección de ventas obtenida por medio de la investigación de mercados, para efectos de un mejor detalle en los registros las cantidades del año deben ser divididas en los dos semestres del año, esto se definió teniendo en cuenta que pueden existir productos y/o servicios que por efectos de estacionalidad en la oferta y/o la demanda, se producen en un solo semestre del año y en el otro no.
Si el comportamiento de sus ventas no se puede descrbir con un incremento porcentual digite a mano en cada año el valor de las ventas, y digite cero (0%) en el valor de crecimiento en ventas de la parte superior de cada cuadro de proyección de ventas.
</t>
        </r>
      </text>
    </comment>
    <comment ref="B53" authorId="0" shapeId="0" xr:uid="{2A0EC168-8398-4CA4-9B19-B14A4E14B9D9}">
      <text>
        <r>
          <rPr>
            <b/>
            <sz val="9"/>
            <color indexed="81"/>
            <rFont val="Tahoma"/>
            <family val="2"/>
          </rPr>
          <t>dw0001la CI5:</t>
        </r>
        <r>
          <rPr>
            <sz val="9"/>
            <color indexed="81"/>
            <rFont val="Tahoma"/>
            <family val="2"/>
          </rPr>
          <t xml:space="preserve">
Incluya el precio de venta de su producto sin tener en cuenta el impuesto sobre las venta IVA</t>
        </r>
      </text>
    </comment>
    <comment ref="J74" authorId="0" shapeId="0" xr:uid="{BC2E1030-8647-4040-974A-B73313B3BDDB}">
      <text>
        <r>
          <rPr>
            <b/>
            <sz val="9"/>
            <color indexed="81"/>
            <rFont val="Tahoma"/>
            <family val="2"/>
          </rPr>
          <t>dw0001la CI5:</t>
        </r>
        <r>
          <rPr>
            <sz val="9"/>
            <color indexed="81"/>
            <rFont val="Tahoma"/>
            <family val="2"/>
          </rPr>
          <t xml:space="preserve">
caro</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dw0001la CI5</author>
  </authors>
  <commentList>
    <comment ref="E14" authorId="0" shapeId="0" xr:uid="{E0E1988B-185A-4A45-A2E6-C6141BC12DB6}">
      <text>
        <r>
          <rPr>
            <b/>
            <sz val="9"/>
            <color indexed="81"/>
            <rFont val="Tahoma"/>
            <family val="2"/>
          </rPr>
          <t>dw0001la CI5:</t>
        </r>
        <r>
          <rPr>
            <sz val="9"/>
            <color indexed="81"/>
            <rFont val="Tahoma"/>
            <family val="2"/>
          </rPr>
          <t xml:space="preserve">
Se diligencia los datos del primer periodo.</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dw0001la CI5</author>
  </authors>
  <commentList>
    <comment ref="B14" authorId="0" shapeId="0" xr:uid="{7022C449-24F0-4B87-8F44-9378EB3C31E0}">
      <text>
        <r>
          <rPr>
            <b/>
            <sz val="9"/>
            <color indexed="81"/>
            <rFont val="Tahoma"/>
            <family val="2"/>
          </rPr>
          <t>dw0001la CI5:</t>
        </r>
        <r>
          <rPr>
            <sz val="9"/>
            <color indexed="81"/>
            <rFont val="Tahoma"/>
            <family val="2"/>
          </rPr>
          <t xml:space="preserve">
Es la diferencia entre los ingresos por venta y los costos de producción y fabricación por un producto, o la prestación de un servicio.</t>
        </r>
      </text>
    </comment>
    <comment ref="A218" authorId="0" shapeId="0" xr:uid="{5D982909-D79A-47A8-8393-A3CBF218E89F}">
      <text>
        <r>
          <rPr>
            <b/>
            <sz val="9"/>
            <color indexed="81"/>
            <rFont val="Tahoma"/>
            <family val="2"/>
          </rPr>
          <t>dw0001la CI5:</t>
        </r>
        <r>
          <rPr>
            <sz val="9"/>
            <color indexed="81"/>
            <rFont val="Tahoma"/>
            <family val="2"/>
          </rPr>
          <t xml:space="preserve">
Ingrese el valor total de los gastos que debe realizar por anticipado para poner en marcha su negocio, estos pueden ser: Matrícula mercantil, registros de Notaria, compra de formularios, permisos de funcionamiento, permisos especiales de su actividad económica.</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dw0001la CI5</author>
  </authors>
  <commentList>
    <comment ref="D101" authorId="0" shapeId="0" xr:uid="{F6E09AD5-20E4-4848-B94C-93D5BAC23631}">
      <text>
        <r>
          <rPr>
            <b/>
            <sz val="9"/>
            <color indexed="81"/>
            <rFont val="Tahoma"/>
            <family val="2"/>
          </rPr>
          <t>dw0001la CI5:</t>
        </r>
        <r>
          <rPr>
            <sz val="9"/>
            <color indexed="81"/>
            <rFont val="Tahoma"/>
            <family val="2"/>
          </rPr>
          <t xml:space="preserve">
En este cuadro debe incluir la información del personal de producción cuyo sueldo es fijo cada mes, es decir que indiferentemente de que se produzca o no se le debe pagar. En el caso de que todos los cargos por mano de obra sean 100% variables, este cuadro se debe dejar sin diligenciar, completamente vacio.</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dw0001la CI5</author>
  </authors>
  <commentList>
    <comment ref="C7" authorId="0" shapeId="0" xr:uid="{FBB05360-8330-45E3-BB42-CACDB01D5B78}">
      <text>
        <r>
          <rPr>
            <b/>
            <sz val="9"/>
            <color indexed="81"/>
            <rFont val="Tahoma"/>
            <family val="2"/>
          </rPr>
          <t>dw0001la CI5:</t>
        </r>
        <r>
          <rPr>
            <sz val="9"/>
            <color indexed="81"/>
            <rFont val="Tahoma"/>
            <family val="2"/>
          </rPr>
          <t xml:space="preserve">
Viene del cuadro de Costos Vs Ingresos, e Inversión en Infraestructura, vuelva a la hoja donde diligenció los datos de Infraestructura.</t>
        </r>
      </text>
    </comment>
    <comment ref="C8" authorId="0" shapeId="0" xr:uid="{E2F0F37B-BC24-4C81-BE87-D005AD68BC54}">
      <text>
        <r>
          <rPr>
            <b/>
            <sz val="9"/>
            <color indexed="81"/>
            <rFont val="Tahoma"/>
            <family val="2"/>
          </rPr>
          <t>dw0001la CI5:</t>
        </r>
        <r>
          <rPr>
            <sz val="9"/>
            <color indexed="81"/>
            <rFont val="Tahoma"/>
            <family val="2"/>
          </rPr>
          <t xml:space="preserve">
Viene de la hoja de infraestructura</t>
        </r>
      </text>
    </comment>
    <comment ref="C11" authorId="0" shapeId="0" xr:uid="{5C15FC64-87D0-4614-B209-8422D39A2FA2}">
      <text>
        <r>
          <rPr>
            <b/>
            <sz val="9"/>
            <color indexed="81"/>
            <rFont val="Tahoma"/>
            <family val="2"/>
          </rPr>
          <t>dw0001la CI5:</t>
        </r>
        <r>
          <rPr>
            <sz val="9"/>
            <color indexed="81"/>
            <rFont val="Tahoma"/>
            <family val="2"/>
          </rPr>
          <t xml:space="preserve">
Este valor debe ser el resultado de la política de Capital de Trabajo, es decir, deben calcular cuanto meses de efectivo  requieren para cubrir sus necesidades de compra de materia prima, mano de obra y CIF, hasta que se recuperen las primeras ventas. Luego el negocio debe ser autosuficiente por si mismo.</t>
        </r>
      </text>
    </comment>
    <comment ref="D20" authorId="0" shapeId="0" xr:uid="{783DDB41-AD91-43E9-8922-18486299FAE8}">
      <text>
        <r>
          <rPr>
            <b/>
            <sz val="9"/>
            <color indexed="81"/>
            <rFont val="Tahoma"/>
            <family val="2"/>
          </rPr>
          <t>dw0001la CI5:</t>
        </r>
        <r>
          <rPr>
            <sz val="9"/>
            <color indexed="81"/>
            <rFont val="Tahoma"/>
            <family val="2"/>
          </rPr>
          <t xml:space="preserve">
En esta casilla debe incluir el monto que será aportado por parte de los socios para la puesta en marcha del Emprendimiento 
</t>
        </r>
      </text>
    </comment>
    <comment ref="C24" authorId="0" shapeId="0" xr:uid="{4FA430B2-A8AE-43CA-8D3B-6110C168E484}">
      <text>
        <r>
          <rPr>
            <b/>
            <sz val="9"/>
            <color indexed="81"/>
            <rFont val="Tahoma"/>
            <family val="2"/>
          </rPr>
          <t>dw0001la CI5:</t>
        </r>
        <r>
          <rPr>
            <sz val="9"/>
            <color indexed="81"/>
            <rFont val="Tahoma"/>
            <family val="2"/>
          </rPr>
          <t xml:space="preserve">
Digite la tasa efectiva mensual que se cobrará por el crédito</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dw0001la CI5</author>
  </authors>
  <commentList>
    <comment ref="E4" authorId="0" shapeId="0" xr:uid="{9731BACA-AC68-4424-9C56-8F9A90EB2E53}">
      <text>
        <r>
          <rPr>
            <b/>
            <sz val="9"/>
            <color indexed="81"/>
            <rFont val="Tahoma"/>
            <family val="2"/>
          </rPr>
          <t>dw0001la CI5:</t>
        </r>
        <r>
          <rPr>
            <sz val="9"/>
            <color indexed="81"/>
            <rFont val="Tahoma"/>
            <family val="2"/>
          </rPr>
          <t xml:space="preserve">
En este cuadro no se debe diligenciar ningún dato, es solo para control de la coherencia de las cifras digitadas en los cuadros anteriores.</t>
        </r>
      </text>
    </comment>
    <comment ref="E7" authorId="0" shapeId="0" xr:uid="{246490D5-954A-4EEB-8B07-E67F727734E5}">
      <text>
        <r>
          <rPr>
            <b/>
            <sz val="9"/>
            <color indexed="81"/>
            <rFont val="Tahoma"/>
            <family val="2"/>
          </rPr>
          <t>dw0001la CI5:</t>
        </r>
        <r>
          <rPr>
            <sz val="9"/>
            <color indexed="81"/>
            <rFont val="Tahoma"/>
            <family val="2"/>
          </rPr>
          <t xml:space="preserve">
Este total viene del cálculo de los salarios del personal del área de producción cuyo sueldo no está en función de las unidades producidas, es decir que cuya remuneración tiene un valor fijo mensual.</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dw0001la CI5</author>
  </authors>
  <commentList>
    <comment ref="D29" authorId="0" shapeId="0" xr:uid="{98635436-EC5B-44EF-B9E2-808121E3177F}">
      <text>
        <r>
          <rPr>
            <b/>
            <sz val="9"/>
            <color indexed="81"/>
            <rFont val="Tahoma"/>
            <family val="2"/>
          </rPr>
          <t>dw0001la CI5:</t>
        </r>
        <r>
          <rPr>
            <sz val="9"/>
            <color indexed="81"/>
            <rFont val="Tahoma"/>
            <family val="2"/>
          </rPr>
          <t xml:space="preserve">
 Total de Unidades a vender en, necesarias para que el plan de negocio no genere perdidas.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dw0001la CI5</author>
  </authors>
  <commentList>
    <comment ref="C9" authorId="0" shapeId="0" xr:uid="{9CC2BC54-2ABF-4732-9CCC-877B34AAA1B3}">
      <text>
        <r>
          <rPr>
            <b/>
            <sz val="9"/>
            <color indexed="81"/>
            <rFont val="Tahoma"/>
            <family val="2"/>
          </rPr>
          <t>dw0001la CI5:</t>
        </r>
        <r>
          <rPr>
            <sz val="9"/>
            <color indexed="81"/>
            <rFont val="Tahoma"/>
            <family val="2"/>
          </rPr>
          <t xml:space="preserve">
Este es el valor mínimo que se debe invertir en materia prima e insumos, para poner en funcionamieto la empresa, usted definió ese mínimo en el cuadro del calculo de necesidades de financiación.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dw0001la CI5</author>
  </authors>
  <commentList>
    <comment ref="A39" authorId="0" shapeId="0" xr:uid="{4F066023-9727-4B6B-8CBF-372259907817}">
      <text>
        <r>
          <rPr>
            <b/>
            <sz val="9"/>
            <color indexed="81"/>
            <rFont val="Tahoma"/>
            <family val="2"/>
          </rPr>
          <t>dw0001la CI5:</t>
        </r>
        <r>
          <rPr>
            <sz val="9"/>
            <color indexed="81"/>
            <rFont val="Tahoma"/>
            <family val="2"/>
          </rPr>
          <t xml:space="preserve">
Si se considera por parte de los emprendedores adicionar capital adicional aportado por los socios en cualquiera de los años, ingresar el valor en estas casillas.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dw0001la CI5</author>
  </authors>
  <commentList>
    <comment ref="H9" authorId="0" shapeId="0" xr:uid="{A7C0221C-F0F4-4C3B-B784-2F94EC7C2F30}">
      <text>
        <r>
          <rPr>
            <b/>
            <sz val="9"/>
            <color indexed="81"/>
            <rFont val="Tahoma"/>
            <family val="2"/>
          </rPr>
          <t>dw0001la CI5:</t>
        </r>
        <r>
          <rPr>
            <sz val="9"/>
            <color indexed="81"/>
            <rFont val="Tahoma"/>
            <family val="2"/>
          </rPr>
          <t xml:space="preserve">
Recuerde que este dato se diligenció en la hoja de bases.
No olvide que la definición de esta tasa depende las expectativas de los emprendedores. Tenga en cuenta los datos claves sugeridos para su determinación que se pueden revisar en la hoja de bases para la simulación.</t>
        </r>
      </text>
    </comment>
    <comment ref="H11" authorId="0" shapeId="0" xr:uid="{1F946824-D483-4E9C-8990-41322EE4E42C}">
      <text>
        <r>
          <rPr>
            <b/>
            <sz val="9"/>
            <color indexed="81"/>
            <rFont val="Tahoma"/>
            <family val="2"/>
          </rPr>
          <t>dw0001la CI5:</t>
        </r>
        <r>
          <rPr>
            <sz val="9"/>
            <color indexed="81"/>
            <rFont val="Tahoma"/>
            <family val="2"/>
          </rPr>
          <t xml:space="preserve">
Este valor está en la hoja de Necesidades de Financiación. 
Y se obtiene de la suma de las inversiones necesarias en activos + el capital de trabajo para colocar en marcha el emprendimiento.</t>
        </r>
      </text>
    </comment>
    <comment ref="E46" authorId="0" shapeId="0" xr:uid="{37053DBA-AA17-4B98-BAE4-E970AE2A60F0}">
      <text>
        <r>
          <rPr>
            <b/>
            <sz val="9"/>
            <color indexed="81"/>
            <rFont val="Tahoma"/>
            <family val="2"/>
          </rPr>
          <t>dw0001la CI5:</t>
        </r>
        <r>
          <rPr>
            <sz val="9"/>
            <color indexed="81"/>
            <rFont val="Tahoma"/>
            <family val="2"/>
          </rPr>
          <t xml:space="preserve">
Esta es la tas mínima de rendimiento establecida por los emprendedores.</t>
        </r>
      </text>
    </comment>
    <comment ref="E47" authorId="0" shapeId="0" xr:uid="{7B2BC41A-89B4-4BAD-BAF5-18F9998748C1}">
      <text>
        <r>
          <rPr>
            <b/>
            <sz val="9"/>
            <color indexed="81"/>
            <rFont val="Tahoma"/>
            <family val="2"/>
          </rPr>
          <t>dw0001la CI5:</t>
        </r>
        <r>
          <rPr>
            <sz val="9"/>
            <color indexed="81"/>
            <rFont val="Tahoma"/>
            <family val="2"/>
          </rPr>
          <t xml:space="preserve">
Esta es la tasa de interés del crédito solcitada a la entidad financiera.</t>
        </r>
      </text>
    </comment>
    <comment ref="B50" authorId="0" shapeId="0" xr:uid="{AC30ECDE-AFE5-46ED-990A-F96D28DBB5DB}">
      <text>
        <r>
          <rPr>
            <b/>
            <sz val="9"/>
            <color indexed="81"/>
            <rFont val="Tahoma"/>
            <family val="2"/>
          </rPr>
          <t>dw0001la CI5:</t>
        </r>
        <r>
          <rPr>
            <sz val="9"/>
            <color indexed="81"/>
            <rFont val="Tahoma"/>
            <family val="2"/>
          </rPr>
          <t xml:space="preserve">
La tasa de descuento  WACC  es el costo que se paga por los fondos invertidos del emprendimeinto; representa una medida de la rentabilidad mínima que se exigirá al proyecto , según su riesgo , de manera tal que el retorno esperado permita cubrir la totalidad de la inversión inicial, los egresos de la operación, los intereses pagados y la rentabilidad que el inversionista le exige a su propio capital invertido ( costo de capital propio), también se considera el efecto de los impuestos sobre dicho capital.</t>
        </r>
      </text>
    </comment>
  </commentList>
</comments>
</file>

<file path=xl/sharedStrings.xml><?xml version="1.0" encoding="utf-8"?>
<sst xmlns="http://schemas.openxmlformats.org/spreadsheetml/2006/main" count="914" uniqueCount="457">
  <si>
    <t>PRESTACIONES SOCIALES</t>
  </si>
  <si>
    <t xml:space="preserve">Cesantías </t>
  </si>
  <si>
    <t xml:space="preserve">Prima de servicios </t>
  </si>
  <si>
    <t xml:space="preserve">Vacaciones </t>
  </si>
  <si>
    <t xml:space="preserve">Intereses sobre cesantías </t>
  </si>
  <si>
    <t xml:space="preserve">SUBTOTAL PRESTACIONES </t>
  </si>
  <si>
    <t xml:space="preserve">APORTES PARAFISCALES </t>
  </si>
  <si>
    <t>SENA</t>
  </si>
  <si>
    <t xml:space="preserve">CAJA DE COMPESACIÓN </t>
  </si>
  <si>
    <t xml:space="preserve">ICBF </t>
  </si>
  <si>
    <t xml:space="preserve">SUBTOTAL PARAFISCALES </t>
  </si>
  <si>
    <t xml:space="preserve">Pensión </t>
  </si>
  <si>
    <t xml:space="preserve">Salud </t>
  </si>
  <si>
    <t xml:space="preserve">Riesgo profesional </t>
  </si>
  <si>
    <t xml:space="preserve">SUBTOTAL SEGURIDAD </t>
  </si>
  <si>
    <t xml:space="preserve">TOTAL CARGA PRESTACIONAL </t>
  </si>
  <si>
    <t xml:space="preserve">Variables Macroeconomicas </t>
  </si>
  <si>
    <t>IPP</t>
  </si>
  <si>
    <t>DTF T.A.</t>
  </si>
  <si>
    <t xml:space="preserve">CARGA PRESTACIONAL MENSUAL </t>
  </si>
  <si>
    <t>IMPUESTO DE INDUSTRIA Y COMERCIO</t>
  </si>
  <si>
    <t xml:space="preserve">IMPUESTO DE RENTA Y COMPLEMENTARIOS </t>
  </si>
  <si>
    <t xml:space="preserve">TASA DE RENDIMIENTO ESPERADA POR LOS EMPRENDEDORES </t>
  </si>
  <si>
    <t>DEUDA</t>
  </si>
  <si>
    <t>Período de gracia de la deuda</t>
  </si>
  <si>
    <t>Plazo total a la deuda de un año</t>
  </si>
  <si>
    <t>Puntos por encima del DTF</t>
  </si>
  <si>
    <t>POR MIL</t>
  </si>
  <si>
    <t xml:space="preserve">VIDA ÚTIL DE ACTIVOS DEPRECIABLES Y/O AMORTIZABLES </t>
  </si>
  <si>
    <t>Construcciones y edificaciones</t>
  </si>
  <si>
    <t>Maquinaria y equipo de operación</t>
  </si>
  <si>
    <t xml:space="preserve">Muebles y enseres </t>
  </si>
  <si>
    <t xml:space="preserve">Equipo de transporte </t>
  </si>
  <si>
    <t xml:space="preserve">Equipo de oficina </t>
  </si>
  <si>
    <t xml:space="preserve">Depreciación </t>
  </si>
  <si>
    <t xml:space="preserve">Activos diferidos </t>
  </si>
  <si>
    <t xml:space="preserve">Amortización </t>
  </si>
  <si>
    <t>PROTECCIÓN DE VENTAS DEL PLAN DE NEGOCIO</t>
  </si>
  <si>
    <t>Digite el nombre de Su emprendimiento</t>
  </si>
  <si>
    <t xml:space="preserve">DIGITE EL NOMBRE DE CADA UNO DE LOS PRODUCTOS Y/O SERVICIOS </t>
  </si>
  <si>
    <t>PRODUCTO 1</t>
  </si>
  <si>
    <t>PRODUCTO 2</t>
  </si>
  <si>
    <t>PRODUCTO 3</t>
  </si>
  <si>
    <t>PRODUCTO 4</t>
  </si>
  <si>
    <t>IVA</t>
  </si>
  <si>
    <t xml:space="preserve">Porcentaje de crecimiento en ventas </t>
  </si>
  <si>
    <t xml:space="preserve">PERIODOS </t>
  </si>
  <si>
    <t xml:space="preserve">Ajuste de precios por medio de la Inflación </t>
  </si>
  <si>
    <t xml:space="preserve">No aplica </t>
  </si>
  <si>
    <t>Cantidades a vender en el semestre 2</t>
  </si>
  <si>
    <t>Cantidades a vender en el semestre 1</t>
  </si>
  <si>
    <t xml:space="preserve">TOTAL UNIDADES PRODUCIDAS </t>
  </si>
  <si>
    <t xml:space="preserve">Precio de venta </t>
  </si>
  <si>
    <t xml:space="preserve">TOTAL DE UNIDADES PRODUCIDAS </t>
  </si>
  <si>
    <t xml:space="preserve">Precio en venta </t>
  </si>
  <si>
    <t xml:space="preserve">IVA </t>
  </si>
  <si>
    <t>Cantidades a vender en el semetres 1</t>
  </si>
  <si>
    <t>TOTAL UNIDADES PRODUCIDAS</t>
  </si>
  <si>
    <t>TOTAL UNIDADES VENDIDADES DE TODOS LOS PRODUCTOS U SERVICIOS</t>
  </si>
  <si>
    <t xml:space="preserve">PRODUCTOS </t>
  </si>
  <si>
    <t xml:space="preserve">CANTIDAD </t>
  </si>
  <si>
    <t>PRECIO UNITARIO</t>
  </si>
  <si>
    <t xml:space="preserve">VENTA ANUAL </t>
  </si>
  <si>
    <t xml:space="preserve">PRECIO UNITARIO </t>
  </si>
  <si>
    <t xml:space="preserve">VENTA TOTAL </t>
  </si>
  <si>
    <t>VENTAS TOTALES DEL PRODUCTO U SERVICIO 1</t>
  </si>
  <si>
    <t>Semestre 1</t>
  </si>
  <si>
    <t>Semestre 2</t>
  </si>
  <si>
    <t xml:space="preserve">TOTAL VENTAS ANUALES </t>
  </si>
  <si>
    <t xml:space="preserve">TOTAL IMPUESTO DE IVA </t>
  </si>
  <si>
    <t xml:space="preserve">TOTAL VENTAS MÁS IVA </t>
  </si>
  <si>
    <t xml:space="preserve">PLAN DE NEGOCIO: </t>
  </si>
  <si>
    <t>PRODUCTO</t>
  </si>
  <si>
    <t xml:space="preserve">CANTIDADES VENDIDAS </t>
  </si>
  <si>
    <t>COSTOS VARIABLE DEL PRODUCTO Y/O SERVICIO</t>
  </si>
  <si>
    <t xml:space="preserve">UNIDAD DE MEDIDA </t>
  </si>
  <si>
    <t>Nombre del producto o servicio 1</t>
  </si>
  <si>
    <t>Nombre del producto o servicio 2</t>
  </si>
  <si>
    <t>Nombre del producto o servicio 3</t>
  </si>
  <si>
    <t>Nombre del producto o servicio 4</t>
  </si>
  <si>
    <t xml:space="preserve">cantidades </t>
  </si>
  <si>
    <t xml:space="preserve">Consumo por unidad de producto </t>
  </si>
  <si>
    <t>COSTO UNITARIO MP E INSUMOS AÑO1</t>
  </si>
  <si>
    <t>COSTO UNITARIO MP E INSUMOS AÑO 2</t>
  </si>
  <si>
    <t>COSTO UNITARIO MP E INSUMOS AÑO 3</t>
  </si>
  <si>
    <t>COSTO UNITARIO MP E INSUMOS AÑO 4</t>
  </si>
  <si>
    <t>COSTO UNITARIO MP E INSUMOS AÑO 5</t>
  </si>
  <si>
    <t xml:space="preserve">CANTIDADES A UTILIZAR EN EL AÑO </t>
  </si>
  <si>
    <t xml:space="preserve">COSTO TOTALES ANUALES </t>
  </si>
  <si>
    <t xml:space="preserve"> </t>
  </si>
  <si>
    <t xml:space="preserve">Subtotal </t>
  </si>
  <si>
    <t>Subtotal</t>
  </si>
  <si>
    <t xml:space="preserve">MANO DE OBRA DIRECTA </t>
  </si>
  <si>
    <t>COSTO INDIRECTO (cif)</t>
  </si>
  <si>
    <t xml:space="preserve">MATERIA PRIMA E INSUMOS </t>
  </si>
  <si>
    <t xml:space="preserve">MANO DE OBRA </t>
  </si>
  <si>
    <t>COSTOS INDIRECTOS (cif)</t>
  </si>
  <si>
    <r>
      <rPr>
        <b/>
        <sz val="11"/>
        <color theme="1"/>
        <rFont val="Calibri"/>
        <family val="2"/>
        <scheme val="minor"/>
      </rPr>
      <t>Subtotal</t>
    </r>
    <r>
      <rPr>
        <sz val="11"/>
        <color theme="1"/>
        <rFont val="Calibri"/>
        <family val="2"/>
        <scheme val="minor"/>
      </rPr>
      <t xml:space="preserve"> </t>
    </r>
  </si>
  <si>
    <t xml:space="preserve">TOTAL MATERIA PRIMA E INSUMOS </t>
  </si>
  <si>
    <t xml:space="preserve">TOTAL MANO DE OBRA </t>
  </si>
  <si>
    <t xml:space="preserve">TOTAL COSTOS INDIRECTOS </t>
  </si>
  <si>
    <t xml:space="preserve">TOTAL COSTOS DE PRODUCCIÓN </t>
  </si>
  <si>
    <t xml:space="preserve">PRODUCTO </t>
  </si>
  <si>
    <t>MATERIA PRIMA E INSUMO</t>
  </si>
  <si>
    <t>AÑO 1</t>
  </si>
  <si>
    <t>AÑO 2</t>
  </si>
  <si>
    <t>AÑO 3</t>
  </si>
  <si>
    <t>AÑO 4</t>
  </si>
  <si>
    <t>AÑO 5</t>
  </si>
  <si>
    <t xml:space="preserve">COSTOS UNITARIOS VARIABLES </t>
  </si>
  <si>
    <t xml:space="preserve">Mano de obra </t>
  </si>
  <si>
    <t xml:space="preserve">Materia prima e insumo </t>
  </si>
  <si>
    <t xml:space="preserve">Costos Indirectos de Fabricanción </t>
  </si>
  <si>
    <t xml:space="preserve">TOTAL </t>
  </si>
  <si>
    <t xml:space="preserve">Manos de obra </t>
  </si>
  <si>
    <t xml:space="preserve">INGRESOS POR LÍNEA DE PRODUCTOS O SERVICIOS E INGRESO VS  COSTO TOTALES CONSOLIDADOS </t>
  </si>
  <si>
    <t xml:space="preserve">TOTAL COSTOS ANUALES </t>
  </si>
  <si>
    <t xml:space="preserve">MARGEN DE CONTRIBUCIÓN TOTAL </t>
  </si>
  <si>
    <t>PRECIO DE VENTA UNITARIOS VS COSTOS DE POBLACIÓN  UNITARIO POR LÍNEA DE PRODUCCIÓN</t>
  </si>
  <si>
    <t xml:space="preserve">AÑOS </t>
  </si>
  <si>
    <t xml:space="preserve">ACTIVO NO DEPRECIABLE </t>
  </si>
  <si>
    <t>AÑO 0</t>
  </si>
  <si>
    <t xml:space="preserve">TERRENOS </t>
  </si>
  <si>
    <t xml:space="preserve">INVERSIÓN EN INFRAESTRUCTURA </t>
  </si>
  <si>
    <t xml:space="preserve">Inversión     </t>
  </si>
  <si>
    <t xml:space="preserve">CONSTRCCIÓNES Y EDIFICACIONES </t>
  </si>
  <si>
    <t xml:space="preserve">VALOR UNITARIO </t>
  </si>
  <si>
    <t xml:space="preserve">VALOR TOTAL </t>
  </si>
  <si>
    <t>AÑO CERO (Momento de la inversión inicial)</t>
  </si>
  <si>
    <t>CANTIDAD</t>
  </si>
  <si>
    <t xml:space="preserve">VIDA ÚTIL </t>
  </si>
  <si>
    <t xml:space="preserve">SUBTOTAL CONSTRUCCIONES Y EDIFICACIONES </t>
  </si>
  <si>
    <t xml:space="preserve">MAQUINARIA Y QUIPO </t>
  </si>
  <si>
    <t xml:space="preserve">SUBTOTAL MAQUINARIA Y EQUIPO </t>
  </si>
  <si>
    <t xml:space="preserve">MUEBLES Y ENSERES </t>
  </si>
  <si>
    <t xml:space="preserve">SUBTOTAL MUEBLES Y ENSERES </t>
  </si>
  <si>
    <t xml:space="preserve">EQUIPO Y TRANSPORTE </t>
  </si>
  <si>
    <t xml:space="preserve">SUBTOTAL EQUIPO Y TRANSPORTE </t>
  </si>
  <si>
    <t xml:space="preserve">EQUIPO DE OFICINA </t>
  </si>
  <si>
    <t xml:space="preserve">SUBTOTAL EQUIPO DE OFICINA </t>
  </si>
  <si>
    <t xml:space="preserve">TOTAL INVERSIÓN EN ACTIVOS DEPRECIABLES </t>
  </si>
  <si>
    <t xml:space="preserve">AGOTAMIENTO Y AMORIZACIÓN </t>
  </si>
  <si>
    <t xml:space="preserve">INVERSIÓN </t>
  </si>
  <si>
    <t xml:space="preserve">SEMOVIENTES </t>
  </si>
  <si>
    <t xml:space="preserve">SUBTOTAL SEMOVIENTES </t>
  </si>
  <si>
    <t>CULTIVOS PERMANENTES</t>
  </si>
  <si>
    <t xml:space="preserve">SUBTOTAL CULTIVOS PERMANENTES </t>
  </si>
  <si>
    <t xml:space="preserve">TOTAL AMORTIZACIÓN </t>
  </si>
  <si>
    <t xml:space="preserve">ACTIVOS DIFERIDOS </t>
  </si>
  <si>
    <t xml:space="preserve">FRANQUICIA </t>
  </si>
  <si>
    <t xml:space="preserve">PATENTES </t>
  </si>
  <si>
    <t xml:space="preserve">DERECHO DE USO DE MARCAS </t>
  </si>
  <si>
    <t>CARGOS VINCULADOS POR MEDIO DE CONTRATO DE NÓMINA (PLANTA)</t>
  </si>
  <si>
    <t xml:space="preserve">ITEM </t>
  </si>
  <si>
    <t xml:space="preserve">CARGO </t>
  </si>
  <si>
    <t xml:space="preserve">BÁSICO </t>
  </si>
  <si>
    <t xml:space="preserve">SUBSIDIO DE TRANSPORTE </t>
  </si>
  <si>
    <t>TOTAL DEVENG</t>
  </si>
  <si>
    <t xml:space="preserve">Aportes parafiscales </t>
  </si>
  <si>
    <t>Salud</t>
  </si>
  <si>
    <t xml:space="preserve">Mensual </t>
  </si>
  <si>
    <t xml:space="preserve">Anual </t>
  </si>
  <si>
    <t>Anual</t>
  </si>
  <si>
    <t xml:space="preserve">CARGOS VINCULADOS POR MEDIO DE CONTRATO DE PRESTACIÓN DE SERVICIOS, HONORARIOS </t>
  </si>
  <si>
    <t xml:space="preserve">ANUAL </t>
  </si>
  <si>
    <t xml:space="preserve">Mensual  </t>
  </si>
  <si>
    <t>CARGOS VINCULADOS POR MEDIO DE CONTRATO DE PRESTACIÓN DE SERVICIO, HONORARIOS</t>
  </si>
  <si>
    <t xml:space="preserve">Información </t>
  </si>
  <si>
    <t xml:space="preserve">COSTO O GASTO </t>
  </si>
  <si>
    <t xml:space="preserve">VALOR MENSUAL </t>
  </si>
  <si>
    <t xml:space="preserve">VALOR ANUAL </t>
  </si>
  <si>
    <t xml:space="preserve">TOTAL COSTOS Y GASTOS FIJOS </t>
  </si>
  <si>
    <t xml:space="preserve">ESTRATEGIA </t>
  </si>
  <si>
    <t xml:space="preserve">Estrategia de Productos /Servicios </t>
  </si>
  <si>
    <t xml:space="preserve">Estrategia de Servicio </t>
  </si>
  <si>
    <t xml:space="preserve">Estrategia de Distribución </t>
  </si>
  <si>
    <t xml:space="preserve">Estrategia de comunicación </t>
  </si>
  <si>
    <t xml:space="preserve">TOTAL DE LA INVERSIÓN </t>
  </si>
  <si>
    <t xml:space="preserve">MONTO DE LA INVERSIÓN EN ACTIVOS  </t>
  </si>
  <si>
    <t xml:space="preserve">GASTOS DE PUESTA DE MARCHA </t>
  </si>
  <si>
    <t xml:space="preserve">MESES REQUERIDOS </t>
  </si>
  <si>
    <t xml:space="preserve">CAPITAL REQUERIDO </t>
  </si>
  <si>
    <t xml:space="preserve">Valor anual </t>
  </si>
  <si>
    <t xml:space="preserve">MATERIA PRIMA </t>
  </si>
  <si>
    <t xml:space="preserve">COSTOS INDIRECTOS DE FABRICACIÓN </t>
  </si>
  <si>
    <t xml:space="preserve">TOTAL REQUERIMIENTO DE CAPITAL PARA EL PLAN DE NEGOCIO  </t>
  </si>
  <si>
    <t xml:space="preserve">MONTO APARTADO POR LOS EMPRENDEDORES </t>
  </si>
  <si>
    <t xml:space="preserve">TOTAL MONTO DEL CRÉDITO A SOLICITAR </t>
  </si>
  <si>
    <t xml:space="preserve">Tasas de interés </t>
  </si>
  <si>
    <t xml:space="preserve">CUOTA A PAGAR </t>
  </si>
  <si>
    <t xml:space="preserve">ABONO A CAPITAL </t>
  </si>
  <si>
    <t>INTERESES</t>
  </si>
  <si>
    <t xml:space="preserve">SALDO DE LA DEUDA </t>
  </si>
  <si>
    <t xml:space="preserve">PERIODO </t>
  </si>
  <si>
    <t>(-) Total nómina del administrativa</t>
  </si>
  <si>
    <t xml:space="preserve">(-) Total nómina del área de ventas </t>
  </si>
  <si>
    <t xml:space="preserve">(-) Total nómina del área de producción </t>
  </si>
  <si>
    <t xml:space="preserve">(-) Presupuesto de la Mezcla de mercadeo </t>
  </si>
  <si>
    <t>(-) Costos Fijos</t>
  </si>
  <si>
    <t xml:space="preserve">(-) Servicios de la Deuda </t>
  </si>
  <si>
    <t xml:space="preserve">(-) Depreciaciones </t>
  </si>
  <si>
    <t xml:space="preserve">(-) Amortizaciones </t>
  </si>
  <si>
    <t xml:space="preserve">COSTOS TOTALES </t>
  </si>
  <si>
    <t xml:space="preserve">UAI </t>
  </si>
  <si>
    <t xml:space="preserve">NOMBRE DEL PRODUCTO </t>
  </si>
  <si>
    <t xml:space="preserve">VENTAS TOTALES </t>
  </si>
  <si>
    <t xml:space="preserve">PRECIO DE VENTA </t>
  </si>
  <si>
    <t xml:space="preserve">COSTOS DE PRODUCCIÓN </t>
  </si>
  <si>
    <t xml:space="preserve">MARGEN DE CONTRIBUCIÓN UNITARIO </t>
  </si>
  <si>
    <t xml:space="preserve">PARTICIPACIÓN PORCENTUAL EN LAS VENTAS  </t>
  </si>
  <si>
    <t xml:space="preserve">TOTAL VENTAS </t>
  </si>
  <si>
    <t xml:space="preserve">MARGEN DE CONTRIBUCIÓN PROMEDIO PONDERADO </t>
  </si>
  <si>
    <t>TOTAL MERGEN DE CONTRIBUCIÓN PROMEDIO</t>
  </si>
  <si>
    <t xml:space="preserve">PARTICIPACIÓN % EN VENTAS </t>
  </si>
  <si>
    <t xml:space="preserve">Margen ponderado </t>
  </si>
  <si>
    <t xml:space="preserve">TOTAL COSYOS Y GASTOS FIJOS </t>
  </si>
  <si>
    <t xml:space="preserve">PUNTO DE EQUILIBRIO EN UNIDADES </t>
  </si>
  <si>
    <t xml:space="preserve">CANTIDAD A VENDER POR PRODUCTO PARA PUNTO DE EQUILIBRIO </t>
  </si>
  <si>
    <t xml:space="preserve">UNIDADES CALCULADAS PARA EL GRÁFICO </t>
  </si>
  <si>
    <t xml:space="preserve">TOTAL UNIDADES </t>
  </si>
  <si>
    <t xml:space="preserve">DATOS GRÁFICO </t>
  </si>
  <si>
    <t xml:space="preserve">PUNTO DE EQUILIBRIO </t>
  </si>
  <si>
    <t xml:space="preserve">UNIDADES VENDIDAS </t>
  </si>
  <si>
    <t xml:space="preserve">INGRESOS TOTALES </t>
  </si>
  <si>
    <t>CV TOTALES</t>
  </si>
  <si>
    <t>CF TOTALES</t>
  </si>
  <si>
    <t xml:space="preserve">DATOS REQUERIDOS PARA AJUSTES DEL BALANCE  </t>
  </si>
  <si>
    <t xml:space="preserve">Inventario Materia Prima Rotación </t>
  </si>
  <si>
    <t xml:space="preserve">Inventario Materia Prima  </t>
  </si>
  <si>
    <t xml:space="preserve">variación de Materia Prima </t>
  </si>
  <si>
    <t xml:space="preserve">Rotación Cartera Clientes </t>
  </si>
  <si>
    <t xml:space="preserve">Cartera Clientes </t>
  </si>
  <si>
    <t>Cartera Clientes (Var.)</t>
  </si>
  <si>
    <t xml:space="preserve">Cuentas Por Pagar Proveedores </t>
  </si>
  <si>
    <t xml:space="preserve">Cuantas Por Pagar Proveedores </t>
  </si>
  <si>
    <t>Cuentas Por Pagar Proveedores (Var.)</t>
  </si>
  <si>
    <t>días compras</t>
  </si>
  <si>
    <t>$</t>
  </si>
  <si>
    <t>días</t>
  </si>
  <si>
    <t xml:space="preserve">días </t>
  </si>
  <si>
    <t xml:space="preserve">$ </t>
  </si>
  <si>
    <t xml:space="preserve">BALANCE GENERAL </t>
  </si>
  <si>
    <t xml:space="preserve">ACTIVO CORRIENTE </t>
  </si>
  <si>
    <t xml:space="preserve">Efectivo </t>
  </si>
  <si>
    <t xml:space="preserve">Inventario Materia Prima </t>
  </si>
  <si>
    <t xml:space="preserve">Cuentas por cobrar </t>
  </si>
  <si>
    <t xml:space="preserve">TOTAL ACTIVO CORRRIENTE </t>
  </si>
  <si>
    <t xml:space="preserve">Gastos anticipados </t>
  </si>
  <si>
    <t>Amortización acumulada</t>
  </si>
  <si>
    <t>Total Activo Corriente (NO REALIZABLE)</t>
  </si>
  <si>
    <t>ACTIVO FIJO</t>
  </si>
  <si>
    <t xml:space="preserve">Terrenos </t>
  </si>
  <si>
    <t xml:space="preserve">Construcciones y Edificios </t>
  </si>
  <si>
    <t xml:space="preserve">Depreciación Acumulada </t>
  </si>
  <si>
    <t xml:space="preserve">Depreciación Acumulada Planta </t>
  </si>
  <si>
    <t xml:space="preserve">Construccion y Edificios Neto </t>
  </si>
  <si>
    <t xml:space="preserve">Maquinaria y Equipo de Operación </t>
  </si>
  <si>
    <t>Depreciación Acumulada</t>
  </si>
  <si>
    <t>Maquinaria y Equipo de Operación Neto</t>
  </si>
  <si>
    <t xml:space="preserve">Muebles y Enseres </t>
  </si>
  <si>
    <t>Muebles y Enseres Neto</t>
  </si>
  <si>
    <t xml:space="preserve">Equipo de Transporte </t>
  </si>
  <si>
    <t xml:space="preserve">Equipo de Transporte Neto </t>
  </si>
  <si>
    <t xml:space="preserve">Equipo de Oficina </t>
  </si>
  <si>
    <t>Equipo de Oficina Neto</t>
  </si>
  <si>
    <t xml:space="preserve">Semovientes pie de cría </t>
  </si>
  <si>
    <t xml:space="preserve">Agotamiento Acumulada </t>
  </si>
  <si>
    <t xml:space="preserve">Cultivos Permanentes </t>
  </si>
  <si>
    <t xml:space="preserve">Total Activos Fijos: </t>
  </si>
  <si>
    <t xml:space="preserve">AMORTIZACIÓN DE DIFERIDOS </t>
  </si>
  <si>
    <t xml:space="preserve">ACTIVO </t>
  </si>
  <si>
    <t xml:space="preserve">PASIVOS </t>
  </si>
  <si>
    <t>Impuestos Por Pagar</t>
  </si>
  <si>
    <t xml:space="preserve">TOTAL PASIVO CORRIENTE </t>
  </si>
  <si>
    <t>Obligaciones Financieras</t>
  </si>
  <si>
    <t xml:space="preserve">PASIVO </t>
  </si>
  <si>
    <t xml:space="preserve">PATRIMONIO </t>
  </si>
  <si>
    <t>Capital Social</t>
  </si>
  <si>
    <t xml:space="preserve">Reserva Legal Acumulada </t>
  </si>
  <si>
    <t>Utilidades Retenidas</t>
  </si>
  <si>
    <t xml:space="preserve">Utilidades del Ejercicio </t>
  </si>
  <si>
    <t xml:space="preserve">Revalorización patrimonio </t>
  </si>
  <si>
    <t xml:space="preserve">TOTAL PATRIMONIO </t>
  </si>
  <si>
    <t xml:space="preserve">TOTAL PASIVO + PATRIMONIO </t>
  </si>
  <si>
    <t>CUADRE</t>
  </si>
  <si>
    <t xml:space="preserve">ESTADO DE RESULTADOS </t>
  </si>
  <si>
    <t xml:space="preserve">Ventas </t>
  </si>
  <si>
    <t xml:space="preserve">Devoluciones y rebajas en ventas </t>
  </si>
  <si>
    <t xml:space="preserve">Materia Prima, Mano de Obra </t>
  </si>
  <si>
    <t xml:space="preserve">Agotamiento </t>
  </si>
  <si>
    <t xml:space="preserve">Utilidad Bruta </t>
  </si>
  <si>
    <t xml:space="preserve">Gasto de Ventas </t>
  </si>
  <si>
    <t xml:space="preserve">Gastos de Administración </t>
  </si>
  <si>
    <t xml:space="preserve">Gastos de Producción </t>
  </si>
  <si>
    <t xml:space="preserve">Industria y Comercio </t>
  </si>
  <si>
    <t>Provisiones</t>
  </si>
  <si>
    <t>Utilidad Operativa</t>
  </si>
  <si>
    <t xml:space="preserve">Intereses </t>
  </si>
  <si>
    <t>Servicio de la deuda</t>
  </si>
  <si>
    <t xml:space="preserve">Otros ingresos y egresos </t>
  </si>
  <si>
    <t xml:space="preserve">Utilidad antes de impuestos </t>
  </si>
  <si>
    <t xml:space="preserve">Impuesto de renta </t>
  </si>
  <si>
    <t>Reserva legal</t>
  </si>
  <si>
    <t xml:space="preserve">Reserva voluntaria </t>
  </si>
  <si>
    <t>Utilidad Distribuible</t>
  </si>
  <si>
    <t xml:space="preserve">IMPUESTOS </t>
  </si>
  <si>
    <t>RESERVA LEGAL</t>
  </si>
  <si>
    <t xml:space="preserve">RESERVA VOLUNTARIA </t>
  </si>
  <si>
    <t xml:space="preserve">DEVOLUCIONES EN VENTAS </t>
  </si>
  <si>
    <t>PROVISIONES</t>
  </si>
  <si>
    <t>DIVIDENDOS</t>
  </si>
  <si>
    <t xml:space="preserve">FLUJO DE CAJA </t>
  </si>
  <si>
    <t xml:space="preserve">Flujo de Caja Operativo </t>
  </si>
  <si>
    <t>Utilidad Operacional</t>
  </si>
  <si>
    <t>Depreciaciones</t>
  </si>
  <si>
    <t xml:space="preserve">Amortización y agotamiento </t>
  </si>
  <si>
    <t xml:space="preserve">Impuestos </t>
  </si>
  <si>
    <t xml:space="preserve">Neto Flujo de Caja Operativo </t>
  </si>
  <si>
    <t xml:space="preserve">Flujo de Caja de Inversión </t>
  </si>
  <si>
    <t xml:space="preserve">Periodo </t>
  </si>
  <si>
    <t xml:space="preserve">Variación Inventario Materias Primas e Insumos  </t>
  </si>
  <si>
    <t xml:space="preserve">Variación en Cuentas por Cobrar </t>
  </si>
  <si>
    <t xml:space="preserve">Variación en Cuentas por Pagar Proveedores </t>
  </si>
  <si>
    <t xml:space="preserve">Variación del Capital del Trabajo </t>
  </si>
  <si>
    <t xml:space="preserve">Inversión en Terrenos </t>
  </si>
  <si>
    <t xml:space="preserve">Inversión en Construcciones </t>
  </si>
  <si>
    <t>Inversión en Maquinaria y Equipo</t>
  </si>
  <si>
    <t xml:space="preserve">Inversion en Muebles </t>
  </si>
  <si>
    <t xml:space="preserve">Imversion en Equipo de Transporte </t>
  </si>
  <si>
    <t xml:space="preserve">Inversión en Equipos de Oficina </t>
  </si>
  <si>
    <t>Inversión en Semovimientes</t>
  </si>
  <si>
    <t xml:space="preserve">Inversión Cultivos Permanentes </t>
  </si>
  <si>
    <t xml:space="preserve">Inversión en Activos Diferidos </t>
  </si>
  <si>
    <t xml:space="preserve">INVERSIÓN ACTIVOS </t>
  </si>
  <si>
    <t xml:space="preserve">Neto Flujo de Caja de Inversión </t>
  </si>
  <si>
    <t xml:space="preserve">Flujo de Caja Financiamiento </t>
  </si>
  <si>
    <t>Periodo</t>
  </si>
  <si>
    <t xml:space="preserve">Desembolsos Pasivo Largo Plazo </t>
  </si>
  <si>
    <t xml:space="preserve">Amortizaciones Pasivos Largo Plazo </t>
  </si>
  <si>
    <t xml:space="preserve">Intereses Pagados </t>
  </si>
  <si>
    <t>Dividendos Pagados</t>
  </si>
  <si>
    <t xml:space="preserve">CAPITAL ADICIONAL APORTADO POR LOS SOCIOS </t>
  </si>
  <si>
    <t xml:space="preserve">Neto Flujo de Caja Financiamiento </t>
  </si>
  <si>
    <t xml:space="preserve">Saldo anterior </t>
  </si>
  <si>
    <t xml:space="preserve">Saldo Neto del periódo </t>
  </si>
  <si>
    <t>TASA MÍNIMA DE RENDIMIENTO ESPERA POR LOS EMPRENDEDORES</t>
  </si>
  <si>
    <t>VALOR DE LA INVERSIÓN INICIAL DEL PLAN DE NEGOCIO</t>
  </si>
  <si>
    <t xml:space="preserve">FLUJO DE CAJA PARA LA EVALUACIÓN DEL PLAN DE NEGOCIO </t>
  </si>
  <si>
    <t xml:space="preserve">Flujo de Caja Neto </t>
  </si>
  <si>
    <t>VALOR PRESENTE NETO:</t>
  </si>
  <si>
    <t>TASA INTERNA DE RETORNO:</t>
  </si>
  <si>
    <t xml:space="preserve">SI TIR </t>
  </si>
  <si>
    <t>MAYOR QUE &gt;</t>
  </si>
  <si>
    <t xml:space="preserve">TASA DE EMPRENDIMIENTO ESPERA POR LOS EMPRENDIMIENTOS </t>
  </si>
  <si>
    <t>MENOR QUE &lt;</t>
  </si>
  <si>
    <t>IGUAL QUE =</t>
  </si>
  <si>
    <t xml:space="preserve">TASA DE EMPRENDIMIENTO ESPERA POR LOS EMPRENDEDORES </t>
  </si>
  <si>
    <t xml:space="preserve">(=) VALOR PRESENTE NETO IGUAL A CERO </t>
  </si>
  <si>
    <t xml:space="preserve">(=) VALOR PRESENTE NETO NEGATIVO </t>
  </si>
  <si>
    <t>(=) VALOR PRESENTE NETO POSITIVO</t>
  </si>
  <si>
    <t xml:space="preserve">PERIÓDO </t>
  </si>
  <si>
    <t xml:space="preserve">Liquidez - Razón Corriente </t>
  </si>
  <si>
    <t xml:space="preserve">Rentabilidad Operacional </t>
  </si>
  <si>
    <t xml:space="preserve">Rentabilidad Neta </t>
  </si>
  <si>
    <t xml:space="preserve">Rentabilidad Patrimonio </t>
  </si>
  <si>
    <t xml:space="preserve">Rentabilidad del Activo </t>
  </si>
  <si>
    <t xml:space="preserve">PERIÓDO DE RECUPERACIÓN DE LA INVERSIÓN </t>
  </si>
  <si>
    <t>CÁLCULO DEL WACC</t>
  </si>
  <si>
    <t xml:space="preserve">Índice de inflación </t>
  </si>
  <si>
    <t xml:space="preserve">Índice de Devaluación </t>
  </si>
  <si>
    <t xml:space="preserve">TOTAL INVERSIÓN </t>
  </si>
  <si>
    <t xml:space="preserve">PORCENTAJE DE PARTICIPACIÓN </t>
  </si>
  <si>
    <t xml:space="preserve">COSTO DE CAPITAL </t>
  </si>
  <si>
    <t xml:space="preserve">APORTE DE LOS SOCIOS </t>
  </si>
  <si>
    <t xml:space="preserve">FINANCIADO POR DEUDA </t>
  </si>
  <si>
    <t xml:space="preserve">COSTO PROMEDIO PONDERADO DE CAPITAL </t>
  </si>
  <si>
    <t>WACC</t>
  </si>
  <si>
    <t xml:space="preserve">Semovientes </t>
  </si>
  <si>
    <t xml:space="preserve">Cultivos </t>
  </si>
  <si>
    <t xml:space="preserve">SEGURIDAD SOCIAL </t>
  </si>
  <si>
    <t>-</t>
  </si>
  <si>
    <t xml:space="preserve">Agotameinto </t>
  </si>
  <si>
    <t xml:space="preserve">cambio porcentual en unidades vendidas </t>
  </si>
  <si>
    <t>PRECIO DE VENTA UNITARIO</t>
  </si>
  <si>
    <t>(-) COSTO DE PRODUCCIÓN UNITARIO</t>
  </si>
  <si>
    <t>MARGEN DE CONTRIBUCIÓN UNITARIO</t>
  </si>
  <si>
    <t xml:space="preserve">GASTOS PUESTA EN MARCHA ( GASTOS PAGADOS POR ANTICIPADO ) -  RENOVACIÓN ANUAL  </t>
  </si>
  <si>
    <t xml:space="preserve">SUBTOTAL ACTIVOS DIFERIDOS </t>
  </si>
  <si>
    <t xml:space="preserve">TOTAL INVERSIONES ANUALES EN ACTIVOS </t>
  </si>
  <si>
    <t xml:space="preserve">PRESUPUESTO DE VENTAS </t>
  </si>
  <si>
    <t>TOTAL DEVENG.</t>
  </si>
  <si>
    <t>ARRIENDO DEL ÁREA ADMINISTRATIVA</t>
  </si>
  <si>
    <t xml:space="preserve">Nombre del Emprendimiento </t>
  </si>
  <si>
    <t xml:space="preserve">COSTO TOTAL </t>
  </si>
  <si>
    <t>utilidad</t>
  </si>
  <si>
    <t>DEPRECIACIÓN DE MUEBLES Y ENSERES MÉTODO LÍNEA RECTA</t>
  </si>
  <si>
    <t>EQUIPO</t>
  </si>
  <si>
    <t>COMPRA DE ACTIVOS AÑO 0</t>
  </si>
  <si>
    <t>VIDA ÚTIL</t>
  </si>
  <si>
    <t>VALOR EN LIBROS</t>
  </si>
  <si>
    <t>Edificaciones</t>
  </si>
  <si>
    <t>Depreciación acumulada</t>
  </si>
  <si>
    <t>Maquinaria y equipo</t>
  </si>
  <si>
    <t>Muebles y enseres</t>
  </si>
  <si>
    <t>Equipo de transporte</t>
  </si>
  <si>
    <t>Equipo de oficina</t>
  </si>
  <si>
    <t>SUBTOTAL DEPRECIACIÓN</t>
  </si>
  <si>
    <t>Semovientes</t>
  </si>
  <si>
    <t>Cultivos permanentes</t>
  </si>
  <si>
    <t>Agotamiento acumulado</t>
  </si>
  <si>
    <t>Gastos puesta en marcha</t>
  </si>
  <si>
    <t>Amortización de Diferidos</t>
  </si>
  <si>
    <t>Amortización acumulada de Diferidos</t>
  </si>
  <si>
    <t>COMPRA DE ACTIVOSA AÑO 1</t>
  </si>
  <si>
    <t>CONSTRUCCIONES Y EDIFICACIONES</t>
  </si>
  <si>
    <t>AÑO O</t>
  </si>
  <si>
    <t xml:space="preserve">DATO PARA EL BALANCE </t>
  </si>
  <si>
    <t>DEPRECIACIÓN ACUMULADA</t>
  </si>
  <si>
    <t>DEPRECIACIÓN DEL PERIÓDO</t>
  </si>
  <si>
    <t>AMORTIZACIÓN ACUMULADA</t>
  </si>
  <si>
    <t>AMORTIZACIÓN DEL PERIÓDO</t>
  </si>
  <si>
    <t>AMORTIZACIÓN DE DIFERIDOS</t>
  </si>
  <si>
    <t>TOTAL DEPRECIACIÓN</t>
  </si>
  <si>
    <t>AGOTAMIENTO</t>
  </si>
  <si>
    <t>MAQUINARIA Y EQUIPO</t>
  </si>
  <si>
    <t xml:space="preserve">EQUIPO DE TRANSPORTE </t>
  </si>
  <si>
    <t>EQUIPO DE OFICINA</t>
  </si>
  <si>
    <t>SEMOVIENTES</t>
  </si>
  <si>
    <t xml:space="preserve">CULTIVOS PERMANENTES </t>
  </si>
  <si>
    <t>GASTOS PUESTA EN MARCHA (GASTOS PAGADOS POR ANTICIPADO)-RENOVACIÓN ANUAL</t>
  </si>
  <si>
    <t>ACTIVOS DIFERIDOS</t>
  </si>
  <si>
    <t>TERRENOS</t>
  </si>
  <si>
    <t>Cultivos Permanentes Neto</t>
  </si>
  <si>
    <t xml:space="preserve">Armotización Gastos </t>
  </si>
  <si>
    <t xml:space="preserve">Otros ingresos </t>
  </si>
  <si>
    <t>Revalorización de Patrimonio</t>
  </si>
  <si>
    <t xml:space="preserve">Ajuste Activos no Monetarios </t>
  </si>
  <si>
    <t xml:space="preserve">Ajuste Depreciación Acumulada </t>
  </si>
  <si>
    <t xml:space="preserve">Ajuste Amortización Acumulada </t>
  </si>
  <si>
    <t xml:space="preserve">Ajuste Agotamiento Acumulada </t>
  </si>
  <si>
    <t xml:space="preserve">TOTAL CORRECIÓN MONETARIA </t>
  </si>
  <si>
    <t>Neto Periodo</t>
  </si>
  <si>
    <t xml:space="preserve">Nivel de Endeudamiento Total </t>
  </si>
  <si>
    <t>En el cuadro que se presenta a continuación debes diligenciar la información relacionada con la inversión necesaria en infraestructura, activos no tangibles, agotables, etc., que serán necesarios para poner en funcionamiento el plan de negocio.</t>
  </si>
  <si>
    <t>,</t>
  </si>
  <si>
    <t>VENTAS TOTALES DEL PRODUCTO U SERVICIO 2</t>
  </si>
  <si>
    <t>VENTAS TOTALES DEL PRODUCTO U SERVICIO 3</t>
  </si>
  <si>
    <t>VENTAS TOTALES DEL PRODUCTO U SERVICIO 4</t>
  </si>
  <si>
    <t xml:space="preserve">ARRIENDO DEL ÁREA DE PRODUCCIÓN </t>
  </si>
  <si>
    <t xml:space="preserve">SEGUROS </t>
  </si>
  <si>
    <t xml:space="preserve">CARGO DE VIGILANCIA </t>
  </si>
  <si>
    <t xml:space="preserve">CARGO DE SERVICIO Y TRANSPORTE </t>
  </si>
  <si>
    <t xml:space="preserve">SERVICIO DE TELECOMUNICACIÓN </t>
  </si>
  <si>
    <t xml:space="preserve">PAPELERIA </t>
  </si>
  <si>
    <t xml:space="preserve">SERVICIOS PUBLICOS </t>
  </si>
  <si>
    <t xml:space="preserve">SERVICIOS DE ALARMA Y SEGURIDAD PRIVADA </t>
  </si>
  <si>
    <t>SERVICIOS DE ASEO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</si>
</sst>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4" formatCode="_-&quot;$&quot;\ * #,##0.00_-;\-&quot;$&quot;\ * #,##0.00_-;_-&quot;$&quot;\ * &quot;-&quot;??_-;_-@_-"/>
    <numFmt numFmtId="43" formatCode="_-* #,##0.00_-;\-* #,##0.00_-;_-* &quot;-&quot;??_-;_-@_-"/>
    <numFmt numFmtId="164" formatCode="_-* #,##0.0_-;\-* #,##0.0_-;_-* &quot;-&quot;??_-;_-@_-"/>
    <numFmt numFmtId="165" formatCode="_-* #,##0.0000000_-;\-* #,##0.0000000_-;_-* &quot;-&quot;??_-;_-@_-"/>
    <numFmt numFmtId="166" formatCode="_-&quot;$&quot;\ * #,##0.0_-;\-&quot;$&quot;\ * #,##0.0_-;_-&quot;$&quot;\ * &quot;-&quot;??_-;_-@_-"/>
    <numFmt numFmtId="167" formatCode="_-&quot;$&quot;\ * #,##0_-;\-&quot;$&quot;\ * #,##0_-;_-&quot;$&quot;\ * &quot;-&quot;??_-;_-@_-"/>
    <numFmt numFmtId="168" formatCode="_-&quot;$&quot;\ * #,##0.0_-;\-&quot;$&quot;\ * #,##0.0_-;_-&quot;$&quot;\ * &quot;-&quot;?_-;_-@_-"/>
    <numFmt numFmtId="169" formatCode="_ * #,##0_ ;_ * \-#,##0_ ;_ * &quot;-&quot;??_ ;_ @_ "/>
    <numFmt numFmtId="170" formatCode="_ &quot;$&quot;\ * #,##0_ ;_ &quot;$&quot;\ * \-#,##0_ ;_ &quot;$&quot;\ * &quot;-&quot;??_ ;_ @_ "/>
    <numFmt numFmtId="171" formatCode="_-* #,##0.000_-;\-* #,##0.000_-;_-* &quot;-&quot;??_-;_-@_-"/>
    <numFmt numFmtId="172" formatCode="0.0%"/>
    <numFmt numFmtId="173" formatCode="0.00000"/>
  </numFmts>
  <fonts count="52" x14ac:knownFonts="1">
    <font>
      <sz val="11"/>
      <color theme="1"/>
      <name val="Calibri"/>
      <family val="2"/>
      <scheme val="minor"/>
    </font>
    <font>
      <b/>
      <sz val="11"/>
      <color rgb="FFFA7D00"/>
      <name val="Calibri"/>
      <family val="2"/>
      <scheme val="minor"/>
    </font>
    <font>
      <sz val="11"/>
      <color rgb="FFFA7D00"/>
      <name val="Calibri"/>
      <family val="2"/>
      <scheme val="minor"/>
    </font>
    <font>
      <b/>
      <sz val="11"/>
      <color theme="1"/>
      <name val="Calibri"/>
      <family val="2"/>
      <scheme val="minor"/>
    </font>
    <font>
      <sz val="10"/>
      <color theme="1"/>
      <name val="Calibri"/>
      <family val="2"/>
      <scheme val="minor"/>
    </font>
    <font>
      <b/>
      <sz val="11"/>
      <color theme="0"/>
      <name val="Calibri"/>
      <family val="2"/>
      <scheme val="minor"/>
    </font>
    <font>
      <sz val="11"/>
      <color theme="0"/>
      <name val="Calibri"/>
      <family val="2"/>
      <scheme val="minor"/>
    </font>
    <font>
      <b/>
      <sz val="11"/>
      <color rgb="FFDA1C40"/>
      <name val="Calibri"/>
      <family val="2"/>
      <scheme val="minor"/>
    </font>
    <font>
      <sz val="9"/>
      <color theme="1"/>
      <name val="Calibri"/>
      <family val="2"/>
      <scheme val="minor"/>
    </font>
    <font>
      <b/>
      <sz val="8"/>
      <color theme="0"/>
      <name val="Calibri"/>
      <family val="2"/>
      <scheme val="minor"/>
    </font>
    <font>
      <b/>
      <sz val="10"/>
      <color theme="0"/>
      <name val="Calibri"/>
      <family val="2"/>
      <scheme val="minor"/>
    </font>
    <font>
      <b/>
      <sz val="9"/>
      <color theme="0"/>
      <name val="Calibri"/>
      <family val="2"/>
      <scheme val="minor"/>
    </font>
    <font>
      <b/>
      <sz val="9"/>
      <color theme="0"/>
      <name val="Agency FB"/>
      <family val="2"/>
    </font>
    <font>
      <b/>
      <sz val="11"/>
      <color theme="0"/>
      <name val="Agency FB"/>
      <family val="2"/>
    </font>
    <font>
      <b/>
      <sz val="11"/>
      <color theme="1"/>
      <name val="Agency FB"/>
      <family val="2"/>
    </font>
    <font>
      <sz val="10"/>
      <color theme="1"/>
      <name val="Agency FB"/>
      <family val="2"/>
    </font>
    <font>
      <b/>
      <sz val="11"/>
      <color theme="1"/>
      <name val="Abadi Extra Light"/>
      <family val="2"/>
    </font>
    <font>
      <b/>
      <sz val="9"/>
      <color theme="1"/>
      <name val="Calibri"/>
      <family val="2"/>
      <scheme val="minor"/>
    </font>
    <font>
      <b/>
      <sz val="24"/>
      <color theme="1"/>
      <name val="Calibri"/>
      <family val="2"/>
      <scheme val="minor"/>
    </font>
    <font>
      <b/>
      <sz val="11"/>
      <name val="Calibri"/>
      <family val="2"/>
      <scheme val="minor"/>
    </font>
    <font>
      <b/>
      <sz val="12"/>
      <color theme="1"/>
      <name val="Calibri"/>
      <family val="2"/>
      <scheme val="minor"/>
    </font>
    <font>
      <b/>
      <sz val="16"/>
      <color theme="1"/>
      <name val="Calibri"/>
      <family val="2"/>
      <scheme val="minor"/>
    </font>
    <font>
      <b/>
      <sz val="12"/>
      <color theme="0"/>
      <name val="Calibri"/>
      <family val="2"/>
      <scheme val="minor"/>
    </font>
    <font>
      <b/>
      <sz val="12"/>
      <color theme="0"/>
      <name val="Agency FB"/>
      <family val="2"/>
    </font>
    <font>
      <b/>
      <sz val="14"/>
      <color theme="0"/>
      <name val="Calibri"/>
      <family val="2"/>
      <scheme val="minor"/>
    </font>
    <font>
      <b/>
      <sz val="10"/>
      <color theme="1"/>
      <name val="Calibri"/>
      <family val="2"/>
      <scheme val="minor"/>
    </font>
    <font>
      <b/>
      <sz val="36"/>
      <color rgb="FF002060"/>
      <name val="Aharoni"/>
      <charset val="177"/>
    </font>
    <font>
      <b/>
      <sz val="14"/>
      <color theme="1"/>
      <name val="Calibri"/>
      <family val="2"/>
      <scheme val="minor"/>
    </font>
    <font>
      <b/>
      <sz val="14"/>
      <name val="Calibri"/>
      <family val="2"/>
      <scheme val="minor"/>
    </font>
    <font>
      <b/>
      <sz val="11"/>
      <color rgb="FF002060"/>
      <name val="Calibri"/>
      <family val="2"/>
      <scheme val="minor"/>
    </font>
    <font>
      <sz val="11"/>
      <color theme="1"/>
      <name val="Calibri"/>
      <family val="2"/>
      <scheme val="minor"/>
    </font>
    <font>
      <sz val="28"/>
      <color theme="1"/>
      <name val="Calibri"/>
      <family val="2"/>
      <scheme val="minor"/>
    </font>
    <font>
      <sz val="9"/>
      <color indexed="81"/>
      <name val="Tahoma"/>
      <family val="2"/>
    </font>
    <font>
      <b/>
      <sz val="9"/>
      <color indexed="81"/>
      <name val="Tahoma"/>
      <family val="2"/>
    </font>
    <font>
      <b/>
      <sz val="14"/>
      <color theme="4"/>
      <name val="Calibri"/>
      <family val="2"/>
      <scheme val="minor"/>
    </font>
    <font>
      <sz val="11"/>
      <name val="Calibri"/>
      <family val="2"/>
      <scheme val="minor"/>
    </font>
    <font>
      <b/>
      <i/>
      <sz val="11"/>
      <color theme="1"/>
      <name val="Calibri"/>
      <family val="2"/>
      <scheme val="minor"/>
    </font>
    <font>
      <b/>
      <sz val="11"/>
      <color rgb="FF0070C0"/>
      <name val="Calibri"/>
      <family val="2"/>
      <scheme val="minor"/>
    </font>
    <font>
      <sz val="8"/>
      <name val="Arial"/>
      <family val="2"/>
    </font>
    <font>
      <sz val="9"/>
      <name val="Arial"/>
      <family val="2"/>
    </font>
    <font>
      <sz val="10"/>
      <name val="Arial"/>
      <family val="2"/>
    </font>
    <font>
      <b/>
      <sz val="11"/>
      <color theme="1"/>
      <name val="Arial Nova Cond"/>
      <family val="2"/>
    </font>
    <font>
      <b/>
      <sz val="11"/>
      <color theme="1"/>
      <name val="Arial Nova"/>
      <family val="2"/>
    </font>
    <font>
      <b/>
      <sz val="11"/>
      <color rgb="FFFF0000"/>
      <name val="Calibri"/>
      <family val="2"/>
      <scheme val="minor"/>
    </font>
    <font>
      <sz val="11"/>
      <color rgb="FF002060"/>
      <name val="Calibri"/>
      <family val="2"/>
      <scheme val="minor"/>
    </font>
    <font>
      <b/>
      <sz val="8"/>
      <name val="Arial"/>
      <family val="2"/>
    </font>
    <font>
      <b/>
      <sz val="8"/>
      <color theme="0"/>
      <name val="Arial"/>
      <family val="2"/>
    </font>
    <font>
      <b/>
      <sz val="8"/>
      <color indexed="9"/>
      <name val="Arial"/>
      <family val="2"/>
    </font>
    <font>
      <b/>
      <sz val="10"/>
      <name val="Arial"/>
      <family val="2"/>
    </font>
    <font>
      <sz val="9"/>
      <color rgb="FF002060"/>
      <name val="Calibri"/>
      <family val="2"/>
      <scheme val="minor"/>
    </font>
    <font>
      <sz val="11"/>
      <name val="Arial"/>
      <family val="2"/>
    </font>
    <font>
      <b/>
      <sz val="11"/>
      <color rgb="FFFFFF00"/>
      <name val="Calibri"/>
      <family val="2"/>
      <scheme val="minor"/>
    </font>
  </fonts>
  <fills count="44">
    <fill>
      <patternFill patternType="none"/>
    </fill>
    <fill>
      <patternFill patternType="gray125"/>
    </fill>
    <fill>
      <patternFill patternType="solid">
        <fgColor rgb="FFF2F2F2"/>
      </patternFill>
    </fill>
    <fill>
      <patternFill patternType="solid">
        <fgColor rgb="FFF0F763"/>
        <bgColor indexed="64"/>
      </patternFill>
    </fill>
    <fill>
      <patternFill patternType="solid">
        <fgColor rgb="FFC9EE6E"/>
        <bgColor indexed="64"/>
      </patternFill>
    </fill>
    <fill>
      <patternFill patternType="solid">
        <fgColor rgb="FFA4E6AC"/>
        <bgColor indexed="64"/>
      </patternFill>
    </fill>
    <fill>
      <patternFill patternType="solid">
        <fgColor rgb="FF00B0F0"/>
        <bgColor indexed="64"/>
      </patternFill>
    </fill>
    <fill>
      <patternFill patternType="solid">
        <fgColor rgb="FFD9A337"/>
        <bgColor indexed="64"/>
      </patternFill>
    </fill>
    <fill>
      <patternFill patternType="solid">
        <fgColor theme="4" tint="-0.499984740745262"/>
        <bgColor indexed="64"/>
      </patternFill>
    </fill>
    <fill>
      <patternFill patternType="solid">
        <fgColor theme="3" tint="0.39997558519241921"/>
        <bgColor indexed="64"/>
      </patternFill>
    </fill>
    <fill>
      <patternFill patternType="solid">
        <fgColor rgb="FFE7EE58"/>
        <bgColor indexed="64"/>
      </patternFill>
    </fill>
    <fill>
      <patternFill patternType="solid">
        <fgColor theme="5" tint="0.59999389629810485"/>
        <bgColor indexed="64"/>
      </patternFill>
    </fill>
    <fill>
      <patternFill patternType="solid">
        <fgColor rgb="FFF2F25C"/>
        <bgColor indexed="64"/>
      </patternFill>
    </fill>
    <fill>
      <patternFill patternType="solid">
        <fgColor rgb="FF00B050"/>
        <bgColor indexed="64"/>
      </patternFill>
    </fill>
    <fill>
      <patternFill patternType="solid">
        <fgColor theme="3" tint="-0.499984740745262"/>
        <bgColor indexed="64"/>
      </patternFill>
    </fill>
    <fill>
      <patternFill patternType="solid">
        <fgColor rgb="FFDA1C40"/>
        <bgColor indexed="64"/>
      </patternFill>
    </fill>
    <fill>
      <patternFill patternType="solid">
        <fgColor theme="7" tint="0.39997558519241921"/>
        <bgColor indexed="64"/>
      </patternFill>
    </fill>
    <fill>
      <patternFill patternType="solid">
        <fgColor theme="4" tint="-0.249977111117893"/>
        <bgColor indexed="64"/>
      </patternFill>
    </fill>
    <fill>
      <patternFill patternType="solid">
        <fgColor theme="9" tint="0.79998168889431442"/>
        <bgColor indexed="64"/>
      </patternFill>
    </fill>
    <fill>
      <patternFill patternType="solid">
        <fgColor rgb="FF7030A0"/>
        <bgColor indexed="64"/>
      </patternFill>
    </fill>
    <fill>
      <patternFill patternType="solid">
        <fgColor rgb="FF002060"/>
        <bgColor indexed="64"/>
      </patternFill>
    </fill>
    <fill>
      <patternFill patternType="solid">
        <fgColor rgb="FFFFC000"/>
        <bgColor indexed="64"/>
      </patternFill>
    </fill>
    <fill>
      <patternFill patternType="solid">
        <fgColor rgb="FFE0BD66"/>
        <bgColor indexed="64"/>
      </patternFill>
    </fill>
    <fill>
      <patternFill patternType="solid">
        <fgColor rgb="FF92D050"/>
        <bgColor indexed="64"/>
      </patternFill>
    </fill>
    <fill>
      <patternFill patternType="solid">
        <fgColor theme="4" tint="0.39997558519241921"/>
        <bgColor indexed="64"/>
      </patternFill>
    </fill>
    <fill>
      <patternFill patternType="solid">
        <fgColor rgb="FFFF0000"/>
        <bgColor indexed="64"/>
      </patternFill>
    </fill>
    <fill>
      <patternFill patternType="solid">
        <fgColor theme="1"/>
        <bgColor indexed="64"/>
      </patternFill>
    </fill>
    <fill>
      <patternFill patternType="solid">
        <fgColor rgb="FFFFFF00"/>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59999389629810485"/>
        <bgColor indexed="64"/>
      </patternFill>
    </fill>
    <fill>
      <patternFill patternType="solid">
        <fgColor theme="8" tint="0.39997558519241921"/>
        <bgColor indexed="64"/>
      </patternFill>
    </fill>
    <fill>
      <patternFill patternType="solid">
        <fgColor theme="2" tint="-0.499984740745262"/>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0070C0"/>
        <bgColor indexed="64"/>
      </patternFill>
    </fill>
    <fill>
      <patternFill patternType="solid">
        <fgColor rgb="FFD4A41E"/>
        <bgColor indexed="64"/>
      </patternFill>
    </fill>
    <fill>
      <patternFill patternType="solid">
        <fgColor theme="4" tint="0.79998168889431442"/>
        <bgColor indexed="64"/>
      </patternFill>
    </fill>
    <fill>
      <patternFill patternType="solid">
        <fgColor indexed="44"/>
        <bgColor indexed="64"/>
      </patternFill>
    </fill>
    <fill>
      <patternFill patternType="solid">
        <fgColor indexed="31"/>
        <bgColor indexed="64"/>
      </patternFill>
    </fill>
    <fill>
      <patternFill patternType="solid">
        <fgColor indexed="18"/>
        <bgColor indexed="64"/>
      </patternFill>
    </fill>
    <fill>
      <patternFill patternType="solid">
        <fgColor indexed="22"/>
        <bgColor indexed="64"/>
      </patternFill>
    </fill>
  </fills>
  <borders count="87">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thin">
        <color theme="1"/>
      </left>
      <right/>
      <top/>
      <bottom/>
      <diagonal/>
    </border>
    <border>
      <left style="medium">
        <color theme="1"/>
      </left>
      <right/>
      <top style="medium">
        <color theme="1"/>
      </top>
      <bottom/>
      <diagonal/>
    </border>
    <border>
      <left/>
      <right style="thin">
        <color indexed="64"/>
      </right>
      <top style="medium">
        <color theme="1"/>
      </top>
      <bottom/>
      <diagonal/>
    </border>
    <border>
      <left style="thin">
        <color indexed="64"/>
      </left>
      <right style="thin">
        <color indexed="64"/>
      </right>
      <top style="medium">
        <color theme="1"/>
      </top>
      <bottom/>
      <diagonal/>
    </border>
    <border>
      <left style="medium">
        <color theme="1"/>
      </left>
      <right/>
      <top/>
      <bottom style="thin">
        <color indexed="64"/>
      </bottom>
      <diagonal/>
    </border>
    <border>
      <left/>
      <right style="medium">
        <color theme="1"/>
      </right>
      <top/>
      <bottom/>
      <diagonal/>
    </border>
    <border>
      <left style="thin">
        <color theme="1"/>
      </left>
      <right style="thin">
        <color theme="1"/>
      </right>
      <top style="thin">
        <color theme="1"/>
      </top>
      <bottom style="thin">
        <color theme="1"/>
      </bottom>
      <diagonal/>
    </border>
    <border>
      <left style="medium">
        <color theme="1"/>
      </left>
      <right/>
      <top style="thin">
        <color indexed="64"/>
      </top>
      <bottom style="thin">
        <color indexed="64"/>
      </bottom>
      <diagonal/>
    </border>
    <border>
      <left style="medium">
        <color theme="1"/>
      </left>
      <right/>
      <top style="thin">
        <color indexed="64"/>
      </top>
      <bottom style="medium">
        <color theme="1"/>
      </bottom>
      <diagonal/>
    </border>
    <border>
      <left style="thin">
        <color theme="1"/>
      </left>
      <right style="thin">
        <color theme="1"/>
      </right>
      <top style="thin">
        <color theme="1"/>
      </top>
      <bottom style="medium">
        <color theme="1"/>
      </bottom>
      <diagonal/>
    </border>
    <border>
      <left/>
      <right style="medium">
        <color theme="1"/>
      </right>
      <top style="thin">
        <color theme="1"/>
      </top>
      <bottom style="thin">
        <color theme="1"/>
      </bottom>
      <diagonal/>
    </border>
    <border>
      <left style="thin">
        <color theme="1"/>
      </left>
      <right/>
      <top style="thin">
        <color theme="1"/>
      </top>
      <bottom style="thin">
        <color theme="1"/>
      </bottom>
      <diagonal/>
    </border>
    <border>
      <left/>
      <right style="medium">
        <color theme="1"/>
      </right>
      <top style="thin">
        <color theme="1"/>
      </top>
      <bottom style="medium">
        <color theme="1"/>
      </bottom>
      <diagonal/>
    </border>
    <border>
      <left style="thin">
        <color theme="1"/>
      </left>
      <right/>
      <top style="thin">
        <color theme="1"/>
      </top>
      <bottom style="medium">
        <color theme="1"/>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right style="thin">
        <color indexed="64"/>
      </right>
      <top style="thin">
        <color indexed="64"/>
      </top>
      <bottom/>
      <diagonal/>
    </border>
    <border>
      <left/>
      <right style="medium">
        <color indexed="64"/>
      </right>
      <top/>
      <bottom style="medium">
        <color indexed="64"/>
      </bottom>
      <diagonal/>
    </border>
    <border>
      <left style="medium">
        <color indexed="64"/>
      </left>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style="medium">
        <color indexed="64"/>
      </top>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top style="medium">
        <color theme="1"/>
      </top>
      <bottom/>
      <diagonal/>
    </border>
    <border>
      <left/>
      <right style="medium">
        <color theme="1"/>
      </right>
      <top style="medium">
        <color theme="1"/>
      </top>
      <bottom/>
      <diagonal/>
    </border>
    <border>
      <left/>
      <right/>
      <top style="medium">
        <color theme="1"/>
      </top>
      <bottom/>
      <diagonal/>
    </border>
    <border>
      <left/>
      <right/>
      <top style="thin">
        <color theme="1"/>
      </top>
      <bottom style="thin">
        <color theme="1"/>
      </bottom>
      <diagonal/>
    </border>
    <border>
      <left/>
      <right/>
      <top style="thin">
        <color theme="1"/>
      </top>
      <bottom style="medium">
        <color theme="1"/>
      </bottom>
      <diagonal/>
    </border>
    <border>
      <left style="thin">
        <color indexed="64"/>
      </left>
      <right/>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top style="medium">
        <color indexed="64"/>
      </top>
      <bottom/>
      <diagonal/>
    </border>
    <border>
      <left style="thin">
        <color indexed="64"/>
      </left>
      <right style="thin">
        <color indexed="64"/>
      </right>
      <top/>
      <bottom style="medium">
        <color indexed="64"/>
      </bottom>
      <diagonal/>
    </border>
    <border>
      <left style="thin">
        <color indexed="64"/>
      </left>
      <right/>
      <top style="thin">
        <color indexed="64"/>
      </top>
      <bottom/>
      <diagonal/>
    </border>
    <border>
      <left style="thin">
        <color indexed="64"/>
      </left>
      <right/>
      <top style="medium">
        <color indexed="64"/>
      </top>
      <bottom style="medium">
        <color indexed="64"/>
      </bottom>
      <diagonal/>
    </border>
    <border>
      <left/>
      <right style="thin">
        <color indexed="64"/>
      </right>
      <top/>
      <bottom/>
      <diagonal/>
    </border>
    <border>
      <left style="medium">
        <color indexed="64"/>
      </left>
      <right/>
      <top style="thin">
        <color indexed="64"/>
      </top>
      <bottom/>
      <diagonal/>
    </border>
    <border>
      <left/>
      <right/>
      <top/>
      <bottom style="thin">
        <color indexed="64"/>
      </bottom>
      <diagonal/>
    </border>
    <border>
      <left style="thin">
        <color indexed="64"/>
      </left>
      <right style="medium">
        <color indexed="64"/>
      </right>
      <top/>
      <bottom style="medium">
        <color indexed="64"/>
      </bottom>
      <diagonal/>
    </border>
  </borders>
  <cellStyleXfs count="7">
    <xf numFmtId="0" fontId="0" fillId="0" borderId="0"/>
    <xf numFmtId="0" fontId="1" fillId="2" borderId="1" applyNumberFormat="0" applyAlignment="0" applyProtection="0"/>
    <xf numFmtId="0" fontId="2" fillId="0" borderId="2" applyNumberFormat="0" applyFill="0" applyAlignment="0" applyProtection="0"/>
    <xf numFmtId="0" fontId="4" fillId="0" borderId="0"/>
    <xf numFmtId="9" fontId="30" fillId="0" borderId="0" applyFont="0" applyFill="0" applyBorder="0" applyAlignment="0" applyProtection="0"/>
    <xf numFmtId="43" fontId="30" fillId="0" borderId="0" applyFont="0" applyFill="0" applyBorder="0" applyAlignment="0" applyProtection="0"/>
    <xf numFmtId="44" fontId="30" fillId="0" borderId="0" applyFont="0" applyFill="0" applyBorder="0" applyAlignment="0" applyProtection="0"/>
  </cellStyleXfs>
  <cellXfs count="931">
    <xf numFmtId="0" fontId="0" fillId="0" borderId="0" xfId="0"/>
    <xf numFmtId="0" fontId="0" fillId="0" borderId="3" xfId="0" applyBorder="1"/>
    <xf numFmtId="0" fontId="0" fillId="0" borderId="4" xfId="0" applyBorder="1"/>
    <xf numFmtId="0" fontId="0" fillId="0" borderId="0" xfId="0" applyBorder="1"/>
    <xf numFmtId="0" fontId="0" fillId="0" borderId="7" xfId="0" applyBorder="1"/>
    <xf numFmtId="0" fontId="0" fillId="0" borderId="11" xfId="0" applyBorder="1"/>
    <xf numFmtId="0" fontId="0" fillId="0" borderId="10" xfId="0" applyBorder="1"/>
    <xf numFmtId="0" fontId="0" fillId="0" borderId="13" xfId="0" applyBorder="1"/>
    <xf numFmtId="0" fontId="0" fillId="0" borderId="0" xfId="0" applyAlignment="1"/>
    <xf numFmtId="0" fontId="0" fillId="0" borderId="19" xfId="0" applyBorder="1"/>
    <xf numFmtId="0" fontId="0" fillId="0" borderId="21" xfId="0" applyBorder="1"/>
    <xf numFmtId="0" fontId="0" fillId="0" borderId="22" xfId="0" applyBorder="1"/>
    <xf numFmtId="0" fontId="3" fillId="0" borderId="0" xfId="0" applyFont="1"/>
    <xf numFmtId="0" fontId="3" fillId="0" borderId="3" xfId="0" applyFont="1" applyBorder="1"/>
    <xf numFmtId="0" fontId="3" fillId="0" borderId="20" xfId="0" applyFont="1" applyBorder="1"/>
    <xf numFmtId="0" fontId="13" fillId="5" borderId="8" xfId="0" applyFont="1" applyFill="1" applyBorder="1"/>
    <xf numFmtId="0" fontId="0" fillId="0" borderId="23" xfId="0" applyBorder="1"/>
    <xf numFmtId="0" fontId="5" fillId="5" borderId="25" xfId="0" applyFont="1" applyFill="1" applyBorder="1"/>
    <xf numFmtId="0" fontId="3" fillId="0" borderId="10" xfId="0" applyFont="1" applyBorder="1"/>
    <xf numFmtId="0" fontId="3" fillId="7" borderId="10" xfId="0" applyFont="1" applyFill="1" applyBorder="1"/>
    <xf numFmtId="0" fontId="0" fillId="7" borderId="3" xfId="0" applyFill="1" applyBorder="1"/>
    <xf numFmtId="0" fontId="3" fillId="7" borderId="3" xfId="0" applyFont="1" applyFill="1" applyBorder="1"/>
    <xf numFmtId="0" fontId="0" fillId="0" borderId="20" xfId="0" applyBorder="1"/>
    <xf numFmtId="0" fontId="0" fillId="0" borderId="26" xfId="0" applyBorder="1"/>
    <xf numFmtId="0" fontId="3" fillId="0" borderId="26" xfId="0" applyFont="1" applyBorder="1"/>
    <xf numFmtId="0" fontId="0" fillId="0" borderId="30" xfId="0" applyBorder="1"/>
    <xf numFmtId="0" fontId="5" fillId="5" borderId="10" xfId="0" applyFont="1" applyFill="1" applyBorder="1"/>
    <xf numFmtId="0" fontId="3" fillId="7" borderId="25" xfId="0" applyFont="1" applyFill="1" applyBorder="1"/>
    <xf numFmtId="0" fontId="13" fillId="5" borderId="29" xfId="0" applyFont="1" applyFill="1" applyBorder="1"/>
    <xf numFmtId="0" fontId="7" fillId="3" borderId="0" xfId="0" applyFont="1" applyFill="1" applyBorder="1" applyAlignment="1"/>
    <xf numFmtId="0" fontId="7" fillId="3" borderId="31" xfId="0" applyFont="1" applyFill="1" applyBorder="1" applyAlignment="1"/>
    <xf numFmtId="0" fontId="7" fillId="3" borderId="34" xfId="0" applyFont="1" applyFill="1" applyBorder="1" applyAlignment="1"/>
    <xf numFmtId="0" fontId="7" fillId="3" borderId="36" xfId="0" applyFont="1" applyFill="1" applyBorder="1" applyAlignment="1"/>
    <xf numFmtId="0" fontId="3" fillId="5" borderId="42" xfId="0" applyFont="1" applyFill="1" applyBorder="1" applyAlignment="1" applyProtection="1">
      <protection locked="0"/>
    </xf>
    <xf numFmtId="0" fontId="3" fillId="5" borderId="41" xfId="0" applyFont="1" applyFill="1" applyBorder="1" applyAlignment="1" applyProtection="1">
      <protection locked="0"/>
    </xf>
    <xf numFmtId="0" fontId="3" fillId="5" borderId="44" xfId="0" applyFont="1" applyFill="1" applyBorder="1" applyAlignment="1" applyProtection="1">
      <protection locked="0"/>
    </xf>
    <xf numFmtId="0" fontId="3" fillId="5" borderId="43" xfId="0" applyFont="1" applyFill="1" applyBorder="1" applyAlignment="1" applyProtection="1">
      <protection locked="0"/>
    </xf>
    <xf numFmtId="0" fontId="0" fillId="0" borderId="0" xfId="0" applyProtection="1">
      <protection locked="0"/>
    </xf>
    <xf numFmtId="0" fontId="0" fillId="0" borderId="10" xfId="0" applyBorder="1" applyAlignment="1">
      <alignment horizontal="center"/>
    </xf>
    <xf numFmtId="0" fontId="0" fillId="0" borderId="3" xfId="0" applyBorder="1" applyAlignment="1">
      <alignment horizontal="center"/>
    </xf>
    <xf numFmtId="0" fontId="0" fillId="0" borderId="15" xfId="0" applyBorder="1" applyAlignment="1">
      <alignment horizontal="center"/>
    </xf>
    <xf numFmtId="0" fontId="0" fillId="0" borderId="45" xfId="0" applyBorder="1" applyAlignment="1">
      <alignment horizontal="center"/>
    </xf>
    <xf numFmtId="0" fontId="0" fillId="5" borderId="48" xfId="0" applyFill="1" applyBorder="1"/>
    <xf numFmtId="0" fontId="0" fillId="5" borderId="48" xfId="0" applyFill="1" applyBorder="1" applyAlignment="1">
      <alignment horizontal="center" vertical="center" wrapText="1"/>
    </xf>
    <xf numFmtId="0" fontId="0" fillId="5" borderId="48" xfId="0" applyFont="1" applyFill="1" applyBorder="1" applyAlignment="1">
      <alignment horizontal="center" vertical="center" wrapText="1"/>
    </xf>
    <xf numFmtId="0" fontId="0" fillId="5" borderId="48" xfId="0" applyFill="1" applyBorder="1" applyAlignment="1">
      <alignment horizontal="center"/>
    </xf>
    <xf numFmtId="0" fontId="0" fillId="5" borderId="49" xfId="0" applyFill="1" applyBorder="1" applyAlignment="1">
      <alignment horizontal="center"/>
    </xf>
    <xf numFmtId="0" fontId="0" fillId="5" borderId="52" xfId="0" applyFill="1" applyBorder="1"/>
    <xf numFmtId="0" fontId="0" fillId="18" borderId="3" xfId="0" applyFill="1" applyBorder="1"/>
    <xf numFmtId="0" fontId="0" fillId="18" borderId="4" xfId="0" applyFill="1" applyBorder="1"/>
    <xf numFmtId="0" fontId="0" fillId="18" borderId="11" xfId="0" applyFill="1" applyBorder="1"/>
    <xf numFmtId="0" fontId="0" fillId="5" borderId="56" xfId="0" applyFill="1" applyBorder="1" applyAlignment="1">
      <alignment horizontal="center" vertical="center"/>
    </xf>
    <xf numFmtId="0" fontId="0" fillId="5" borderId="56" xfId="0" applyFill="1" applyBorder="1" applyAlignment="1">
      <alignment horizontal="center" vertical="center" wrapText="1"/>
    </xf>
    <xf numFmtId="0" fontId="0" fillId="5" borderId="57" xfId="0" applyFill="1" applyBorder="1"/>
    <xf numFmtId="0" fontId="3" fillId="5" borderId="12" xfId="0" applyFont="1" applyFill="1" applyBorder="1"/>
    <xf numFmtId="0" fontId="0" fillId="5" borderId="58" xfId="0" applyFill="1" applyBorder="1"/>
    <xf numFmtId="0" fontId="0" fillId="5" borderId="59" xfId="0" applyFill="1" applyBorder="1"/>
    <xf numFmtId="0" fontId="5" fillId="17" borderId="8" xfId="0" applyFont="1" applyFill="1" applyBorder="1" applyAlignment="1">
      <alignment horizontal="center" vertical="center" wrapText="1"/>
    </xf>
    <xf numFmtId="0" fontId="0" fillId="5" borderId="60" xfId="0" applyFill="1" applyBorder="1"/>
    <xf numFmtId="0" fontId="0" fillId="5" borderId="56" xfId="0" applyFill="1" applyBorder="1"/>
    <xf numFmtId="0" fontId="5" fillId="17" borderId="8" xfId="0" applyFont="1" applyFill="1" applyBorder="1"/>
    <xf numFmtId="0" fontId="0" fillId="5" borderId="61" xfId="0" applyFill="1" applyBorder="1"/>
    <xf numFmtId="0" fontId="0" fillId="5" borderId="15" xfId="0" applyFill="1" applyBorder="1"/>
    <xf numFmtId="0" fontId="0" fillId="5" borderId="12" xfId="0" applyFill="1" applyBorder="1"/>
    <xf numFmtId="0" fontId="19" fillId="5" borderId="12" xfId="0" applyFont="1" applyFill="1" applyBorder="1"/>
    <xf numFmtId="0" fontId="24" fillId="20" borderId="6" xfId="0" applyFont="1" applyFill="1" applyBorder="1" applyAlignment="1">
      <alignment horizontal="center" vertical="center"/>
    </xf>
    <xf numFmtId="0" fontId="24" fillId="20" borderId="28" xfId="0" applyFont="1" applyFill="1" applyBorder="1" applyAlignment="1">
      <alignment horizontal="center" vertical="center"/>
    </xf>
    <xf numFmtId="0" fontId="0" fillId="0" borderId="60" xfId="0" applyBorder="1"/>
    <xf numFmtId="0" fontId="3" fillId="21" borderId="64" xfId="0" applyFont="1" applyFill="1" applyBorder="1" applyAlignment="1">
      <alignment horizontal="center"/>
    </xf>
    <xf numFmtId="0" fontId="0" fillId="0" borderId="60" xfId="0" applyFill="1" applyBorder="1"/>
    <xf numFmtId="0" fontId="0" fillId="0" borderId="7" xfId="0" applyFill="1" applyBorder="1"/>
    <xf numFmtId="0" fontId="0" fillId="0" borderId="8" xfId="0" applyFill="1" applyBorder="1"/>
    <xf numFmtId="0" fontId="0" fillId="0" borderId="10" xfId="0" applyFill="1" applyBorder="1"/>
    <xf numFmtId="0" fontId="3" fillId="21" borderId="12" xfId="0" applyFont="1" applyFill="1" applyBorder="1" applyAlignment="1">
      <alignment horizontal="center"/>
    </xf>
    <xf numFmtId="0" fontId="3" fillId="10" borderId="10" xfId="0" applyFont="1" applyFill="1" applyBorder="1" applyAlignment="1">
      <alignment horizontal="center" vertical="center"/>
    </xf>
    <xf numFmtId="0" fontId="3" fillId="21" borderId="10" xfId="0" applyFont="1" applyFill="1" applyBorder="1"/>
    <xf numFmtId="0" fontId="3" fillId="22" borderId="10" xfId="0" applyFont="1" applyFill="1" applyBorder="1"/>
    <xf numFmtId="0" fontId="5" fillId="20" borderId="12" xfId="0" applyFont="1" applyFill="1" applyBorder="1"/>
    <xf numFmtId="0" fontId="5" fillId="20" borderId="13" xfId="0" applyFont="1" applyFill="1" applyBorder="1"/>
    <xf numFmtId="0" fontId="3" fillId="0" borderId="26" xfId="0" applyFont="1" applyBorder="1" applyAlignment="1">
      <alignment horizontal="center"/>
    </xf>
    <xf numFmtId="0" fontId="5" fillId="20" borderId="3" xfId="0" applyFont="1" applyFill="1" applyBorder="1" applyAlignment="1">
      <alignment horizontal="center"/>
    </xf>
    <xf numFmtId="0" fontId="3" fillId="24" borderId="6" xfId="0" applyFont="1" applyFill="1" applyBorder="1"/>
    <xf numFmtId="0" fontId="3" fillId="18" borderId="6" xfId="0" applyFont="1" applyFill="1" applyBorder="1" applyAlignment="1">
      <alignment horizontal="center"/>
    </xf>
    <xf numFmtId="0" fontId="0" fillId="18" borderId="9" xfId="0" applyFill="1" applyBorder="1"/>
    <xf numFmtId="0" fontId="6" fillId="0" borderId="0" xfId="0" applyFont="1" applyFill="1" applyBorder="1"/>
    <xf numFmtId="0" fontId="3" fillId="18" borderId="64" xfId="0" applyFont="1" applyFill="1" applyBorder="1" applyAlignment="1">
      <alignment horizontal="center"/>
    </xf>
    <xf numFmtId="0" fontId="3" fillId="24" borderId="46" xfId="0" applyFont="1" applyFill="1" applyBorder="1"/>
    <xf numFmtId="0" fontId="3" fillId="18" borderId="46" xfId="0" applyFont="1" applyFill="1" applyBorder="1" applyAlignment="1">
      <alignment horizontal="center"/>
    </xf>
    <xf numFmtId="0" fontId="0" fillId="18" borderId="46" xfId="0" applyFill="1" applyBorder="1"/>
    <xf numFmtId="0" fontId="5" fillId="20" borderId="16" xfId="0" applyFont="1" applyFill="1" applyBorder="1" applyAlignment="1">
      <alignment horizontal="center"/>
    </xf>
    <xf numFmtId="0" fontId="5" fillId="20" borderId="18" xfId="0" applyFont="1" applyFill="1" applyBorder="1" applyAlignment="1">
      <alignment horizontal="center"/>
    </xf>
    <xf numFmtId="0" fontId="5" fillId="20" borderId="46" xfId="0" applyFont="1" applyFill="1" applyBorder="1" applyAlignment="1">
      <alignment horizontal="center"/>
    </xf>
    <xf numFmtId="0" fontId="3" fillId="18" borderId="53" xfId="0" applyFont="1" applyFill="1" applyBorder="1" applyAlignment="1">
      <alignment horizontal="center"/>
    </xf>
    <xf numFmtId="0" fontId="0" fillId="18" borderId="53" xfId="0" applyFill="1" applyBorder="1"/>
    <xf numFmtId="0" fontId="5" fillId="25" borderId="0" xfId="0" applyFont="1" applyFill="1" applyAlignment="1">
      <alignment horizontal="center"/>
    </xf>
    <xf numFmtId="0" fontId="5" fillId="20" borderId="53" xfId="0" applyFont="1" applyFill="1" applyBorder="1" applyAlignment="1">
      <alignment horizontal="center"/>
    </xf>
    <xf numFmtId="0" fontId="0" fillId="0" borderId="0" xfId="0" applyAlignment="1">
      <alignment horizontal="center"/>
    </xf>
    <xf numFmtId="0" fontId="5" fillId="20" borderId="0" xfId="0" applyFont="1" applyFill="1"/>
    <xf numFmtId="0" fontId="3" fillId="0" borderId="15" xfId="0" applyFont="1" applyBorder="1" applyAlignment="1">
      <alignment horizontal="center"/>
    </xf>
    <xf numFmtId="0" fontId="5" fillId="20" borderId="47" xfId="0" applyFont="1" applyFill="1" applyBorder="1" applyAlignment="1">
      <alignment horizontal="center"/>
    </xf>
    <xf numFmtId="0" fontId="24" fillId="26" borderId="16" xfId="0" applyFont="1" applyFill="1" applyBorder="1" applyAlignment="1">
      <alignment horizontal="center" vertical="center" wrapText="1"/>
    </xf>
    <xf numFmtId="0" fontId="0" fillId="18" borderId="22" xfId="0" applyFill="1" applyBorder="1"/>
    <xf numFmtId="0" fontId="6" fillId="20" borderId="18" xfId="0" applyFont="1" applyFill="1" applyBorder="1"/>
    <xf numFmtId="0" fontId="5" fillId="26" borderId="50" xfId="0" applyFont="1" applyFill="1" applyBorder="1" applyAlignment="1">
      <alignment horizontal="center" vertical="center"/>
    </xf>
    <xf numFmtId="0" fontId="0" fillId="28" borderId="0" xfId="0" applyFill="1" applyBorder="1"/>
    <xf numFmtId="0" fontId="0" fillId="28" borderId="19" xfId="0" applyFill="1" applyBorder="1"/>
    <xf numFmtId="0" fontId="22" fillId="20" borderId="0" xfId="0" applyFont="1" applyFill="1" applyAlignment="1">
      <alignment horizontal="center" vertical="center"/>
    </xf>
    <xf numFmtId="0" fontId="0" fillId="20" borderId="8" xfId="0" applyFill="1" applyBorder="1"/>
    <xf numFmtId="0" fontId="3" fillId="18" borderId="14" xfId="0" applyFont="1" applyFill="1" applyBorder="1" applyAlignment="1">
      <alignment horizontal="center" vertical="center"/>
    </xf>
    <xf numFmtId="0" fontId="0" fillId="20" borderId="9" xfId="0" applyFill="1" applyBorder="1"/>
    <xf numFmtId="0" fontId="5" fillId="6" borderId="12" xfId="0" applyFont="1" applyFill="1" applyBorder="1" applyAlignment="1">
      <alignment horizontal="center" vertical="center" wrapText="1"/>
    </xf>
    <xf numFmtId="0" fontId="0" fillId="12" borderId="29" xfId="0" applyFill="1" applyBorder="1"/>
    <xf numFmtId="0" fontId="0" fillId="12" borderId="30" xfId="0" applyFill="1" applyBorder="1"/>
    <xf numFmtId="0" fontId="6" fillId="26" borderId="6" xfId="0" applyFont="1" applyFill="1" applyBorder="1"/>
    <xf numFmtId="0" fontId="22" fillId="26" borderId="16" xfId="0" applyFont="1" applyFill="1" applyBorder="1"/>
    <xf numFmtId="0" fontId="3" fillId="18" borderId="21" xfId="0" applyFont="1" applyFill="1" applyBorder="1" applyAlignment="1">
      <alignment horizontal="center"/>
    </xf>
    <xf numFmtId="0" fontId="0" fillId="30" borderId="3" xfId="0" applyFill="1" applyBorder="1"/>
    <xf numFmtId="0" fontId="5" fillId="25" borderId="3" xfId="0" applyFont="1" applyFill="1" applyBorder="1"/>
    <xf numFmtId="0" fontId="3" fillId="0" borderId="3" xfId="0" applyFont="1" applyBorder="1" applyAlignment="1">
      <alignment horizontal="center" vertical="center" wrapText="1"/>
    </xf>
    <xf numFmtId="0" fontId="0" fillId="30" borderId="3" xfId="0" applyFill="1" applyBorder="1" applyAlignment="1">
      <alignment horizontal="center"/>
    </xf>
    <xf numFmtId="0" fontId="0" fillId="30" borderId="10" xfId="0" applyFill="1" applyBorder="1" applyAlignment="1">
      <alignment horizontal="center"/>
    </xf>
    <xf numFmtId="0" fontId="0" fillId="30" borderId="10" xfId="0" applyFill="1" applyBorder="1"/>
    <xf numFmtId="0" fontId="0" fillId="30" borderId="12" xfId="0" applyFill="1" applyBorder="1"/>
    <xf numFmtId="0" fontId="5" fillId="25" borderId="15" xfId="0" applyFont="1" applyFill="1" applyBorder="1"/>
    <xf numFmtId="0" fontId="0" fillId="30" borderId="25" xfId="0" applyFill="1" applyBorder="1" applyAlignment="1">
      <alignment horizontal="center"/>
    </xf>
    <xf numFmtId="0" fontId="3" fillId="0" borderId="20" xfId="0" applyFont="1" applyBorder="1" applyAlignment="1">
      <alignment horizontal="center"/>
    </xf>
    <xf numFmtId="0" fontId="3" fillId="0" borderId="21" xfId="0" applyFont="1" applyBorder="1" applyAlignment="1">
      <alignment horizontal="center"/>
    </xf>
    <xf numFmtId="0" fontId="3" fillId="0" borderId="22" xfId="0" applyFont="1" applyBorder="1" applyAlignment="1">
      <alignment horizontal="center"/>
    </xf>
    <xf numFmtId="0" fontId="19" fillId="30" borderId="10" xfId="0" applyFont="1" applyFill="1" applyBorder="1" applyAlignment="1">
      <alignment horizontal="center"/>
    </xf>
    <xf numFmtId="0" fontId="3" fillId="29" borderId="8" xfId="0" applyFont="1" applyFill="1" applyBorder="1" applyAlignment="1">
      <alignment horizontal="center"/>
    </xf>
    <xf numFmtId="0" fontId="3" fillId="29" borderId="14" xfId="0" applyFont="1" applyFill="1" applyBorder="1" applyAlignment="1">
      <alignment horizontal="center"/>
    </xf>
    <xf numFmtId="0" fontId="3" fillId="29" borderId="9" xfId="0" applyFont="1" applyFill="1" applyBorder="1" applyAlignment="1">
      <alignment horizontal="center"/>
    </xf>
    <xf numFmtId="0" fontId="3" fillId="29" borderId="8" xfId="0" applyFont="1" applyFill="1" applyBorder="1" applyAlignment="1">
      <alignment horizontal="left"/>
    </xf>
    <xf numFmtId="0" fontId="0" fillId="10" borderId="10" xfId="0" applyFill="1" applyBorder="1" applyAlignment="1">
      <alignment horizontal="center" vertical="center" wrapText="1"/>
    </xf>
    <xf numFmtId="0" fontId="3" fillId="10" borderId="12" xfId="0" applyFont="1" applyFill="1" applyBorder="1" applyAlignment="1">
      <alignment horizontal="center" vertical="center"/>
    </xf>
    <xf numFmtId="0" fontId="0" fillId="0" borderId="47" xfId="0" applyBorder="1"/>
    <xf numFmtId="0" fontId="0" fillId="0" borderId="48" xfId="0" applyBorder="1"/>
    <xf numFmtId="0" fontId="0" fillId="0" borderId="51" xfId="0" applyBorder="1"/>
    <xf numFmtId="0" fontId="3" fillId="31" borderId="47" xfId="0" applyFont="1" applyFill="1" applyBorder="1" applyAlignment="1">
      <alignment horizontal="center"/>
    </xf>
    <xf numFmtId="0" fontId="3" fillId="31" borderId="48" xfId="0" applyFont="1" applyFill="1" applyBorder="1" applyAlignment="1">
      <alignment horizontal="center"/>
    </xf>
    <xf numFmtId="0" fontId="3" fillId="31" borderId="49" xfId="0" applyFont="1" applyFill="1" applyBorder="1" applyAlignment="1">
      <alignment horizontal="center"/>
    </xf>
    <xf numFmtId="0" fontId="19" fillId="5" borderId="8" xfId="0" applyFont="1" applyFill="1" applyBorder="1"/>
    <xf numFmtId="0" fontId="19" fillId="23" borderId="10" xfId="0" applyFont="1" applyFill="1" applyBorder="1"/>
    <xf numFmtId="0" fontId="3" fillId="32" borderId="10" xfId="0" applyFont="1" applyFill="1" applyBorder="1"/>
    <xf numFmtId="0" fontId="19" fillId="30" borderId="51" xfId="0" applyFont="1" applyFill="1" applyBorder="1"/>
    <xf numFmtId="0" fontId="10" fillId="20" borderId="14" xfId="0" applyFont="1" applyFill="1" applyBorder="1" applyAlignment="1">
      <alignment horizontal="center" vertical="center"/>
    </xf>
    <xf numFmtId="0" fontId="10" fillId="20" borderId="14" xfId="0" applyFont="1" applyFill="1" applyBorder="1" applyAlignment="1">
      <alignment horizontal="center" vertical="center" wrapText="1"/>
    </xf>
    <xf numFmtId="0" fontId="10" fillId="20" borderId="9" xfId="0" applyFont="1" applyFill="1" applyBorder="1" applyAlignment="1">
      <alignment horizontal="center" vertical="center" wrapText="1"/>
    </xf>
    <xf numFmtId="0" fontId="3" fillId="0" borderId="12" xfId="0" applyFont="1" applyBorder="1" applyAlignment="1">
      <alignment horizontal="center"/>
    </xf>
    <xf numFmtId="0" fontId="0" fillId="0" borderId="4" xfId="0" applyBorder="1" applyAlignment="1">
      <alignment horizontal="center"/>
    </xf>
    <xf numFmtId="0" fontId="5" fillId="20" borderId="8" xfId="0" applyFont="1" applyFill="1" applyBorder="1"/>
    <xf numFmtId="0" fontId="6" fillId="20" borderId="10" xfId="0" applyFont="1" applyFill="1" applyBorder="1"/>
    <xf numFmtId="0" fontId="19" fillId="34" borderId="10" xfId="0" applyFont="1" applyFill="1" applyBorder="1"/>
    <xf numFmtId="0" fontId="5" fillId="20" borderId="10" xfId="0" applyFont="1" applyFill="1" applyBorder="1"/>
    <xf numFmtId="0" fontId="5" fillId="20" borderId="11" xfId="0" applyFont="1" applyFill="1" applyBorder="1"/>
    <xf numFmtId="0" fontId="3" fillId="30" borderId="10" xfId="0" applyFont="1" applyFill="1" applyBorder="1"/>
    <xf numFmtId="0" fontId="5" fillId="28" borderId="10" xfId="0" applyFont="1" applyFill="1" applyBorder="1"/>
    <xf numFmtId="0" fontId="29" fillId="22" borderId="0" xfId="0" applyFont="1" applyFill="1"/>
    <xf numFmtId="0" fontId="0" fillId="34" borderId="10" xfId="0" applyFill="1" applyBorder="1"/>
    <xf numFmtId="0" fontId="3" fillId="34" borderId="10" xfId="0" applyFont="1" applyFill="1" applyBorder="1"/>
    <xf numFmtId="0" fontId="27" fillId="36" borderId="8" xfId="0" applyFont="1" applyFill="1" applyBorder="1" applyAlignment="1">
      <alignment vertical="center" wrapText="1"/>
    </xf>
    <xf numFmtId="0" fontId="3" fillId="18" borderId="10" xfId="0" applyFont="1" applyFill="1" applyBorder="1"/>
    <xf numFmtId="0" fontId="3" fillId="36" borderId="10" xfId="0" applyFont="1" applyFill="1" applyBorder="1"/>
    <xf numFmtId="0" fontId="3" fillId="36" borderId="12" xfId="0" applyFont="1" applyFill="1" applyBorder="1"/>
    <xf numFmtId="0" fontId="20" fillId="35" borderId="10" xfId="0" applyFont="1" applyFill="1" applyBorder="1" applyAlignment="1">
      <alignment horizontal="center" vertical="center"/>
    </xf>
    <xf numFmtId="0" fontId="0" fillId="37" borderId="10" xfId="0" applyFill="1" applyBorder="1"/>
    <xf numFmtId="0" fontId="0" fillId="35" borderId="12" xfId="0" applyFill="1" applyBorder="1"/>
    <xf numFmtId="0" fontId="20" fillId="35" borderId="8" xfId="0" applyFont="1" applyFill="1" applyBorder="1" applyAlignment="1">
      <alignment horizontal="center" vertical="center"/>
    </xf>
    <xf numFmtId="0" fontId="3" fillId="35" borderId="12" xfId="0" applyFont="1" applyFill="1" applyBorder="1"/>
    <xf numFmtId="0" fontId="27" fillId="35" borderId="10" xfId="0" applyFont="1" applyFill="1" applyBorder="1" applyAlignment="1">
      <alignment horizontal="center" vertical="center"/>
    </xf>
    <xf numFmtId="0" fontId="3" fillId="0" borderId="11" xfId="0" applyFont="1" applyBorder="1"/>
    <xf numFmtId="0" fontId="0" fillId="4" borderId="51" xfId="0" applyFill="1" applyBorder="1" applyAlignment="1">
      <alignment vertical="center" wrapText="1"/>
    </xf>
    <xf numFmtId="0" fontId="0" fillId="4" borderId="52" xfId="0" applyFill="1" applyBorder="1" applyAlignment="1">
      <alignment vertical="center" wrapText="1"/>
    </xf>
    <xf numFmtId="0" fontId="0" fillId="4" borderId="65" xfId="0" applyFill="1" applyBorder="1" applyAlignment="1">
      <alignment vertical="center" wrapText="1"/>
    </xf>
    <xf numFmtId="12" fontId="3" fillId="3" borderId="3" xfId="0" applyNumberFormat="1" applyFont="1" applyFill="1" applyBorder="1" applyAlignment="1">
      <alignment horizontal="center"/>
    </xf>
    <xf numFmtId="0" fontId="3" fillId="5" borderId="46" xfId="0" applyFont="1" applyFill="1" applyBorder="1"/>
    <xf numFmtId="12" fontId="3" fillId="4" borderId="3" xfId="0" applyNumberFormat="1" applyFont="1" applyFill="1" applyBorder="1" applyAlignment="1">
      <alignment horizontal="center"/>
    </xf>
    <xf numFmtId="0" fontId="3" fillId="38" borderId="3" xfId="0" applyFont="1" applyFill="1" applyBorder="1"/>
    <xf numFmtId="0" fontId="5" fillId="4" borderId="20" xfId="0" applyFont="1" applyFill="1" applyBorder="1" applyAlignment="1">
      <alignment horizontal="left"/>
    </xf>
    <xf numFmtId="0" fontId="0" fillId="4" borderId="22" xfId="0" applyFill="1" applyBorder="1" applyAlignment="1">
      <alignment horizontal="center"/>
    </xf>
    <xf numFmtId="0" fontId="1" fillId="2" borderId="10" xfId="1" applyFont="1" applyBorder="1"/>
    <xf numFmtId="0" fontId="1" fillId="2" borderId="12" xfId="1" applyFont="1" applyBorder="1"/>
    <xf numFmtId="0" fontId="3" fillId="0" borderId="19" xfId="0" applyFont="1" applyBorder="1"/>
    <xf numFmtId="0" fontId="1" fillId="2" borderId="26" xfId="1" applyFont="1" applyBorder="1"/>
    <xf numFmtId="0" fontId="5" fillId="20" borderId="46" xfId="2" applyFont="1" applyFill="1" applyBorder="1"/>
    <xf numFmtId="0" fontId="5" fillId="20" borderId="46" xfId="0" applyFont="1" applyFill="1" applyBorder="1"/>
    <xf numFmtId="0" fontId="5" fillId="20" borderId="10" xfId="1" applyFont="1" applyFill="1" applyBorder="1"/>
    <xf numFmtId="0" fontId="3" fillId="39" borderId="3" xfId="0" applyFont="1" applyFill="1" applyBorder="1"/>
    <xf numFmtId="0" fontId="3" fillId="39" borderId="25" xfId="0" applyFont="1" applyFill="1" applyBorder="1"/>
    <xf numFmtId="0" fontId="3" fillId="39" borderId="10" xfId="0" applyFont="1" applyFill="1" applyBorder="1"/>
    <xf numFmtId="10" fontId="34" fillId="39" borderId="11" xfId="4" applyNumberFormat="1" applyFont="1" applyFill="1" applyBorder="1" applyAlignment="1">
      <alignment horizontal="center" vertical="center"/>
    </xf>
    <xf numFmtId="10" fontId="34" fillId="39" borderId="11" xfId="4" applyNumberFormat="1" applyFont="1" applyFill="1" applyBorder="1" applyAlignment="1">
      <alignment horizontal="center"/>
    </xf>
    <xf numFmtId="0" fontId="3" fillId="39" borderId="10" xfId="0" applyFont="1" applyFill="1" applyBorder="1" applyAlignment="1">
      <alignment horizontal="left"/>
    </xf>
    <xf numFmtId="0" fontId="3" fillId="39" borderId="0" xfId="0" applyFont="1" applyFill="1" applyBorder="1" applyAlignment="1">
      <alignment horizontal="left"/>
    </xf>
    <xf numFmtId="0" fontId="3" fillId="39" borderId="12" xfId="0" applyFont="1" applyFill="1" applyBorder="1" applyAlignment="1">
      <alignment horizontal="left"/>
    </xf>
    <xf numFmtId="0" fontId="3" fillId="39" borderId="52" xfId="0" applyFont="1" applyFill="1" applyBorder="1" applyAlignment="1">
      <alignment horizontal="left"/>
    </xf>
    <xf numFmtId="0" fontId="3" fillId="39" borderId="21" xfId="0" applyFont="1" applyFill="1" applyBorder="1" applyAlignment="1">
      <alignment horizontal="center"/>
    </xf>
    <xf numFmtId="0" fontId="5" fillId="20" borderId="22" xfId="0" applyFont="1" applyFill="1" applyBorder="1"/>
    <xf numFmtId="0" fontId="3" fillId="0" borderId="21" xfId="0" applyFont="1" applyBorder="1"/>
    <xf numFmtId="9" fontId="3" fillId="0" borderId="21" xfId="0" applyNumberFormat="1" applyFont="1" applyBorder="1"/>
    <xf numFmtId="9" fontId="3" fillId="0" borderId="22" xfId="0" applyNumberFormat="1" applyFont="1" applyBorder="1"/>
    <xf numFmtId="9" fontId="3" fillId="0" borderId="18" xfId="0" applyNumberFormat="1" applyFont="1" applyBorder="1"/>
    <xf numFmtId="12" fontId="5" fillId="5" borderId="4" xfId="0" applyNumberFormat="1" applyFont="1" applyFill="1" applyBorder="1" applyAlignment="1">
      <alignment horizontal="center" vertical="center"/>
    </xf>
    <xf numFmtId="12" fontId="5" fillId="5" borderId="4" xfId="0" applyNumberFormat="1" applyFont="1" applyFill="1" applyBorder="1" applyAlignment="1">
      <alignment horizontal="center" vertical="center" wrapText="1"/>
    </xf>
    <xf numFmtId="10" fontId="3" fillId="7" borderId="3" xfId="0" applyNumberFormat="1" applyFont="1" applyFill="1" applyBorder="1"/>
    <xf numFmtId="10" fontId="0" fillId="0" borderId="0" xfId="0" applyNumberFormat="1"/>
    <xf numFmtId="0" fontId="5" fillId="6" borderId="12" xfId="0" applyFont="1" applyFill="1" applyBorder="1"/>
    <xf numFmtId="44" fontId="5" fillId="6" borderId="12" xfId="0" applyNumberFormat="1" applyFont="1" applyFill="1" applyBorder="1"/>
    <xf numFmtId="12" fontId="5" fillId="5" borderId="3" xfId="0" applyNumberFormat="1" applyFont="1" applyFill="1" applyBorder="1" applyAlignment="1">
      <alignment horizontal="center"/>
    </xf>
    <xf numFmtId="0" fontId="7" fillId="3" borderId="71" xfId="0" applyFont="1" applyFill="1" applyBorder="1" applyAlignment="1"/>
    <xf numFmtId="0" fontId="7" fillId="3" borderId="73" xfId="0" applyFont="1" applyFill="1" applyBorder="1" applyAlignment="1"/>
    <xf numFmtId="0" fontId="7" fillId="3" borderId="72" xfId="0" applyFont="1" applyFill="1" applyBorder="1" applyAlignment="1"/>
    <xf numFmtId="0" fontId="3" fillId="5" borderId="74" xfId="0" applyFont="1" applyFill="1" applyBorder="1" applyAlignment="1" applyProtection="1">
      <protection locked="0"/>
    </xf>
    <xf numFmtId="0" fontId="3" fillId="5" borderId="75" xfId="0" applyFont="1" applyFill="1" applyBorder="1" applyAlignment="1" applyProtection="1">
      <protection locked="0"/>
    </xf>
    <xf numFmtId="0" fontId="12" fillId="4" borderId="37" xfId="0" applyFont="1" applyFill="1" applyBorder="1" applyAlignment="1">
      <alignment horizontal="center" vertical="center" wrapText="1"/>
    </xf>
    <xf numFmtId="0" fontId="12" fillId="4" borderId="40" xfId="0" applyFont="1" applyFill="1" applyBorder="1" applyAlignment="1">
      <alignment horizontal="center" vertical="center" wrapText="1"/>
    </xf>
    <xf numFmtId="0" fontId="23" fillId="19" borderId="6" xfId="0" applyFont="1" applyFill="1" applyBorder="1" applyAlignment="1">
      <alignment horizontal="center" vertical="center"/>
    </xf>
    <xf numFmtId="0" fontId="0" fillId="5" borderId="0" xfId="0" applyFill="1" applyBorder="1"/>
    <xf numFmtId="12" fontId="23" fillId="19" borderId="3" xfId="0" applyNumberFormat="1" applyFont="1" applyFill="1" applyBorder="1" applyAlignment="1">
      <alignment horizontal="center" vertical="center"/>
    </xf>
    <xf numFmtId="0" fontId="5" fillId="17" borderId="23" xfId="0" applyFont="1" applyFill="1" applyBorder="1"/>
    <xf numFmtId="0" fontId="0" fillId="5" borderId="76" xfId="0" applyFill="1" applyBorder="1"/>
    <xf numFmtId="0" fontId="0" fillId="5" borderId="19" xfId="0" applyFill="1" applyBorder="1"/>
    <xf numFmtId="12" fontId="3" fillId="10" borderId="3" xfId="0" applyNumberFormat="1" applyFont="1" applyFill="1" applyBorder="1" applyAlignment="1">
      <alignment horizontal="center" vertical="center"/>
    </xf>
    <xf numFmtId="12" fontId="3" fillId="10" borderId="6" xfId="0" applyNumberFormat="1" applyFont="1" applyFill="1" applyBorder="1" applyAlignment="1">
      <alignment horizontal="center"/>
    </xf>
    <xf numFmtId="0" fontId="39" fillId="0" borderId="53" xfId="0" applyFont="1" applyBorder="1" applyAlignment="1">
      <alignment horizontal="left" vertical="center" wrapText="1"/>
    </xf>
    <xf numFmtId="0" fontId="39" fillId="0" borderId="54" xfId="0" applyFont="1" applyBorder="1" applyAlignment="1">
      <alignment horizontal="left" vertical="center" wrapText="1"/>
    </xf>
    <xf numFmtId="0" fontId="39" fillId="0" borderId="55" xfId="0" applyFont="1" applyBorder="1" applyAlignment="1">
      <alignment horizontal="left" vertical="center" wrapText="1"/>
    </xf>
    <xf numFmtId="0" fontId="39" fillId="0" borderId="53" xfId="0" applyFont="1" applyBorder="1" applyAlignment="1">
      <alignment horizontal="left" wrapText="1"/>
    </xf>
    <xf numFmtId="0" fontId="39" fillId="0" borderId="54" xfId="0" applyFont="1" applyBorder="1" applyAlignment="1">
      <alignment horizontal="left" wrapText="1"/>
    </xf>
    <xf numFmtId="0" fontId="39" fillId="0" borderId="55" xfId="0" applyFont="1" applyBorder="1" applyAlignment="1">
      <alignment horizontal="left" wrapText="1"/>
    </xf>
    <xf numFmtId="0" fontId="3" fillId="3" borderId="8" xfId="0" applyFont="1" applyFill="1" applyBorder="1"/>
    <xf numFmtId="0" fontId="5" fillId="37" borderId="12" xfId="0" applyFont="1" applyFill="1" applyBorder="1"/>
    <xf numFmtId="0" fontId="5" fillId="37" borderId="14" xfId="0" applyFont="1" applyFill="1" applyBorder="1" applyAlignment="1">
      <alignment horizontal="center"/>
    </xf>
    <xf numFmtId="0" fontId="5" fillId="20" borderId="20" xfId="0" applyFont="1" applyFill="1" applyBorder="1" applyAlignment="1">
      <alignment horizontal="center" vertical="center" wrapText="1"/>
    </xf>
    <xf numFmtId="0" fontId="3" fillId="18" borderId="81" xfId="0" applyFont="1" applyFill="1" applyBorder="1" applyAlignment="1">
      <alignment horizontal="center"/>
    </xf>
    <xf numFmtId="0" fontId="6" fillId="20" borderId="55" xfId="0" applyFont="1" applyFill="1" applyBorder="1"/>
    <xf numFmtId="0" fontId="0" fillId="28" borderId="48" xfId="0" applyFill="1" applyBorder="1"/>
    <xf numFmtId="0" fontId="13" fillId="26" borderId="47" xfId="0" applyFont="1" applyFill="1" applyBorder="1" applyAlignment="1">
      <alignment horizontal="center" vertical="center"/>
    </xf>
    <xf numFmtId="0" fontId="0" fillId="28" borderId="49" xfId="0" applyFill="1" applyBorder="1"/>
    <xf numFmtId="0" fontId="0" fillId="12" borderId="84" xfId="0" applyFill="1" applyBorder="1"/>
    <xf numFmtId="0" fontId="5" fillId="20" borderId="14" xfId="0" applyFont="1" applyFill="1" applyBorder="1" applyAlignment="1">
      <alignment horizontal="center"/>
    </xf>
    <xf numFmtId="0" fontId="3" fillId="18" borderId="82" xfId="0" applyFont="1" applyFill="1" applyBorder="1" applyAlignment="1">
      <alignment horizontal="center"/>
    </xf>
    <xf numFmtId="0" fontId="3" fillId="18" borderId="67" xfId="0" applyFont="1" applyFill="1" applyBorder="1" applyAlignment="1">
      <alignment horizontal="center"/>
    </xf>
    <xf numFmtId="12" fontId="5" fillId="37" borderId="14" xfId="0" applyNumberFormat="1" applyFont="1" applyFill="1" applyBorder="1" applyAlignment="1">
      <alignment horizontal="center"/>
    </xf>
    <xf numFmtId="167" fontId="5" fillId="25" borderId="15" xfId="0" applyNumberFormat="1" applyFont="1" applyFill="1" applyBorder="1"/>
    <xf numFmtId="0" fontId="3" fillId="24" borderId="8" xfId="0" applyFont="1" applyFill="1" applyBorder="1" applyAlignment="1">
      <alignment horizontal="center"/>
    </xf>
    <xf numFmtId="0" fontId="3" fillId="24" borderId="14" xfId="0" applyFont="1" applyFill="1" applyBorder="1" applyAlignment="1">
      <alignment horizontal="center"/>
    </xf>
    <xf numFmtId="0" fontId="3" fillId="24" borderId="9" xfId="0" applyFont="1" applyFill="1" applyBorder="1" applyAlignment="1">
      <alignment horizontal="center"/>
    </xf>
    <xf numFmtId="0" fontId="3" fillId="25" borderId="51" xfId="0" applyFont="1" applyFill="1" applyBorder="1"/>
    <xf numFmtId="0" fontId="0" fillId="5" borderId="8" xfId="0" applyFill="1" applyBorder="1"/>
    <xf numFmtId="0" fontId="0" fillId="22" borderId="48" xfId="0" applyFill="1" applyBorder="1"/>
    <xf numFmtId="0" fontId="0" fillId="22" borderId="49" xfId="0" applyFill="1" applyBorder="1"/>
    <xf numFmtId="167" fontId="0" fillId="0" borderId="52" xfId="0" applyNumberFormat="1" applyBorder="1"/>
    <xf numFmtId="167" fontId="0" fillId="10" borderId="3" xfId="0" applyNumberFormat="1" applyFill="1" applyBorder="1"/>
    <xf numFmtId="167" fontId="0" fillId="10" borderId="15" xfId="0" applyNumberFormat="1" applyFill="1" applyBorder="1"/>
    <xf numFmtId="167" fontId="0" fillId="0" borderId="3" xfId="0" applyNumberFormat="1" applyBorder="1"/>
    <xf numFmtId="167" fontId="0" fillId="0" borderId="11" xfId="0" applyNumberFormat="1" applyBorder="1"/>
    <xf numFmtId="167" fontId="0" fillId="0" borderId="15" xfId="0" applyNumberFormat="1" applyBorder="1"/>
    <xf numFmtId="167" fontId="0" fillId="0" borderId="13" xfId="0" applyNumberFormat="1" applyBorder="1"/>
    <xf numFmtId="12" fontId="3" fillId="5" borderId="14" xfId="0" applyNumberFormat="1" applyFont="1" applyFill="1" applyBorder="1" applyAlignment="1">
      <alignment horizontal="center" wrapText="1"/>
    </xf>
    <xf numFmtId="167" fontId="0" fillId="23" borderId="3" xfId="0" applyNumberFormat="1" applyFill="1" applyBorder="1"/>
    <xf numFmtId="167" fontId="0" fillId="23" borderId="11" xfId="0" applyNumberFormat="1" applyFill="1" applyBorder="1"/>
    <xf numFmtId="167" fontId="0" fillId="4" borderId="3" xfId="0" applyNumberFormat="1" applyFill="1" applyBorder="1"/>
    <xf numFmtId="167" fontId="0" fillId="4" borderId="11" xfId="0" applyNumberFormat="1" applyFill="1" applyBorder="1"/>
    <xf numFmtId="167" fontId="0" fillId="21" borderId="3" xfId="0" applyNumberFormat="1" applyFill="1" applyBorder="1"/>
    <xf numFmtId="167" fontId="0" fillId="21" borderId="11" xfId="0" applyNumberFormat="1" applyFill="1" applyBorder="1"/>
    <xf numFmtId="167" fontId="19" fillId="30" borderId="52" xfId="0" applyNumberFormat="1" applyFont="1" applyFill="1" applyBorder="1"/>
    <xf numFmtId="167" fontId="19" fillId="30" borderId="65" xfId="0" applyNumberFormat="1" applyFont="1" applyFill="1" applyBorder="1"/>
    <xf numFmtId="12" fontId="3" fillId="29" borderId="14" xfId="0" applyNumberFormat="1" applyFont="1" applyFill="1" applyBorder="1" applyAlignment="1">
      <alignment horizontal="center" wrapText="1"/>
    </xf>
    <xf numFmtId="12" fontId="3" fillId="5" borderId="9" xfId="0" applyNumberFormat="1" applyFont="1" applyFill="1" applyBorder="1" applyAlignment="1">
      <alignment horizontal="center" wrapText="1"/>
    </xf>
    <xf numFmtId="167" fontId="0" fillId="30" borderId="3" xfId="0" applyNumberFormat="1" applyFill="1" applyBorder="1"/>
    <xf numFmtId="167" fontId="0" fillId="30" borderId="15" xfId="0" applyNumberFormat="1" applyFill="1" applyBorder="1"/>
    <xf numFmtId="44" fontId="0" fillId="30" borderId="3" xfId="0" applyNumberFormat="1" applyFill="1" applyBorder="1"/>
    <xf numFmtId="44" fontId="0" fillId="30" borderId="15" xfId="0" applyNumberFormat="1" applyFill="1" applyBorder="1"/>
    <xf numFmtId="10" fontId="0" fillId="30" borderId="11" xfId="4" applyNumberFormat="1" applyFont="1" applyFill="1" applyBorder="1"/>
    <xf numFmtId="0" fontId="5" fillId="20" borderId="8" xfId="0" applyFont="1" applyFill="1" applyBorder="1" applyAlignment="1">
      <alignment horizontal="center"/>
    </xf>
    <xf numFmtId="0" fontId="3" fillId="0" borderId="78" xfId="0" applyFont="1" applyBorder="1" applyAlignment="1">
      <alignment horizontal="center"/>
    </xf>
    <xf numFmtId="0" fontId="3" fillId="0" borderId="52" xfId="0" applyFont="1" applyBorder="1" applyAlignment="1">
      <alignment horizontal="center"/>
    </xf>
    <xf numFmtId="167" fontId="0" fillId="0" borderId="86" xfId="0" applyNumberFormat="1" applyBorder="1"/>
    <xf numFmtId="10" fontId="0" fillId="30" borderId="13" xfId="4" applyNumberFormat="1" applyFont="1" applyFill="1" applyBorder="1"/>
    <xf numFmtId="44" fontId="3" fillId="30" borderId="3" xfId="0" applyNumberFormat="1" applyFont="1" applyFill="1" applyBorder="1"/>
    <xf numFmtId="10" fontId="3" fillId="30" borderId="3" xfId="0" applyNumberFormat="1" applyFont="1" applyFill="1" applyBorder="1"/>
    <xf numFmtId="44" fontId="3" fillId="30" borderId="15" xfId="0" applyNumberFormat="1" applyFont="1" applyFill="1" applyBorder="1"/>
    <xf numFmtId="44" fontId="43" fillId="30" borderId="13" xfId="0" applyNumberFormat="1" applyFont="1" applyFill="1" applyBorder="1"/>
    <xf numFmtId="167" fontId="19" fillId="25" borderId="22" xfId="0" applyNumberFormat="1" applyFont="1" applyFill="1" applyBorder="1"/>
    <xf numFmtId="1" fontId="19" fillId="10" borderId="22" xfId="0" applyNumberFormat="1" applyFont="1" applyFill="1" applyBorder="1"/>
    <xf numFmtId="1" fontId="0" fillId="0" borderId="3" xfId="0" applyNumberFormat="1" applyBorder="1"/>
    <xf numFmtId="1" fontId="0" fillId="0" borderId="11" xfId="0" applyNumberFormat="1" applyBorder="1"/>
    <xf numFmtId="0" fontId="0" fillId="0" borderId="3" xfId="0" applyFill="1" applyBorder="1"/>
    <xf numFmtId="0" fontId="0" fillId="0" borderId="12" xfId="0" applyFill="1" applyBorder="1"/>
    <xf numFmtId="12" fontId="5" fillId="33" borderId="21" xfId="0" applyNumberFormat="1" applyFont="1" applyFill="1" applyBorder="1" applyAlignment="1">
      <alignment horizontal="center" vertical="center" wrapText="1"/>
    </xf>
    <xf numFmtId="12" fontId="5" fillId="20" borderId="3" xfId="0" applyNumberFormat="1" applyFont="1" applyFill="1" applyBorder="1" applyAlignment="1">
      <alignment horizontal="center" vertical="center" wrapText="1"/>
    </xf>
    <xf numFmtId="0" fontId="0" fillId="0" borderId="3" xfId="0" applyBorder="1" applyAlignment="1">
      <alignment horizontal="center" wrapText="1"/>
    </xf>
    <xf numFmtId="0" fontId="44" fillId="15" borderId="3" xfId="0" applyFont="1" applyFill="1" applyBorder="1" applyAlignment="1">
      <alignment horizontal="center" wrapText="1"/>
    </xf>
    <xf numFmtId="0" fontId="0" fillId="0" borderId="3" xfId="0" applyBorder="1" applyAlignment="1">
      <alignment horizontal="center" vertical="center"/>
    </xf>
    <xf numFmtId="0" fontId="0" fillId="0" borderId="15" xfId="0" applyBorder="1" applyAlignment="1">
      <alignment horizontal="center" vertical="center"/>
    </xf>
    <xf numFmtId="0" fontId="45" fillId="0" borderId="0" xfId="0" applyFont="1" applyAlignment="1">
      <alignment horizontal="left" vertical="center" wrapText="1"/>
    </xf>
    <xf numFmtId="0" fontId="46" fillId="20" borderId="8" xfId="0" applyFont="1" applyFill="1" applyBorder="1" applyAlignment="1">
      <alignment horizontal="center" vertical="center" wrapText="1"/>
    </xf>
    <xf numFmtId="0" fontId="46" fillId="20" borderId="14" xfId="0" applyFont="1" applyFill="1" applyBorder="1" applyAlignment="1">
      <alignment horizontal="center" vertical="center" wrapText="1"/>
    </xf>
    <xf numFmtId="0" fontId="46" fillId="20" borderId="9" xfId="0" applyFont="1" applyFill="1" applyBorder="1" applyAlignment="1">
      <alignment horizontal="center" vertical="center" wrapText="1"/>
    </xf>
    <xf numFmtId="0" fontId="40" fillId="0" borderId="30" xfId="0" applyFont="1" applyBorder="1" applyAlignment="1">
      <alignment vertical="center" wrapText="1"/>
    </xf>
    <xf numFmtId="3" fontId="38" fillId="0" borderId="3" xfId="0" applyNumberFormat="1" applyFont="1" applyBorder="1" applyAlignment="1">
      <alignment vertical="center" wrapText="1"/>
    </xf>
    <xf numFmtId="1" fontId="38" fillId="0" borderId="3" xfId="0" applyNumberFormat="1" applyFont="1" applyBorder="1" applyAlignment="1">
      <alignment vertical="center" wrapText="1"/>
    </xf>
    <xf numFmtId="0" fontId="38" fillId="0" borderId="3" xfId="0" applyFont="1" applyBorder="1" applyAlignment="1">
      <alignment vertical="center" wrapText="1"/>
    </xf>
    <xf numFmtId="3" fontId="38" fillId="0" borderId="11" xfId="0" applyNumberFormat="1" applyFont="1" applyBorder="1" applyAlignment="1">
      <alignment horizontal="right"/>
    </xf>
    <xf numFmtId="0" fontId="40" fillId="40" borderId="30" xfId="0" applyFont="1" applyFill="1" applyBorder="1" applyAlignment="1">
      <alignment vertical="center" wrapText="1"/>
    </xf>
    <xf numFmtId="3" fontId="38" fillId="41" borderId="3" xfId="0" applyNumberFormat="1" applyFont="1" applyFill="1" applyBorder="1" applyAlignment="1">
      <alignment horizontal="right" vertical="center" wrapText="1"/>
    </xf>
    <xf numFmtId="3" fontId="38" fillId="41" borderId="3" xfId="0" applyNumberFormat="1" applyFont="1" applyFill="1" applyBorder="1" applyAlignment="1">
      <alignment vertical="center" wrapText="1"/>
    </xf>
    <xf numFmtId="0" fontId="40" fillId="0" borderId="30" xfId="0" applyFont="1" applyBorder="1" applyAlignment="1">
      <alignment horizontal="left" vertical="center" wrapText="1"/>
    </xf>
    <xf numFmtId="3" fontId="38" fillId="0" borderId="3" xfId="0" applyNumberFormat="1" applyFont="1" applyBorder="1" applyAlignment="1">
      <alignment horizontal="right" vertical="center" wrapText="1"/>
    </xf>
    <xf numFmtId="0" fontId="47" fillId="42" borderId="12" xfId="0" applyFont="1" applyFill="1" applyBorder="1" applyAlignment="1">
      <alignment horizontal="left" vertical="center" wrapText="1"/>
    </xf>
    <xf numFmtId="3" fontId="38" fillId="43" borderId="15" xfId="0" applyNumberFormat="1" applyFont="1" applyFill="1" applyBorder="1" applyAlignment="1">
      <alignment vertical="center" wrapText="1"/>
    </xf>
    <xf numFmtId="3" fontId="38" fillId="43" borderId="13" xfId="0" applyNumberFormat="1" applyFont="1" applyFill="1" applyBorder="1" applyAlignment="1">
      <alignment vertical="center" wrapText="1"/>
    </xf>
    <xf numFmtId="0" fontId="40" fillId="0" borderId="29" xfId="0" applyFont="1" applyBorder="1" applyAlignment="1">
      <alignment horizontal="left" vertical="center" wrapText="1"/>
    </xf>
    <xf numFmtId="3" fontId="38" fillId="0" borderId="14" xfId="0" applyNumberFormat="1" applyFont="1" applyBorder="1" applyAlignment="1">
      <alignment horizontal="right" vertical="center" wrapText="1"/>
    </xf>
    <xf numFmtId="3" fontId="38" fillId="0" borderId="14" xfId="0" applyNumberFormat="1" applyFont="1" applyBorder="1" applyAlignment="1">
      <alignment vertical="center" wrapText="1"/>
    </xf>
    <xf numFmtId="3" fontId="38" fillId="0" borderId="9" xfId="0" applyNumberFormat="1" applyFont="1" applyBorder="1" applyAlignment="1">
      <alignment horizontal="right"/>
    </xf>
    <xf numFmtId="3" fontId="38" fillId="0" borderId="28" xfId="0" applyNumberFormat="1" applyFont="1" applyBorder="1" applyAlignment="1">
      <alignment horizontal="right"/>
    </xf>
    <xf numFmtId="3" fontId="38" fillId="0" borderId="3" xfId="0" applyNumberFormat="1" applyFont="1" applyBorder="1" applyAlignment="1" applyProtection="1">
      <alignment vertical="center" wrapText="1"/>
      <protection locked="0"/>
    </xf>
    <xf numFmtId="0" fontId="40" fillId="40" borderId="84" xfId="0" applyFont="1" applyFill="1" applyBorder="1" applyAlignment="1">
      <alignment vertical="center" wrapText="1"/>
    </xf>
    <xf numFmtId="3" fontId="38" fillId="41" borderId="6" xfId="0" applyNumberFormat="1" applyFont="1" applyFill="1" applyBorder="1" applyAlignment="1">
      <alignment horizontal="right" vertical="center" wrapText="1"/>
    </xf>
    <xf numFmtId="3" fontId="38" fillId="41" borderId="6" xfId="0" applyNumberFormat="1" applyFont="1" applyFill="1" applyBorder="1" applyAlignment="1">
      <alignment vertical="center" wrapText="1"/>
    </xf>
    <xf numFmtId="3" fontId="38" fillId="0" borderId="28" xfId="0" applyNumberFormat="1" applyFont="1" applyBorder="1"/>
    <xf numFmtId="0" fontId="40" fillId="0" borderId="16" xfId="0" applyFont="1" applyBorder="1" applyAlignment="1">
      <alignment vertical="center" wrapText="1"/>
    </xf>
    <xf numFmtId="169" fontId="38" fillId="0" borderId="3" xfId="5" applyNumberFormat="1" applyFont="1" applyFill="1" applyBorder="1" applyAlignment="1">
      <alignment vertical="center" wrapText="1"/>
    </xf>
    <xf numFmtId="3" fontId="38" fillId="43" borderId="13" xfId="0" applyNumberFormat="1" applyFont="1" applyFill="1" applyBorder="1"/>
    <xf numFmtId="3" fontId="38" fillId="41" borderId="63" xfId="0" applyNumberFormat="1" applyFont="1" applyFill="1" applyBorder="1" applyAlignment="1">
      <alignment horizontal="right" vertical="center" wrapText="1"/>
    </xf>
    <xf numFmtId="3" fontId="38" fillId="41" borderId="63" xfId="0" applyNumberFormat="1" applyFont="1" applyFill="1" applyBorder="1" applyAlignment="1">
      <alignment vertical="center" wrapText="1"/>
    </xf>
    <xf numFmtId="3" fontId="38" fillId="43" borderId="77" xfId="0" applyNumberFormat="1" applyFont="1" applyFill="1" applyBorder="1"/>
    <xf numFmtId="0" fontId="40" fillId="0" borderId="3" xfId="0" applyFont="1" applyBorder="1" applyAlignment="1">
      <alignment vertical="center" wrapText="1"/>
    </xf>
    <xf numFmtId="0" fontId="40" fillId="40" borderId="3" xfId="0" applyFont="1" applyFill="1" applyBorder="1" applyAlignment="1">
      <alignment vertical="center" wrapText="1"/>
    </xf>
    <xf numFmtId="0" fontId="38" fillId="39" borderId="3" xfId="0" applyFont="1" applyFill="1" applyBorder="1" applyAlignment="1">
      <alignment vertical="center" wrapText="1"/>
    </xf>
    <xf numFmtId="169" fontId="38" fillId="39" borderId="3" xfId="0" applyNumberFormat="1" applyFont="1" applyFill="1" applyBorder="1" applyAlignment="1">
      <alignment vertical="center" wrapText="1"/>
    </xf>
    <xf numFmtId="3" fontId="38" fillId="43" borderId="9" xfId="0" applyNumberFormat="1" applyFont="1" applyFill="1" applyBorder="1"/>
    <xf numFmtId="0" fontId="40" fillId="40" borderId="66" xfId="0" applyFont="1" applyFill="1" applyBorder="1" applyAlignment="1">
      <alignment vertical="center" wrapText="1"/>
    </xf>
    <xf numFmtId="3" fontId="38" fillId="41" borderId="14" xfId="0" applyNumberFormat="1" applyFont="1" applyFill="1" applyBorder="1" applyAlignment="1">
      <alignment horizontal="right" vertical="center" wrapText="1"/>
    </xf>
    <xf numFmtId="3" fontId="38" fillId="41" borderId="14" xfId="0" applyNumberFormat="1" applyFont="1" applyFill="1" applyBorder="1" applyAlignment="1">
      <alignment vertical="center" wrapText="1"/>
    </xf>
    <xf numFmtId="0" fontId="0" fillId="0" borderId="0" xfId="0" applyFill="1"/>
    <xf numFmtId="0" fontId="48" fillId="0" borderId="0" xfId="0" applyFont="1" applyFill="1"/>
    <xf numFmtId="0" fontId="48" fillId="0" borderId="0" xfId="0" applyFont="1" applyFill="1" applyAlignment="1">
      <alignment horizontal="right"/>
    </xf>
    <xf numFmtId="3" fontId="0" fillId="0" borderId="0" xfId="0" applyNumberFormat="1" applyFill="1"/>
    <xf numFmtId="169" fontId="0" fillId="0" borderId="0" xfId="0" applyNumberFormat="1" applyFill="1"/>
    <xf numFmtId="0" fontId="40" fillId="0" borderId="3" xfId="0" applyFont="1" applyFill="1" applyBorder="1" applyAlignment="1">
      <alignment vertical="center" wrapText="1"/>
    </xf>
    <xf numFmtId="3" fontId="38" fillId="0" borderId="3" xfId="0" applyNumberFormat="1" applyFont="1" applyFill="1" applyBorder="1" applyAlignment="1">
      <alignment horizontal="right" vertical="center" wrapText="1"/>
    </xf>
    <xf numFmtId="0" fontId="45" fillId="0" borderId="0" xfId="0" applyFont="1" applyFill="1"/>
    <xf numFmtId="0" fontId="40" fillId="0" borderId="0" xfId="0" applyFont="1" applyFill="1" applyAlignment="1">
      <alignment horizontal="right"/>
    </xf>
    <xf numFmtId="0" fontId="40" fillId="0" borderId="0" xfId="0" applyFont="1" applyFill="1"/>
    <xf numFmtId="3" fontId="40" fillId="0" borderId="0" xfId="0" applyNumberFormat="1" applyFont="1" applyFill="1"/>
    <xf numFmtId="169" fontId="40" fillId="0" borderId="0" xfId="5" applyNumberFormat="1" applyFont="1" applyFill="1"/>
    <xf numFmtId="12" fontId="46" fillId="20" borderId="14" xfId="0" applyNumberFormat="1" applyFont="1" applyFill="1" applyBorder="1" applyAlignment="1">
      <alignment horizontal="center" vertical="center" wrapText="1"/>
    </xf>
    <xf numFmtId="3" fontId="38" fillId="0" borderId="11" xfId="0" applyNumberFormat="1" applyFont="1" applyBorder="1"/>
    <xf numFmtId="0" fontId="40" fillId="40" borderId="51" xfId="0" applyFont="1" applyFill="1" applyBorder="1" applyAlignment="1">
      <alignment vertical="center" wrapText="1"/>
    </xf>
    <xf numFmtId="3" fontId="38" fillId="41" borderId="15" xfId="0" applyNumberFormat="1" applyFont="1" applyFill="1" applyBorder="1" applyAlignment="1">
      <alignment horizontal="right" vertical="center" wrapText="1"/>
    </xf>
    <xf numFmtId="3" fontId="38" fillId="41" borderId="15" xfId="0" applyNumberFormat="1" applyFont="1" applyFill="1" applyBorder="1" applyAlignment="1">
      <alignment vertical="center" wrapText="1"/>
    </xf>
    <xf numFmtId="3" fontId="38" fillId="0" borderId="86" xfId="0" applyNumberFormat="1" applyFont="1" applyBorder="1" applyAlignment="1">
      <alignment horizontal="right"/>
    </xf>
    <xf numFmtId="0" fontId="0" fillId="18" borderId="10" xfId="0" applyFont="1" applyFill="1" applyBorder="1"/>
    <xf numFmtId="0" fontId="44" fillId="18" borderId="10" xfId="0" applyFont="1" applyFill="1" applyBorder="1" applyAlignment="1">
      <alignment horizontal="left" indent="1"/>
    </xf>
    <xf numFmtId="170" fontId="40" fillId="0" borderId="0" xfId="6" applyNumberFormat="1" applyFont="1" applyFill="1"/>
    <xf numFmtId="170" fontId="0" fillId="0" borderId="0" xfId="0" applyNumberFormat="1" applyFill="1"/>
    <xf numFmtId="0" fontId="5" fillId="0" borderId="0" xfId="0" applyFont="1" applyFill="1" applyBorder="1"/>
    <xf numFmtId="0" fontId="0" fillId="0" borderId="0" xfId="0" applyFill="1" applyBorder="1"/>
    <xf numFmtId="12" fontId="3" fillId="36" borderId="14" xfId="0" applyNumberFormat="1" applyFont="1" applyFill="1" applyBorder="1" applyAlignment="1">
      <alignment horizontal="center" vertical="center" wrapText="1"/>
    </xf>
    <xf numFmtId="0" fontId="49" fillId="18" borderId="10" xfId="0" applyFont="1" applyFill="1" applyBorder="1"/>
    <xf numFmtId="9" fontId="0" fillId="21" borderId="13" xfId="0" applyNumberFormat="1" applyFill="1" applyBorder="1"/>
    <xf numFmtId="12" fontId="20" fillId="35" borderId="14" xfId="0" applyNumberFormat="1" applyFont="1" applyFill="1" applyBorder="1" applyAlignment="1">
      <alignment horizontal="center" vertical="center" wrapText="1"/>
    </xf>
    <xf numFmtId="12" fontId="20" fillId="35" borderId="3" xfId="0" applyNumberFormat="1" applyFont="1" applyFill="1" applyBorder="1" applyAlignment="1">
      <alignment horizontal="center" vertical="center" wrapText="1"/>
    </xf>
    <xf numFmtId="0" fontId="3" fillId="32" borderId="25" xfId="0" applyFont="1" applyFill="1" applyBorder="1" applyAlignment="1">
      <alignment horizontal="left" indent="1"/>
    </xf>
    <xf numFmtId="0" fontId="3" fillId="32" borderId="10" xfId="0" applyFont="1" applyFill="1" applyBorder="1" applyAlignment="1">
      <alignment horizontal="left" indent="1"/>
    </xf>
    <xf numFmtId="0" fontId="0" fillId="0" borderId="10" xfId="0" applyBorder="1" applyAlignment="1">
      <alignment horizontal="left" indent="1"/>
    </xf>
    <xf numFmtId="0" fontId="3" fillId="32" borderId="12" xfId="0" applyFont="1" applyFill="1" applyBorder="1" applyAlignment="1">
      <alignment horizontal="left" indent="1"/>
    </xf>
    <xf numFmtId="0" fontId="5" fillId="20" borderId="10" xfId="0" applyFont="1" applyFill="1" applyBorder="1" applyAlignment="1">
      <alignment horizontal="left" indent="1"/>
    </xf>
    <xf numFmtId="12" fontId="27" fillId="35" borderId="3" xfId="0" applyNumberFormat="1" applyFont="1" applyFill="1" applyBorder="1" applyAlignment="1">
      <alignment horizontal="center" vertical="center" wrapText="1"/>
    </xf>
    <xf numFmtId="0" fontId="6" fillId="37" borderId="12" xfId="0" applyFont="1" applyFill="1" applyBorder="1"/>
    <xf numFmtId="0" fontId="0" fillId="18" borderId="10" xfId="0" applyFill="1" applyBorder="1" applyAlignment="1">
      <alignment horizontal="left" indent="1"/>
    </xf>
    <xf numFmtId="0" fontId="0" fillId="18" borderId="8" xfId="0" applyFill="1" applyBorder="1" applyAlignment="1">
      <alignment horizontal="left" indent="1"/>
    </xf>
    <xf numFmtId="0" fontId="3" fillId="18" borderId="10" xfId="0" applyFont="1" applyFill="1" applyBorder="1" applyAlignment="1">
      <alignment horizontal="left" indent="1"/>
    </xf>
    <xf numFmtId="0" fontId="3" fillId="4" borderId="14" xfId="0" applyFont="1" applyFill="1" applyBorder="1" applyAlignment="1">
      <alignment horizontal="center"/>
    </xf>
    <xf numFmtId="12" fontId="3" fillId="4" borderId="14" xfId="0" applyNumberFormat="1" applyFont="1" applyFill="1" applyBorder="1" applyAlignment="1">
      <alignment horizontal="center" wrapText="1"/>
    </xf>
    <xf numFmtId="0" fontId="3" fillId="5" borderId="16" xfId="0" applyFont="1" applyFill="1" applyBorder="1"/>
    <xf numFmtId="0" fontId="0" fillId="5" borderId="17" xfId="0" applyFill="1" applyBorder="1"/>
    <xf numFmtId="9" fontId="0" fillId="0" borderId="0" xfId="0" applyNumberFormat="1"/>
    <xf numFmtId="3" fontId="0" fillId="12" borderId="14" xfId="0" applyNumberFormat="1" applyFill="1" applyBorder="1"/>
    <xf numFmtId="3" fontId="0" fillId="12" borderId="3" xfId="0" applyNumberFormat="1" applyFill="1" applyBorder="1"/>
    <xf numFmtId="3" fontId="0" fillId="12" borderId="6" xfId="0" applyNumberFormat="1" applyFill="1" applyBorder="1"/>
    <xf numFmtId="3" fontId="6" fillId="20" borderId="63" xfId="0" applyNumberFormat="1" applyFont="1" applyFill="1" applyBorder="1"/>
    <xf numFmtId="3" fontId="6" fillId="20" borderId="79" xfId="0" applyNumberFormat="1" applyFont="1" applyFill="1" applyBorder="1"/>
    <xf numFmtId="3" fontId="6" fillId="20" borderId="68" xfId="0" applyNumberFormat="1" applyFont="1" applyFill="1" applyBorder="1"/>
    <xf numFmtId="3" fontId="6" fillId="20" borderId="67" xfId="0" applyNumberFormat="1" applyFont="1" applyFill="1" applyBorder="1"/>
    <xf numFmtId="3" fontId="6" fillId="20" borderId="82" xfId="0" applyNumberFormat="1" applyFont="1" applyFill="1" applyBorder="1"/>
    <xf numFmtId="3" fontId="6" fillId="20" borderId="21" xfId="0" applyNumberFormat="1" applyFont="1" applyFill="1" applyBorder="1"/>
    <xf numFmtId="3" fontId="5" fillId="20" borderId="46" xfId="0" applyNumberFormat="1" applyFont="1" applyFill="1" applyBorder="1" applyAlignment="1">
      <alignment horizontal="center"/>
    </xf>
    <xf numFmtId="3" fontId="0" fillId="12" borderId="15" xfId="0" applyNumberFormat="1" applyFill="1" applyBorder="1"/>
    <xf numFmtId="3" fontId="6" fillId="20" borderId="46" xfId="0" applyNumberFormat="1" applyFont="1" applyFill="1" applyBorder="1"/>
    <xf numFmtId="3" fontId="5" fillId="20" borderId="53" xfId="0" applyNumberFormat="1" applyFont="1" applyFill="1" applyBorder="1" applyAlignment="1">
      <alignment horizontal="center"/>
    </xf>
    <xf numFmtId="3" fontId="0" fillId="18" borderId="21" xfId="0" applyNumberFormat="1" applyFill="1" applyBorder="1"/>
    <xf numFmtId="3" fontId="6" fillId="20" borderId="17" xfId="0" applyNumberFormat="1" applyFont="1" applyFill="1" applyBorder="1"/>
    <xf numFmtId="3" fontId="5" fillId="20" borderId="0" xfId="0" applyNumberFormat="1" applyFont="1" applyFill="1"/>
    <xf numFmtId="3" fontId="5" fillId="20" borderId="14" xfId="0" applyNumberFormat="1" applyFont="1" applyFill="1" applyBorder="1"/>
    <xf numFmtId="3" fontId="0" fillId="0" borderId="15" xfId="0" applyNumberFormat="1" applyBorder="1"/>
    <xf numFmtId="12" fontId="3" fillId="0" borderId="14" xfId="0" applyNumberFormat="1" applyFont="1" applyBorder="1" applyAlignment="1">
      <alignment horizontal="center" vertical="center"/>
    </xf>
    <xf numFmtId="0" fontId="0" fillId="10" borderId="10" xfId="0" applyFill="1" applyBorder="1" applyAlignment="1">
      <alignment horizontal="left" vertical="center" indent="1"/>
    </xf>
    <xf numFmtId="0" fontId="0" fillId="10" borderId="10" xfId="0" applyFill="1" applyBorder="1" applyAlignment="1">
      <alignment horizontal="left" wrapText="1" indent="1"/>
    </xf>
    <xf numFmtId="0" fontId="0" fillId="10" borderId="10" xfId="0" applyFill="1" applyBorder="1" applyAlignment="1">
      <alignment horizontal="left" indent="1"/>
    </xf>
    <xf numFmtId="0" fontId="19" fillId="5" borderId="10" xfId="0" applyFont="1" applyFill="1" applyBorder="1" applyAlignment="1">
      <alignment horizontal="center" vertical="center" wrapText="1"/>
    </xf>
    <xf numFmtId="12" fontId="19" fillId="5" borderId="10" xfId="0" applyNumberFormat="1" applyFont="1" applyFill="1" applyBorder="1" applyAlignment="1">
      <alignment horizontal="center" vertical="center" wrapText="1"/>
    </xf>
    <xf numFmtId="12" fontId="19" fillId="5" borderId="12" xfId="0" applyNumberFormat="1" applyFont="1" applyFill="1" applyBorder="1" applyAlignment="1">
      <alignment horizontal="center" vertical="center" wrapText="1"/>
    </xf>
    <xf numFmtId="10" fontId="50" fillId="30" borderId="65" xfId="4" applyNumberFormat="1" applyFont="1" applyFill="1" applyBorder="1" applyProtection="1">
      <protection hidden="1"/>
    </xf>
    <xf numFmtId="3" fontId="0" fillId="0" borderId="3" xfId="0" applyNumberFormat="1" applyBorder="1" applyAlignment="1">
      <alignment horizontal="center"/>
    </xf>
    <xf numFmtId="3" fontId="0" fillId="25" borderId="11" xfId="0" applyNumberFormat="1" applyFill="1" applyBorder="1" applyAlignment="1">
      <alignment horizontal="center"/>
    </xf>
    <xf numFmtId="3" fontId="3" fillId="0" borderId="15" xfId="0" applyNumberFormat="1" applyFont="1" applyBorder="1" applyAlignment="1">
      <alignment horizontal="right"/>
    </xf>
    <xf numFmtId="3" fontId="3" fillId="25" borderId="13" xfId="0" applyNumberFormat="1" applyFont="1" applyFill="1" applyBorder="1"/>
    <xf numFmtId="0" fontId="3" fillId="0" borderId="0" xfId="0" applyFont="1" applyProtection="1">
      <protection locked="0"/>
    </xf>
    <xf numFmtId="10" fontId="3" fillId="39" borderId="11" xfId="4" applyNumberFormat="1" applyFont="1" applyFill="1" applyBorder="1" applyProtection="1">
      <protection locked="0"/>
    </xf>
    <xf numFmtId="10" fontId="3" fillId="38" borderId="3" xfId="4" applyNumberFormat="1" applyFont="1" applyFill="1" applyBorder="1" applyProtection="1">
      <protection locked="0"/>
    </xf>
    <xf numFmtId="10" fontId="3" fillId="39" borderId="3" xfId="4" applyNumberFormat="1" applyFont="1" applyFill="1" applyBorder="1" applyProtection="1">
      <protection locked="0"/>
    </xf>
    <xf numFmtId="10" fontId="3" fillId="39" borderId="5" xfId="4" applyNumberFormat="1" applyFont="1" applyFill="1" applyBorder="1" applyProtection="1">
      <protection locked="0"/>
    </xf>
    <xf numFmtId="10" fontId="3" fillId="39" borderId="46" xfId="0" applyNumberFormat="1" applyFont="1" applyFill="1" applyBorder="1" applyProtection="1">
      <protection locked="0"/>
    </xf>
    <xf numFmtId="9" fontId="3" fillId="39" borderId="11" xfId="0" applyNumberFormat="1" applyFont="1" applyFill="1" applyBorder="1" applyProtection="1">
      <protection locked="0"/>
    </xf>
    <xf numFmtId="10" fontId="3" fillId="39" borderId="11" xfId="0" applyNumberFormat="1" applyFont="1" applyFill="1" applyBorder="1" applyProtection="1">
      <protection locked="0"/>
    </xf>
    <xf numFmtId="0" fontId="3" fillId="39" borderId="3" xfId="0" applyFont="1" applyFill="1" applyBorder="1" applyAlignment="1" applyProtection="1">
      <alignment horizontal="center"/>
      <protection locked="0"/>
    </xf>
    <xf numFmtId="0" fontId="3" fillId="39" borderId="15" xfId="0" applyFont="1" applyFill="1" applyBorder="1" applyAlignment="1" applyProtection="1">
      <alignment horizontal="center"/>
      <protection locked="0"/>
    </xf>
    <xf numFmtId="43" fontId="3" fillId="39" borderId="11" xfId="0" applyNumberFormat="1" applyFont="1" applyFill="1" applyBorder="1" applyAlignment="1" applyProtection="1">
      <alignment horizontal="right" vertical="center"/>
      <protection locked="0"/>
    </xf>
    <xf numFmtId="43" fontId="3" fillId="39" borderId="11" xfId="0" applyNumberFormat="1" applyFont="1" applyFill="1" applyBorder="1" applyProtection="1">
      <protection locked="0"/>
    </xf>
    <xf numFmtId="9" fontId="3" fillId="39" borderId="13" xfId="0" applyNumberFormat="1" applyFont="1" applyFill="1" applyBorder="1" applyProtection="1">
      <protection locked="0"/>
    </xf>
    <xf numFmtId="0" fontId="34" fillId="39" borderId="11" xfId="0" applyFont="1" applyFill="1" applyBorder="1" applyAlignment="1" applyProtection="1">
      <alignment horizontal="center"/>
      <protection hidden="1"/>
    </xf>
    <xf numFmtId="0" fontId="34" fillId="39" borderId="13" xfId="0" applyFont="1" applyFill="1" applyBorder="1" applyAlignment="1" applyProtection="1">
      <alignment horizontal="center"/>
      <protection hidden="1"/>
    </xf>
    <xf numFmtId="0" fontId="3" fillId="5" borderId="37" xfId="0" applyFont="1" applyFill="1" applyBorder="1" applyAlignment="1" applyProtection="1">
      <protection locked="0"/>
    </xf>
    <xf numFmtId="0" fontId="3" fillId="5" borderId="40" xfId="0" applyFont="1" applyFill="1" applyBorder="1" applyAlignment="1" applyProtection="1">
      <protection locked="0"/>
    </xf>
    <xf numFmtId="9" fontId="3" fillId="0" borderId="24" xfId="0" applyNumberFormat="1" applyFont="1" applyBorder="1" applyProtection="1">
      <protection locked="0"/>
    </xf>
    <xf numFmtId="0" fontId="0" fillId="0" borderId="3" xfId="0" applyBorder="1" applyProtection="1">
      <protection locked="0"/>
    </xf>
    <xf numFmtId="0" fontId="0" fillId="0" borderId="11" xfId="0" applyBorder="1" applyProtection="1">
      <protection locked="0"/>
    </xf>
    <xf numFmtId="0" fontId="3" fillId="0" borderId="3" xfId="0" applyFont="1" applyBorder="1" applyProtection="1">
      <protection hidden="1"/>
    </xf>
    <xf numFmtId="0" fontId="3" fillId="0" borderId="11" xfId="0" applyFont="1" applyBorder="1" applyProtection="1">
      <protection hidden="1"/>
    </xf>
    <xf numFmtId="44" fontId="5" fillId="6" borderId="15" xfId="0" applyNumberFormat="1" applyFont="1" applyFill="1" applyBorder="1" applyProtection="1">
      <protection hidden="1"/>
    </xf>
    <xf numFmtId="9" fontId="3" fillId="0" borderId="6" xfId="0" applyNumberFormat="1" applyFont="1" applyBorder="1" applyProtection="1">
      <protection locked="0"/>
    </xf>
    <xf numFmtId="0" fontId="3" fillId="0" borderId="6" xfId="0" applyFont="1" applyBorder="1" applyProtection="1">
      <protection hidden="1"/>
    </xf>
    <xf numFmtId="0" fontId="3" fillId="0" borderId="28" xfId="0" applyFont="1" applyBorder="1" applyProtection="1">
      <protection hidden="1"/>
    </xf>
    <xf numFmtId="0" fontId="15" fillId="5" borderId="6" xfId="0" applyFont="1" applyFill="1" applyBorder="1" applyAlignment="1" applyProtection="1">
      <alignment horizontal="center" vertical="center" wrapText="1"/>
      <protection hidden="1"/>
    </xf>
    <xf numFmtId="0" fontId="0" fillId="11" borderId="14" xfId="0" applyFill="1" applyBorder="1" applyProtection="1">
      <protection hidden="1"/>
    </xf>
    <xf numFmtId="44" fontId="0" fillId="11" borderId="14" xfId="0" applyNumberFormat="1" applyFill="1" applyBorder="1" applyProtection="1">
      <protection hidden="1"/>
    </xf>
    <xf numFmtId="44" fontId="0" fillId="11" borderId="9" xfId="0" applyNumberFormat="1" applyFill="1" applyBorder="1" applyProtection="1">
      <protection hidden="1"/>
    </xf>
    <xf numFmtId="0" fontId="0" fillId="11" borderId="3" xfId="0" applyFill="1" applyBorder="1" applyProtection="1">
      <protection hidden="1"/>
    </xf>
    <xf numFmtId="44" fontId="0" fillId="11" borderId="3" xfId="0" applyNumberFormat="1" applyFill="1" applyBorder="1" applyProtection="1">
      <protection hidden="1"/>
    </xf>
    <xf numFmtId="44" fontId="0" fillId="11" borderId="11" xfId="0" applyNumberFormat="1" applyFill="1" applyBorder="1" applyProtection="1">
      <protection hidden="1"/>
    </xf>
    <xf numFmtId="0" fontId="8" fillId="11" borderId="26" xfId="0" applyFont="1" applyFill="1" applyBorder="1" applyAlignment="1" applyProtection="1">
      <alignment vertical="center" wrapText="1"/>
      <protection hidden="1"/>
    </xf>
    <xf numFmtId="0" fontId="3" fillId="11" borderId="6" xfId="0" applyFont="1" applyFill="1" applyBorder="1" applyProtection="1">
      <protection hidden="1"/>
    </xf>
    <xf numFmtId="44" fontId="3" fillId="11" borderId="6" xfId="0" applyNumberFormat="1" applyFont="1" applyFill="1" applyBorder="1" applyProtection="1">
      <protection hidden="1"/>
    </xf>
    <xf numFmtId="44" fontId="3" fillId="11" borderId="28" xfId="0" applyNumberFormat="1" applyFont="1" applyFill="1" applyBorder="1" applyProtection="1">
      <protection hidden="1"/>
    </xf>
    <xf numFmtId="0" fontId="0" fillId="12" borderId="14" xfId="0" applyFill="1" applyBorder="1" applyProtection="1">
      <protection hidden="1"/>
    </xf>
    <xf numFmtId="44" fontId="0" fillId="12" borderId="14" xfId="0" applyNumberFormat="1" applyFill="1" applyBorder="1" applyProtection="1">
      <protection hidden="1"/>
    </xf>
    <xf numFmtId="44" fontId="0" fillId="12" borderId="9" xfId="0" applyNumberFormat="1" applyFill="1" applyBorder="1" applyProtection="1">
      <protection hidden="1"/>
    </xf>
    <xf numFmtId="0" fontId="0" fillId="12" borderId="3" xfId="0" applyFill="1" applyBorder="1" applyProtection="1">
      <protection hidden="1"/>
    </xf>
    <xf numFmtId="44" fontId="0" fillId="12" borderId="3" xfId="0" applyNumberFormat="1" applyFill="1" applyBorder="1" applyProtection="1">
      <protection hidden="1"/>
    </xf>
    <xf numFmtId="44" fontId="0" fillId="12" borderId="11" xfId="0" applyNumberFormat="1" applyFill="1" applyBorder="1" applyProtection="1">
      <protection hidden="1"/>
    </xf>
    <xf numFmtId="0" fontId="8" fillId="12" borderId="26" xfId="0" applyFont="1" applyFill="1" applyBorder="1" applyAlignment="1" applyProtection="1">
      <alignment vertical="center" wrapText="1"/>
      <protection hidden="1"/>
    </xf>
    <xf numFmtId="0" fontId="0" fillId="12" borderId="6" xfId="0" applyFill="1" applyBorder="1" applyProtection="1">
      <protection hidden="1"/>
    </xf>
    <xf numFmtId="0" fontId="3" fillId="12" borderId="6" xfId="0" applyFont="1" applyFill="1" applyBorder="1" applyProtection="1">
      <protection hidden="1"/>
    </xf>
    <xf numFmtId="44" fontId="3" fillId="12" borderId="6" xfId="0" applyNumberFormat="1" applyFont="1" applyFill="1" applyBorder="1" applyProtection="1">
      <protection hidden="1"/>
    </xf>
    <xf numFmtId="170" fontId="3" fillId="12" borderId="6" xfId="0" applyNumberFormat="1" applyFont="1" applyFill="1" applyBorder="1" applyProtection="1">
      <protection hidden="1"/>
    </xf>
    <xf numFmtId="44" fontId="3" fillId="12" borderId="28" xfId="0" applyNumberFormat="1" applyFont="1" applyFill="1" applyBorder="1" applyProtection="1">
      <protection hidden="1"/>
    </xf>
    <xf numFmtId="0" fontId="0" fillId="11" borderId="6" xfId="0" applyFill="1" applyBorder="1" applyProtection="1">
      <protection hidden="1"/>
    </xf>
    <xf numFmtId="0" fontId="8" fillId="12" borderId="12" xfId="0" applyFont="1" applyFill="1" applyBorder="1" applyAlignment="1" applyProtection="1">
      <alignment vertical="center" wrapText="1"/>
      <protection hidden="1"/>
    </xf>
    <xf numFmtId="0" fontId="0" fillId="12" borderId="15" xfId="0" applyFill="1" applyBorder="1" applyProtection="1">
      <protection hidden="1"/>
    </xf>
    <xf numFmtId="0" fontId="3" fillId="12" borderId="15" xfId="0" applyFont="1" applyFill="1" applyBorder="1" applyProtection="1">
      <protection hidden="1"/>
    </xf>
    <xf numFmtId="44" fontId="3" fillId="12" borderId="15" xfId="0" applyNumberFormat="1" applyFont="1" applyFill="1" applyBorder="1" applyProtection="1">
      <protection hidden="1"/>
    </xf>
    <xf numFmtId="44" fontId="3" fillId="12" borderId="13" xfId="0" applyNumberFormat="1" applyFont="1" applyFill="1" applyBorder="1" applyProtection="1">
      <protection hidden="1"/>
    </xf>
    <xf numFmtId="0" fontId="11" fillId="13" borderId="0" xfId="0" applyFont="1" applyFill="1" applyProtection="1">
      <protection hidden="1"/>
    </xf>
    <xf numFmtId="0" fontId="6" fillId="13" borderId="0" xfId="0" applyFont="1" applyFill="1" applyProtection="1">
      <protection hidden="1"/>
    </xf>
    <xf numFmtId="44" fontId="5" fillId="13" borderId="0" xfId="0" applyNumberFormat="1" applyFont="1" applyFill="1" applyProtection="1">
      <protection hidden="1"/>
    </xf>
    <xf numFmtId="0" fontId="17" fillId="12" borderId="0" xfId="0" applyFont="1" applyFill="1" applyProtection="1">
      <protection hidden="1"/>
    </xf>
    <xf numFmtId="0" fontId="0" fillId="12" borderId="0" xfId="0" applyFill="1" applyProtection="1">
      <protection hidden="1"/>
    </xf>
    <xf numFmtId="44" fontId="3" fillId="12" borderId="0" xfId="0" applyNumberFormat="1" applyFont="1" applyFill="1" applyProtection="1">
      <protection hidden="1"/>
    </xf>
    <xf numFmtId="170" fontId="3" fillId="12" borderId="0" xfId="0" applyNumberFormat="1" applyFont="1" applyFill="1" applyProtection="1">
      <protection hidden="1"/>
    </xf>
    <xf numFmtId="0" fontId="11" fillId="14" borderId="0" xfId="0" applyFont="1" applyFill="1" applyProtection="1">
      <protection hidden="1"/>
    </xf>
    <xf numFmtId="0" fontId="6" fillId="14" borderId="0" xfId="0" applyFont="1" applyFill="1" applyProtection="1">
      <protection hidden="1"/>
    </xf>
    <xf numFmtId="44" fontId="5" fillId="14" borderId="0" xfId="0" applyNumberFormat="1" applyFont="1" applyFill="1" applyProtection="1">
      <protection hidden="1"/>
    </xf>
    <xf numFmtId="0" fontId="0" fillId="0" borderId="0" xfId="0" applyProtection="1">
      <protection hidden="1"/>
    </xf>
    <xf numFmtId="0" fontId="3" fillId="10" borderId="8" xfId="0" applyFont="1" applyFill="1" applyBorder="1" applyAlignment="1" applyProtection="1">
      <alignment vertical="center" wrapText="1"/>
      <protection hidden="1"/>
    </xf>
    <xf numFmtId="0" fontId="6" fillId="0" borderId="0" xfId="0" applyFont="1" applyFill="1" applyAlignment="1" applyProtection="1">
      <protection hidden="1"/>
    </xf>
    <xf numFmtId="0" fontId="3" fillId="0" borderId="8" xfId="0" applyFont="1" applyBorder="1" applyProtection="1">
      <protection hidden="1"/>
    </xf>
    <xf numFmtId="0" fontId="3" fillId="0" borderId="10" xfId="0" applyFont="1" applyBorder="1" applyProtection="1">
      <protection hidden="1"/>
    </xf>
    <xf numFmtId="12" fontId="3" fillId="0" borderId="3" xfId="0" applyNumberFormat="1" applyFont="1" applyBorder="1" applyAlignment="1" applyProtection="1">
      <alignment horizontal="center" vertical="center"/>
      <protection hidden="1"/>
    </xf>
    <xf numFmtId="12" fontId="3" fillId="0" borderId="11" xfId="0" applyNumberFormat="1" applyFont="1" applyBorder="1" applyAlignment="1" applyProtection="1">
      <alignment horizontal="center" vertical="center"/>
      <protection hidden="1"/>
    </xf>
    <xf numFmtId="10" fontId="0" fillId="0" borderId="3" xfId="4" applyNumberFormat="1" applyFont="1" applyBorder="1" applyProtection="1">
      <protection hidden="1"/>
    </xf>
    <xf numFmtId="10" fontId="0" fillId="0" borderId="11" xfId="4" applyNumberFormat="1" applyFont="1" applyBorder="1" applyProtection="1">
      <protection hidden="1"/>
    </xf>
    <xf numFmtId="164" fontId="0" fillId="0" borderId="3" xfId="0" applyNumberFormat="1" applyBorder="1" applyProtection="1">
      <protection hidden="1"/>
    </xf>
    <xf numFmtId="164" fontId="0" fillId="0" borderId="11" xfId="0" applyNumberFormat="1" applyBorder="1" applyProtection="1">
      <protection hidden="1"/>
    </xf>
    <xf numFmtId="0" fontId="3" fillId="0" borderId="12" xfId="0" applyFont="1" applyBorder="1" applyProtection="1">
      <protection hidden="1"/>
    </xf>
    <xf numFmtId="10" fontId="0" fillId="0" borderId="15" xfId="4" applyNumberFormat="1" applyFont="1" applyBorder="1" applyProtection="1">
      <protection hidden="1"/>
    </xf>
    <xf numFmtId="10" fontId="0" fillId="0" borderId="13" xfId="4" applyNumberFormat="1" applyFont="1" applyBorder="1" applyProtection="1">
      <protection hidden="1"/>
    </xf>
    <xf numFmtId="164" fontId="0" fillId="0" borderId="15" xfId="0" applyNumberFormat="1" applyBorder="1" applyProtection="1">
      <protection hidden="1"/>
    </xf>
    <xf numFmtId="164" fontId="0" fillId="0" borderId="13" xfId="0" applyNumberFormat="1" applyBorder="1" applyProtection="1">
      <protection hidden="1"/>
    </xf>
    <xf numFmtId="0" fontId="3" fillId="0" borderId="0" xfId="0" applyFont="1" applyProtection="1">
      <protection hidden="1"/>
    </xf>
    <xf numFmtId="0" fontId="36" fillId="16" borderId="10" xfId="0" applyFont="1" applyFill="1" applyBorder="1" applyProtection="1">
      <protection locked="0"/>
    </xf>
    <xf numFmtId="0" fontId="36" fillId="16" borderId="4" xfId="0" applyFont="1" applyFill="1" applyBorder="1" applyProtection="1">
      <protection locked="0"/>
    </xf>
    <xf numFmtId="0" fontId="36" fillId="16" borderId="3" xfId="0" applyFont="1" applyFill="1" applyBorder="1" applyProtection="1">
      <protection locked="0"/>
    </xf>
    <xf numFmtId="43" fontId="3" fillId="16" borderId="3" xfId="0" applyNumberFormat="1" applyFont="1" applyFill="1" applyBorder="1" applyProtection="1">
      <protection locked="0"/>
    </xf>
    <xf numFmtId="43" fontId="3" fillId="16" borderId="6" xfId="0" applyNumberFormat="1" applyFont="1" applyFill="1" applyBorder="1" applyProtection="1">
      <protection locked="0"/>
    </xf>
    <xf numFmtId="43" fontId="35" fillId="18" borderId="3" xfId="0" applyNumberFormat="1" applyFont="1" applyFill="1" applyBorder="1" applyProtection="1">
      <protection hidden="1"/>
    </xf>
    <xf numFmtId="165" fontId="3" fillId="5" borderId="3" xfId="0" applyNumberFormat="1" applyFont="1" applyFill="1" applyBorder="1" applyProtection="1">
      <protection hidden="1"/>
    </xf>
    <xf numFmtId="43" fontId="0" fillId="18" borderId="11" xfId="0" applyNumberFormat="1" applyFill="1" applyBorder="1" applyProtection="1">
      <protection hidden="1"/>
    </xf>
    <xf numFmtId="43" fontId="0" fillId="5" borderId="4" xfId="0" applyNumberFormat="1" applyFill="1" applyBorder="1" applyProtection="1">
      <protection hidden="1"/>
    </xf>
    <xf numFmtId="43" fontId="0" fillId="5" borderId="3" xfId="0" applyNumberFormat="1" applyFill="1" applyBorder="1" applyProtection="1">
      <protection hidden="1"/>
    </xf>
    <xf numFmtId="43" fontId="0" fillId="18" borderId="3" xfId="0" applyNumberFormat="1" applyFill="1" applyBorder="1" applyProtection="1">
      <protection hidden="1"/>
    </xf>
    <xf numFmtId="43" fontId="3" fillId="18" borderId="15" xfId="0" applyNumberFormat="1" applyFont="1" applyFill="1" applyBorder="1" applyProtection="1">
      <protection hidden="1"/>
    </xf>
    <xf numFmtId="0" fontId="3" fillId="16" borderId="10" xfId="0" applyFont="1" applyFill="1" applyBorder="1" applyProtection="1">
      <protection locked="0"/>
    </xf>
    <xf numFmtId="0" fontId="3" fillId="16" borderId="3" xfId="0" applyFont="1" applyFill="1" applyBorder="1" applyProtection="1">
      <protection locked="0"/>
    </xf>
    <xf numFmtId="0" fontId="0" fillId="16" borderId="10" xfId="0" applyFill="1" applyBorder="1" applyProtection="1">
      <protection locked="0"/>
    </xf>
    <xf numFmtId="0" fontId="0" fillId="16" borderId="3" xfId="0" applyFill="1" applyBorder="1" applyProtection="1">
      <protection locked="0"/>
    </xf>
    <xf numFmtId="0" fontId="0" fillId="16" borderId="8" xfId="0" applyFill="1" applyBorder="1" applyProtection="1">
      <protection locked="0"/>
    </xf>
    <xf numFmtId="0" fontId="0" fillId="16" borderId="14" xfId="0" applyFill="1" applyBorder="1" applyProtection="1">
      <protection locked="0"/>
    </xf>
    <xf numFmtId="43" fontId="3" fillId="16" borderId="14" xfId="0" applyNumberFormat="1" applyFont="1" applyFill="1" applyBorder="1" applyProtection="1">
      <protection locked="0"/>
    </xf>
    <xf numFmtId="0" fontId="3" fillId="5" borderId="12" xfId="0" applyFont="1" applyFill="1" applyBorder="1" applyProtection="1">
      <protection locked="0"/>
    </xf>
    <xf numFmtId="0" fontId="0" fillId="5" borderId="58" xfId="0" applyFill="1" applyBorder="1" applyProtection="1">
      <protection locked="0"/>
    </xf>
    <xf numFmtId="0" fontId="0" fillId="5" borderId="57" xfId="0" applyFill="1" applyBorder="1" applyProtection="1">
      <protection locked="0"/>
    </xf>
    <xf numFmtId="165" fontId="0" fillId="16" borderId="3" xfId="0" applyNumberFormat="1" applyFill="1" applyBorder="1" applyProtection="1">
      <protection locked="0"/>
    </xf>
    <xf numFmtId="43" fontId="0" fillId="18" borderId="4" xfId="0" applyNumberFormat="1" applyFill="1" applyBorder="1" applyProtection="1">
      <protection hidden="1"/>
    </xf>
    <xf numFmtId="43" fontId="0" fillId="18" borderId="27" xfId="0" applyNumberFormat="1" applyFill="1" applyBorder="1" applyProtection="1">
      <protection hidden="1"/>
    </xf>
    <xf numFmtId="0" fontId="0" fillId="5" borderId="57" xfId="0" applyFill="1" applyBorder="1" applyProtection="1">
      <protection hidden="1"/>
    </xf>
    <xf numFmtId="43" fontId="3" fillId="18" borderId="13" xfId="0" applyNumberFormat="1" applyFont="1" applyFill="1" applyBorder="1" applyProtection="1">
      <protection hidden="1"/>
    </xf>
    <xf numFmtId="43" fontId="0" fillId="18" borderId="14" xfId="0" applyNumberFormat="1" applyFill="1" applyBorder="1" applyProtection="1">
      <protection hidden="1"/>
    </xf>
    <xf numFmtId="165" fontId="3" fillId="5" borderId="14" xfId="0" applyNumberFormat="1" applyFont="1" applyFill="1" applyBorder="1" applyProtection="1">
      <protection hidden="1"/>
    </xf>
    <xf numFmtId="0" fontId="0" fillId="5" borderId="62" xfId="0" applyFill="1" applyBorder="1" applyProtection="1">
      <protection hidden="1"/>
    </xf>
    <xf numFmtId="0" fontId="0" fillId="5" borderId="58" xfId="0" applyFill="1" applyBorder="1" applyProtection="1">
      <protection hidden="1"/>
    </xf>
    <xf numFmtId="43" fontId="0" fillId="5" borderId="14" xfId="0" applyNumberFormat="1" applyFill="1" applyBorder="1" applyProtection="1">
      <protection hidden="1"/>
    </xf>
    <xf numFmtId="43" fontId="0" fillId="18" borderId="9" xfId="0" applyNumberFormat="1" applyFill="1" applyBorder="1" applyProtection="1">
      <protection hidden="1"/>
    </xf>
    <xf numFmtId="43" fontId="3" fillId="5" borderId="7" xfId="0" applyNumberFormat="1" applyFont="1" applyFill="1" applyBorder="1" applyProtection="1">
      <protection hidden="1"/>
    </xf>
    <xf numFmtId="43" fontId="3" fillId="5" borderId="3" xfId="0" applyNumberFormat="1" applyFont="1" applyFill="1" applyBorder="1" applyProtection="1">
      <protection hidden="1"/>
    </xf>
    <xf numFmtId="43" fontId="3" fillId="5" borderId="69" xfId="0" applyNumberFormat="1" applyFont="1" applyFill="1" applyBorder="1" applyProtection="1">
      <protection hidden="1"/>
    </xf>
    <xf numFmtId="43" fontId="3" fillId="5" borderId="4" xfId="0" applyNumberFormat="1" applyFont="1" applyFill="1" applyBorder="1" applyProtection="1">
      <protection hidden="1"/>
    </xf>
    <xf numFmtId="44" fontId="5" fillId="19" borderId="15" xfId="0" applyNumberFormat="1" applyFont="1" applyFill="1" applyBorder="1" applyProtection="1">
      <protection hidden="1"/>
    </xf>
    <xf numFmtId="44" fontId="5" fillId="19" borderId="13" xfId="0" applyNumberFormat="1" applyFont="1" applyFill="1" applyBorder="1" applyProtection="1">
      <protection hidden="1"/>
    </xf>
    <xf numFmtId="43" fontId="0" fillId="0" borderId="14" xfId="0" applyNumberFormat="1" applyBorder="1" applyProtection="1">
      <protection hidden="1"/>
    </xf>
    <xf numFmtId="43" fontId="0" fillId="0" borderId="9" xfId="0" applyNumberFormat="1" applyBorder="1" applyProtection="1">
      <protection hidden="1"/>
    </xf>
    <xf numFmtId="43" fontId="0" fillId="0" borderId="3" xfId="0" applyNumberFormat="1" applyBorder="1" applyProtection="1">
      <protection hidden="1"/>
    </xf>
    <xf numFmtId="43" fontId="0" fillId="0" borderId="11" xfId="0" applyNumberFormat="1" applyBorder="1" applyProtection="1">
      <protection hidden="1"/>
    </xf>
    <xf numFmtId="44" fontId="3" fillId="21" borderId="6" xfId="0" applyNumberFormat="1" applyFont="1" applyFill="1" applyBorder="1" applyAlignment="1" applyProtection="1">
      <alignment horizontal="center"/>
      <protection hidden="1"/>
    </xf>
    <xf numFmtId="44" fontId="3" fillId="21" borderId="28" xfId="0" applyNumberFormat="1" applyFont="1" applyFill="1" applyBorder="1" applyAlignment="1" applyProtection="1">
      <alignment horizontal="center"/>
      <protection hidden="1"/>
    </xf>
    <xf numFmtId="43" fontId="0" fillId="0" borderId="63" xfId="0" applyNumberFormat="1" applyBorder="1" applyProtection="1">
      <protection hidden="1"/>
    </xf>
    <xf numFmtId="43" fontId="0" fillId="0" borderId="4" xfId="0" applyNumberFormat="1" applyBorder="1" applyProtection="1">
      <protection hidden="1"/>
    </xf>
    <xf numFmtId="44" fontId="3" fillId="21" borderId="6" xfId="0" applyNumberFormat="1" applyFont="1" applyFill="1" applyBorder="1" applyProtection="1">
      <protection hidden="1"/>
    </xf>
    <xf numFmtId="43" fontId="0" fillId="0" borderId="77" xfId="0" applyNumberFormat="1" applyBorder="1" applyProtection="1">
      <protection hidden="1"/>
    </xf>
    <xf numFmtId="43" fontId="0" fillId="0" borderId="27" xfId="0" applyNumberFormat="1" applyBorder="1" applyProtection="1">
      <protection hidden="1"/>
    </xf>
    <xf numFmtId="44" fontId="3" fillId="21" borderId="15" xfId="0" applyNumberFormat="1" applyFont="1" applyFill="1" applyBorder="1" applyAlignment="1" applyProtection="1">
      <alignment horizontal="center"/>
      <protection hidden="1"/>
    </xf>
    <xf numFmtId="167" fontId="0" fillId="10" borderId="3" xfId="0" applyNumberFormat="1" applyFont="1" applyFill="1" applyBorder="1" applyAlignment="1" applyProtection="1">
      <alignment horizontal="center" vertical="center"/>
      <protection hidden="1"/>
    </xf>
    <xf numFmtId="167" fontId="0" fillId="10" borderId="11" xfId="0" applyNumberFormat="1" applyFont="1" applyFill="1" applyBorder="1" applyAlignment="1" applyProtection="1">
      <alignment horizontal="center" vertical="center"/>
      <protection hidden="1"/>
    </xf>
    <xf numFmtId="167" fontId="5" fillId="20" borderId="3" xfId="0" applyNumberFormat="1" applyFont="1" applyFill="1" applyBorder="1" applyProtection="1">
      <protection hidden="1"/>
    </xf>
    <xf numFmtId="167" fontId="35" fillId="3" borderId="3" xfId="0" applyNumberFormat="1" applyFont="1" applyFill="1" applyBorder="1" applyProtection="1">
      <protection hidden="1"/>
    </xf>
    <xf numFmtId="167" fontId="37" fillId="21" borderId="3" xfId="0" applyNumberFormat="1" applyFont="1" applyFill="1" applyBorder="1" applyProtection="1">
      <protection hidden="1"/>
    </xf>
    <xf numFmtId="167" fontId="37" fillId="22" borderId="3" xfId="0" applyNumberFormat="1" applyFont="1" applyFill="1" applyBorder="1" applyProtection="1">
      <protection hidden="1"/>
    </xf>
    <xf numFmtId="167" fontId="5" fillId="20" borderId="15" xfId="0" applyNumberFormat="1" applyFont="1" applyFill="1" applyBorder="1" applyProtection="1">
      <protection hidden="1"/>
    </xf>
    <xf numFmtId="167" fontId="0" fillId="0" borderId="8" xfId="0" applyNumberFormat="1" applyBorder="1" applyProtection="1">
      <protection hidden="1"/>
    </xf>
    <xf numFmtId="44" fontId="0" fillId="0" borderId="10" xfId="0" applyNumberFormat="1" applyBorder="1" applyProtection="1">
      <protection hidden="1"/>
    </xf>
    <xf numFmtId="44" fontId="6" fillId="6" borderId="12" xfId="0" applyNumberFormat="1" applyFont="1" applyFill="1" applyBorder="1" applyProtection="1">
      <protection hidden="1"/>
    </xf>
    <xf numFmtId="0" fontId="0" fillId="0" borderId="15" xfId="0" applyBorder="1" applyProtection="1">
      <protection hidden="1"/>
    </xf>
    <xf numFmtId="0" fontId="0" fillId="0" borderId="13" xfId="0" applyBorder="1" applyProtection="1">
      <protection hidden="1"/>
    </xf>
    <xf numFmtId="3" fontId="0" fillId="18" borderId="3" xfId="0" applyNumberFormat="1" applyFill="1" applyBorder="1" applyProtection="1">
      <protection hidden="1"/>
    </xf>
    <xf numFmtId="3" fontId="0" fillId="18" borderId="6" xfId="0" applyNumberFormat="1" applyFill="1" applyBorder="1" applyProtection="1">
      <protection hidden="1"/>
    </xf>
    <xf numFmtId="3" fontId="0" fillId="18" borderId="4" xfId="0" applyNumberFormat="1" applyFill="1" applyBorder="1" applyProtection="1">
      <protection hidden="1"/>
    </xf>
    <xf numFmtId="3" fontId="6" fillId="25" borderId="46" xfId="0" applyNumberFormat="1" applyFont="1" applyFill="1" applyBorder="1" applyProtection="1">
      <protection hidden="1"/>
    </xf>
    <xf numFmtId="3" fontId="6" fillId="25" borderId="80" xfId="0" applyNumberFormat="1" applyFont="1" applyFill="1" applyBorder="1" applyProtection="1">
      <protection hidden="1"/>
    </xf>
    <xf numFmtId="3" fontId="6" fillId="25" borderId="46" xfId="0" applyNumberFormat="1" applyFont="1" applyFill="1" applyBorder="1" applyAlignment="1" applyProtection="1">
      <alignment horizontal="center"/>
      <protection hidden="1"/>
    </xf>
    <xf numFmtId="3" fontId="5" fillId="25" borderId="46" xfId="0" applyNumberFormat="1" applyFont="1" applyFill="1" applyBorder="1" applyAlignment="1" applyProtection="1">
      <alignment horizontal="center"/>
      <protection hidden="1"/>
    </xf>
    <xf numFmtId="0" fontId="3" fillId="18" borderId="46" xfId="0" applyFont="1" applyFill="1" applyBorder="1" applyAlignment="1" applyProtection="1">
      <alignment horizontal="center"/>
      <protection hidden="1"/>
    </xf>
    <xf numFmtId="3" fontId="0" fillId="18" borderId="14" xfId="0" applyNumberFormat="1" applyFill="1" applyBorder="1" applyProtection="1">
      <protection hidden="1"/>
    </xf>
    <xf numFmtId="3" fontId="0" fillId="18" borderId="15" xfId="0" applyNumberFormat="1" applyFill="1" applyBorder="1" applyProtection="1">
      <protection hidden="1"/>
    </xf>
    <xf numFmtId="3" fontId="0" fillId="18" borderId="21" xfId="0" applyNumberFormat="1" applyFill="1" applyBorder="1" applyAlignment="1" applyProtection="1">
      <alignment horizontal="center" wrapText="1"/>
      <protection hidden="1"/>
    </xf>
    <xf numFmtId="3" fontId="5" fillId="25" borderId="46" xfId="0" applyNumberFormat="1" applyFont="1" applyFill="1" applyBorder="1" applyAlignment="1" applyProtection="1">
      <alignment horizontal="center" wrapText="1"/>
      <protection hidden="1"/>
    </xf>
    <xf numFmtId="3" fontId="5" fillId="25" borderId="0" xfId="0" applyNumberFormat="1" applyFont="1" applyFill="1" applyAlignment="1" applyProtection="1">
      <alignment horizontal="center"/>
      <protection hidden="1"/>
    </xf>
    <xf numFmtId="3" fontId="0" fillId="18" borderId="21" xfId="0" applyNumberFormat="1" applyFill="1" applyBorder="1" applyAlignment="1" applyProtection="1">
      <alignment horizontal="center"/>
      <protection hidden="1"/>
    </xf>
    <xf numFmtId="0" fontId="0" fillId="18" borderId="9" xfId="0" applyFill="1" applyBorder="1" applyProtection="1">
      <protection hidden="1"/>
    </xf>
    <xf numFmtId="0" fontId="0" fillId="18" borderId="11" xfId="0" applyFill="1" applyBorder="1" applyProtection="1">
      <protection hidden="1"/>
    </xf>
    <xf numFmtId="3" fontId="5" fillId="20" borderId="17" xfId="0" applyNumberFormat="1" applyFont="1" applyFill="1" applyBorder="1" applyAlignment="1" applyProtection="1">
      <alignment horizontal="center"/>
      <protection hidden="1"/>
    </xf>
    <xf numFmtId="0" fontId="0" fillId="28" borderId="0" xfId="0" applyFill="1" applyBorder="1" applyProtection="1">
      <protection hidden="1"/>
    </xf>
    <xf numFmtId="3" fontId="5" fillId="20" borderId="46" xfId="0" applyNumberFormat="1" applyFont="1" applyFill="1" applyBorder="1" applyAlignment="1" applyProtection="1">
      <alignment horizontal="center"/>
      <protection hidden="1"/>
    </xf>
    <xf numFmtId="0" fontId="5" fillId="26" borderId="6" xfId="0" applyFont="1" applyFill="1" applyBorder="1" applyAlignment="1" applyProtection="1">
      <alignment horizontal="center" wrapText="1"/>
      <protection hidden="1"/>
    </xf>
    <xf numFmtId="0" fontId="3" fillId="18" borderId="21" xfId="0" applyFont="1" applyFill="1" applyBorder="1" applyAlignment="1" applyProtection="1">
      <alignment horizontal="center"/>
      <protection hidden="1"/>
    </xf>
    <xf numFmtId="3" fontId="5" fillId="20" borderId="14" xfId="0" applyNumberFormat="1" applyFont="1" applyFill="1" applyBorder="1" applyAlignment="1" applyProtection="1">
      <alignment horizontal="center"/>
      <protection hidden="1"/>
    </xf>
    <xf numFmtId="0" fontId="5" fillId="26" borderId="6" xfId="0" applyFont="1" applyFill="1" applyBorder="1" applyAlignment="1" applyProtection="1">
      <alignment horizontal="center"/>
      <protection hidden="1"/>
    </xf>
    <xf numFmtId="3" fontId="3" fillId="0" borderId="80" xfId="0" applyNumberFormat="1" applyFont="1" applyBorder="1" applyProtection="1">
      <protection hidden="1"/>
    </xf>
    <xf numFmtId="3" fontId="3" fillId="0" borderId="80" xfId="0" applyNumberFormat="1" applyFont="1" applyBorder="1" applyAlignment="1" applyProtection="1">
      <alignment horizontal="right"/>
      <protection hidden="1"/>
    </xf>
    <xf numFmtId="0" fontId="0" fillId="18" borderId="13" xfId="0" applyFill="1" applyBorder="1" applyProtection="1">
      <protection hidden="1"/>
    </xf>
    <xf numFmtId="0" fontId="6" fillId="26" borderId="0" xfId="0" applyFont="1" applyFill="1" applyProtection="1">
      <protection hidden="1"/>
    </xf>
    <xf numFmtId="0" fontId="0" fillId="18" borderId="28" xfId="0" applyFill="1" applyBorder="1" applyProtection="1">
      <protection hidden="1"/>
    </xf>
    <xf numFmtId="0" fontId="5" fillId="20" borderId="61" xfId="0" applyFont="1" applyFill="1" applyBorder="1" applyProtection="1">
      <protection hidden="1"/>
    </xf>
    <xf numFmtId="0" fontId="0" fillId="12" borderId="8" xfId="0" applyFill="1" applyBorder="1" applyProtection="1">
      <protection locked="0"/>
    </xf>
    <xf numFmtId="3" fontId="0" fillId="12" borderId="14" xfId="0" applyNumberFormat="1" applyFill="1" applyBorder="1" applyProtection="1">
      <protection locked="0"/>
    </xf>
    <xf numFmtId="0" fontId="0" fillId="12" borderId="10" xfId="0" applyFill="1" applyBorder="1" applyProtection="1">
      <protection locked="0"/>
    </xf>
    <xf numFmtId="3" fontId="0" fillId="12" borderId="3" xfId="0" applyNumberFormat="1" applyFill="1" applyBorder="1" applyProtection="1">
      <protection locked="0"/>
    </xf>
    <xf numFmtId="0" fontId="0" fillId="12" borderId="26" xfId="0" applyFill="1" applyBorder="1" applyProtection="1">
      <protection locked="0"/>
    </xf>
    <xf numFmtId="3" fontId="0" fillId="12" borderId="6" xfId="0" applyNumberFormat="1" applyFill="1" applyBorder="1" applyProtection="1">
      <protection locked="0"/>
    </xf>
    <xf numFmtId="0" fontId="0" fillId="12" borderId="3" xfId="0" applyFill="1" applyBorder="1" applyProtection="1">
      <protection locked="0"/>
    </xf>
    <xf numFmtId="0" fontId="0" fillId="12" borderId="4" xfId="0" applyFill="1" applyBorder="1" applyProtection="1">
      <protection locked="0"/>
    </xf>
    <xf numFmtId="3" fontId="0" fillId="12" borderId="4" xfId="0" applyNumberFormat="1" applyFill="1" applyBorder="1" applyProtection="1">
      <protection locked="0"/>
    </xf>
    <xf numFmtId="0" fontId="0" fillId="12" borderId="6" xfId="0" applyFill="1" applyBorder="1" applyProtection="1">
      <protection locked="0"/>
    </xf>
    <xf numFmtId="0" fontId="0" fillId="12" borderId="12" xfId="0" applyFill="1" applyBorder="1" applyProtection="1">
      <protection locked="0"/>
    </xf>
    <xf numFmtId="3" fontId="0" fillId="12" borderId="15" xfId="0" applyNumberFormat="1" applyFill="1" applyBorder="1" applyProtection="1">
      <protection locked="0"/>
    </xf>
    <xf numFmtId="0" fontId="5" fillId="20" borderId="46" xfId="0" applyFont="1" applyFill="1" applyBorder="1" applyAlignment="1" applyProtection="1">
      <alignment horizontal="center"/>
      <protection locked="0"/>
    </xf>
    <xf numFmtId="3" fontId="5" fillId="20" borderId="46" xfId="0" applyNumberFormat="1" applyFont="1" applyFill="1" applyBorder="1" applyAlignment="1" applyProtection="1">
      <alignment horizontal="center"/>
      <protection locked="0"/>
    </xf>
    <xf numFmtId="0" fontId="3" fillId="0" borderId="46" xfId="0" applyFont="1" applyBorder="1" applyAlignment="1" applyProtection="1">
      <alignment horizontal="center"/>
      <protection locked="0"/>
    </xf>
    <xf numFmtId="0" fontId="3" fillId="18" borderId="46" xfId="0" applyFont="1" applyFill="1" applyBorder="1" applyAlignment="1" applyProtection="1">
      <alignment horizontal="center"/>
      <protection locked="0"/>
    </xf>
    <xf numFmtId="3" fontId="6" fillId="20" borderId="46" xfId="0" applyNumberFormat="1" applyFont="1" applyFill="1" applyBorder="1" applyProtection="1">
      <protection locked="0"/>
    </xf>
    <xf numFmtId="0" fontId="3" fillId="18" borderId="53" xfId="0" applyFont="1" applyFill="1" applyBorder="1" applyAlignment="1" applyProtection="1">
      <alignment horizontal="center"/>
      <protection locked="0"/>
    </xf>
    <xf numFmtId="3" fontId="0" fillId="12" borderId="62" xfId="0" applyNumberFormat="1" applyFill="1" applyBorder="1" applyProtection="1">
      <protection locked="0"/>
    </xf>
    <xf numFmtId="3" fontId="0" fillId="12" borderId="58" xfId="0" applyNumberFormat="1" applyFill="1" applyBorder="1" applyProtection="1">
      <protection locked="0"/>
    </xf>
    <xf numFmtId="3" fontId="5" fillId="20" borderId="14" xfId="0" applyNumberFormat="1" applyFont="1" applyFill="1" applyBorder="1" applyProtection="1">
      <protection hidden="1"/>
    </xf>
    <xf numFmtId="3" fontId="5" fillId="20" borderId="59" xfId="0" applyNumberFormat="1" applyFont="1" applyFill="1" applyBorder="1" applyProtection="1">
      <protection hidden="1"/>
    </xf>
    <xf numFmtId="3" fontId="5" fillId="20" borderId="60" xfId="0" applyNumberFormat="1" applyFont="1" applyFill="1" applyBorder="1" applyProtection="1">
      <protection hidden="1"/>
    </xf>
    <xf numFmtId="3" fontId="3" fillId="0" borderId="15" xfId="0" applyNumberFormat="1" applyFont="1" applyBorder="1" applyProtection="1">
      <protection hidden="1"/>
    </xf>
    <xf numFmtId="3" fontId="0" fillId="0" borderId="15" xfId="0" applyNumberFormat="1" applyBorder="1" applyProtection="1">
      <protection hidden="1"/>
    </xf>
    <xf numFmtId="0" fontId="41" fillId="12" borderId="3" xfId="0" applyFont="1" applyFill="1" applyBorder="1" applyProtection="1">
      <protection locked="0"/>
    </xf>
    <xf numFmtId="3" fontId="41" fillId="12" borderId="3" xfId="0" applyNumberFormat="1" applyFont="1" applyFill="1" applyBorder="1" applyProtection="1">
      <protection locked="0"/>
    </xf>
    <xf numFmtId="0" fontId="42" fillId="12" borderId="10" xfId="0" applyFont="1" applyFill="1" applyBorder="1" applyProtection="1">
      <protection locked="0"/>
    </xf>
    <xf numFmtId="167" fontId="42" fillId="12" borderId="3" xfId="0" applyNumberFormat="1" applyFont="1" applyFill="1" applyBorder="1" applyProtection="1">
      <protection locked="0"/>
    </xf>
    <xf numFmtId="3" fontId="0" fillId="0" borderId="3" xfId="0" applyNumberFormat="1" applyBorder="1" applyProtection="1">
      <protection locked="0"/>
    </xf>
    <xf numFmtId="3" fontId="0" fillId="0" borderId="5" xfId="0" applyNumberFormat="1" applyBorder="1" applyProtection="1">
      <protection locked="0"/>
    </xf>
    <xf numFmtId="3" fontId="0" fillId="0" borderId="11" xfId="0" applyNumberFormat="1" applyBorder="1" applyProtection="1">
      <protection locked="0"/>
    </xf>
    <xf numFmtId="0" fontId="41" fillId="12" borderId="4" xfId="0" applyFont="1" applyFill="1" applyBorder="1" applyProtection="1">
      <protection locked="0"/>
    </xf>
    <xf numFmtId="3" fontId="41" fillId="12" borderId="4" xfId="0" applyNumberFormat="1" applyFont="1" applyFill="1" applyBorder="1" applyProtection="1">
      <protection locked="0"/>
    </xf>
    <xf numFmtId="0" fontId="42" fillId="12" borderId="3" xfId="0" applyFont="1" applyFill="1" applyBorder="1" applyProtection="1">
      <protection locked="0"/>
    </xf>
    <xf numFmtId="3" fontId="42" fillId="12" borderId="3" xfId="0" applyNumberFormat="1" applyFont="1" applyFill="1" applyBorder="1" applyProtection="1">
      <protection locked="0"/>
    </xf>
    <xf numFmtId="0" fontId="0" fillId="30" borderId="3" xfId="0" applyFill="1" applyBorder="1" applyProtection="1">
      <protection hidden="1"/>
    </xf>
    <xf numFmtId="10" fontId="0" fillId="30" borderId="3" xfId="0" applyNumberFormat="1" applyFill="1" applyBorder="1" applyAlignment="1" applyProtection="1">
      <alignment horizontal="center" wrapText="1"/>
      <protection hidden="1"/>
    </xf>
    <xf numFmtId="9" fontId="0" fillId="30" borderId="3" xfId="0" applyNumberFormat="1" applyFill="1" applyBorder="1" applyAlignment="1" applyProtection="1">
      <alignment horizontal="center" wrapText="1"/>
      <protection hidden="1"/>
    </xf>
    <xf numFmtId="3" fontId="0" fillId="30" borderId="3" xfId="0" applyNumberFormat="1" applyFill="1" applyBorder="1" applyProtection="1">
      <protection hidden="1"/>
    </xf>
    <xf numFmtId="167" fontId="6" fillId="25" borderId="3" xfId="0" applyNumberFormat="1" applyFont="1" applyFill="1" applyBorder="1" applyProtection="1">
      <protection hidden="1"/>
    </xf>
    <xf numFmtId="3" fontId="0" fillId="30" borderId="3" xfId="0" applyNumberFormat="1" applyFill="1" applyBorder="1" applyAlignment="1" applyProtection="1">
      <alignment horizontal="center"/>
      <protection hidden="1"/>
    </xf>
    <xf numFmtId="167" fontId="5" fillId="25" borderId="3" xfId="0" applyNumberFormat="1" applyFont="1" applyFill="1" applyBorder="1" applyProtection="1">
      <protection hidden="1"/>
    </xf>
    <xf numFmtId="167" fontId="0" fillId="25" borderId="3" xfId="0" applyNumberFormat="1" applyFill="1" applyBorder="1" applyProtection="1">
      <protection hidden="1"/>
    </xf>
    <xf numFmtId="0" fontId="5" fillId="25" borderId="3" xfId="0" applyFont="1" applyFill="1" applyBorder="1" applyProtection="1">
      <protection hidden="1"/>
    </xf>
    <xf numFmtId="167" fontId="3" fillId="25" borderId="3" xfId="0" applyNumberFormat="1" applyFont="1" applyFill="1" applyBorder="1" applyProtection="1">
      <protection hidden="1"/>
    </xf>
    <xf numFmtId="167" fontId="3" fillId="25" borderId="11" xfId="0" applyNumberFormat="1" applyFont="1" applyFill="1" applyBorder="1" applyProtection="1">
      <protection hidden="1"/>
    </xf>
    <xf numFmtId="167" fontId="3" fillId="25" borderId="15" xfId="0" applyNumberFormat="1" applyFont="1" applyFill="1" applyBorder="1" applyProtection="1">
      <protection hidden="1"/>
    </xf>
    <xf numFmtId="0" fontId="0" fillId="25" borderId="13" xfId="0" applyFill="1" applyBorder="1" applyProtection="1">
      <protection hidden="1"/>
    </xf>
    <xf numFmtId="3" fontId="0" fillId="30" borderId="27" xfId="0" applyNumberFormat="1" applyFill="1" applyBorder="1" applyAlignment="1" applyProtection="1">
      <alignment horizontal="center" wrapText="1"/>
      <protection hidden="1"/>
    </xf>
    <xf numFmtId="0" fontId="0" fillId="0" borderId="3" xfId="0" applyBorder="1" applyProtection="1">
      <protection hidden="1"/>
    </xf>
    <xf numFmtId="10" fontId="0" fillId="0" borderId="3" xfId="0" applyNumberFormat="1" applyBorder="1" applyAlignment="1" applyProtection="1">
      <alignment horizontal="center" wrapText="1"/>
      <protection hidden="1"/>
    </xf>
    <xf numFmtId="9" fontId="0" fillId="0" borderId="3" xfId="0" applyNumberFormat="1" applyBorder="1" applyAlignment="1" applyProtection="1">
      <alignment horizontal="center" wrapText="1"/>
      <protection hidden="1"/>
    </xf>
    <xf numFmtId="3" fontId="0" fillId="0" borderId="3" xfId="0" applyNumberFormat="1" applyBorder="1" applyProtection="1">
      <protection hidden="1"/>
    </xf>
    <xf numFmtId="3" fontId="0" fillId="30" borderId="11" xfId="0" applyNumberFormat="1" applyFill="1" applyBorder="1" applyProtection="1">
      <protection hidden="1"/>
    </xf>
    <xf numFmtId="167" fontId="5" fillId="25" borderId="11" xfId="0" applyNumberFormat="1" applyFont="1" applyFill="1" applyBorder="1" applyProtection="1">
      <protection hidden="1"/>
    </xf>
    <xf numFmtId="0" fontId="0" fillId="25" borderId="13" xfId="0" applyNumberFormat="1" applyFill="1" applyBorder="1" applyProtection="1">
      <protection hidden="1"/>
    </xf>
    <xf numFmtId="167" fontId="5" fillId="25" borderId="15" xfId="0" applyNumberFormat="1" applyFont="1" applyFill="1" applyBorder="1" applyProtection="1">
      <protection hidden="1"/>
    </xf>
    <xf numFmtId="167" fontId="0" fillId="30" borderId="11" xfId="0" applyNumberFormat="1" applyFill="1" applyBorder="1" applyProtection="1">
      <protection hidden="1"/>
    </xf>
    <xf numFmtId="167" fontId="5" fillId="25" borderId="13" xfId="0" applyNumberFormat="1" applyFont="1" applyFill="1" applyBorder="1" applyProtection="1">
      <protection hidden="1"/>
    </xf>
    <xf numFmtId="167" fontId="5" fillId="25" borderId="58" xfId="0" applyNumberFormat="1" applyFont="1" applyFill="1" applyBorder="1" applyProtection="1">
      <protection hidden="1"/>
    </xf>
    <xf numFmtId="166" fontId="0" fillId="22" borderId="9" xfId="0" applyNumberFormat="1" applyFill="1" applyBorder="1" applyProtection="1">
      <protection hidden="1"/>
    </xf>
    <xf numFmtId="166" fontId="0" fillId="22" borderId="13" xfId="0" applyNumberFormat="1" applyFill="1" applyBorder="1" applyProtection="1">
      <protection hidden="1"/>
    </xf>
    <xf numFmtId="167" fontId="0" fillId="0" borderId="65" xfId="0" applyNumberFormat="1" applyBorder="1" applyProtection="1">
      <protection hidden="1"/>
    </xf>
    <xf numFmtId="168" fontId="3" fillId="0" borderId="3" xfId="0" applyNumberFormat="1" applyFont="1" applyBorder="1" applyProtection="1">
      <protection hidden="1"/>
    </xf>
    <xf numFmtId="168" fontId="0" fillId="0" borderId="4" xfId="0" applyNumberFormat="1" applyBorder="1" applyProtection="1">
      <protection hidden="1"/>
    </xf>
    <xf numFmtId="10" fontId="0" fillId="0" borderId="0" xfId="0" applyNumberFormat="1" applyProtection="1">
      <protection hidden="1"/>
    </xf>
    <xf numFmtId="167" fontId="0" fillId="0" borderId="3" xfId="0" applyNumberFormat="1" applyBorder="1" applyProtection="1">
      <protection hidden="1"/>
    </xf>
    <xf numFmtId="167" fontId="0" fillId="0" borderId="11" xfId="0" applyNumberFormat="1" applyBorder="1" applyProtection="1">
      <protection hidden="1"/>
    </xf>
    <xf numFmtId="0" fontId="0" fillId="10" borderId="52" xfId="0" applyFill="1" applyBorder="1" applyProtection="1">
      <protection locked="0"/>
    </xf>
    <xf numFmtId="167" fontId="0" fillId="10" borderId="15" xfId="0" applyNumberFormat="1" applyFill="1" applyBorder="1" applyProtection="1">
      <protection locked="0"/>
    </xf>
    <xf numFmtId="172" fontId="0" fillId="10" borderId="0" xfId="0" applyNumberFormat="1" applyFill="1" applyProtection="1">
      <protection locked="0"/>
    </xf>
    <xf numFmtId="0" fontId="44" fillId="10" borderId="4" xfId="0" applyFont="1" applyFill="1" applyBorder="1" applyAlignment="1" applyProtection="1">
      <alignment horizontal="center"/>
      <protection locked="0"/>
    </xf>
    <xf numFmtId="0" fontId="44" fillId="10" borderId="27" xfId="0" applyFont="1" applyFill="1" applyBorder="1" applyAlignment="1" applyProtection="1">
      <alignment horizontal="center"/>
      <protection locked="0"/>
    </xf>
    <xf numFmtId="0" fontId="44" fillId="3" borderId="3" xfId="0" applyFont="1" applyFill="1" applyBorder="1" applyAlignment="1" applyProtection="1">
      <alignment horizontal="center" wrapText="1"/>
      <protection locked="0"/>
    </xf>
    <xf numFmtId="0" fontId="44" fillId="12" borderId="3" xfId="0" applyFont="1" applyFill="1" applyBorder="1" applyAlignment="1" applyProtection="1">
      <alignment horizontal="center"/>
      <protection locked="0"/>
    </xf>
    <xf numFmtId="0" fontId="44" fillId="12" borderId="11" xfId="0" applyFont="1" applyFill="1" applyBorder="1" applyAlignment="1" applyProtection="1">
      <alignment horizontal="center"/>
      <protection locked="0"/>
    </xf>
    <xf numFmtId="0" fontId="44" fillId="3" borderId="3" xfId="0" applyFont="1" applyFill="1" applyBorder="1" applyAlignment="1" applyProtection="1">
      <alignment horizontal="center" vertical="center"/>
      <protection locked="0"/>
    </xf>
    <xf numFmtId="0" fontId="44" fillId="12" borderId="3" xfId="0" applyFont="1" applyFill="1" applyBorder="1" applyAlignment="1" applyProtection="1">
      <alignment horizontal="center" vertical="center"/>
      <protection locked="0"/>
    </xf>
    <xf numFmtId="0" fontId="44" fillId="12" borderId="11" xfId="0" applyFont="1" applyFill="1" applyBorder="1" applyAlignment="1" applyProtection="1">
      <alignment horizontal="center" vertical="center"/>
      <protection locked="0"/>
    </xf>
    <xf numFmtId="1" fontId="0" fillId="0" borderId="3" xfId="0" applyNumberFormat="1" applyBorder="1" applyAlignment="1" applyProtection="1">
      <alignment horizontal="center"/>
      <protection hidden="1"/>
    </xf>
    <xf numFmtId="0" fontId="44" fillId="0" borderId="3" xfId="0" applyFont="1" applyBorder="1" applyAlignment="1" applyProtection="1">
      <alignment horizontal="center"/>
      <protection hidden="1"/>
    </xf>
    <xf numFmtId="0" fontId="0" fillId="0" borderId="3" xfId="0" applyBorder="1" applyAlignment="1" applyProtection="1">
      <alignment horizontal="center"/>
      <protection hidden="1"/>
    </xf>
    <xf numFmtId="43" fontId="0" fillId="0" borderId="3" xfId="0" applyNumberFormat="1" applyBorder="1" applyAlignment="1" applyProtection="1">
      <alignment horizontal="center" vertical="center"/>
      <protection hidden="1"/>
    </xf>
    <xf numFmtId="43" fontId="0" fillId="0" borderId="15" xfId="0" applyNumberFormat="1" applyBorder="1" applyAlignment="1" applyProtection="1">
      <alignment horizontal="center" vertical="center"/>
      <protection hidden="1"/>
    </xf>
    <xf numFmtId="167" fontId="19" fillId="34" borderId="3" xfId="0" applyNumberFormat="1" applyFont="1" applyFill="1" applyBorder="1" applyProtection="1">
      <protection hidden="1"/>
    </xf>
    <xf numFmtId="167" fontId="19" fillId="34" borderId="11" xfId="0" applyNumberFormat="1" applyFont="1" applyFill="1" applyBorder="1" applyProtection="1">
      <protection hidden="1"/>
    </xf>
    <xf numFmtId="167" fontId="6" fillId="20" borderId="3" xfId="0" applyNumberFormat="1" applyFont="1" applyFill="1" applyBorder="1" applyProtection="1">
      <protection hidden="1"/>
    </xf>
    <xf numFmtId="167" fontId="6" fillId="20" borderId="11" xfId="0" applyNumberFormat="1" applyFont="1" applyFill="1" applyBorder="1" applyProtection="1">
      <protection hidden="1"/>
    </xf>
    <xf numFmtId="167" fontId="0" fillId="30" borderId="3" xfId="0" applyNumberFormat="1" applyFill="1" applyBorder="1" applyProtection="1">
      <protection hidden="1"/>
    </xf>
    <xf numFmtId="167" fontId="5" fillId="28" borderId="3" xfId="0" applyNumberFormat="1" applyFont="1" applyFill="1" applyBorder="1" applyProtection="1">
      <protection hidden="1"/>
    </xf>
    <xf numFmtId="167" fontId="3" fillId="30" borderId="3" xfId="0" applyNumberFormat="1" applyFont="1" applyFill="1" applyBorder="1" applyProtection="1">
      <protection hidden="1"/>
    </xf>
    <xf numFmtId="167" fontId="0" fillId="34" borderId="3" xfId="0" applyNumberFormat="1" applyFill="1" applyBorder="1" applyProtection="1">
      <protection hidden="1"/>
    </xf>
    <xf numFmtId="167" fontId="3" fillId="34" borderId="3" xfId="0" applyNumberFormat="1" applyFont="1" applyFill="1" applyBorder="1" applyProtection="1">
      <protection hidden="1"/>
    </xf>
    <xf numFmtId="167" fontId="3" fillId="34" borderId="11" xfId="0" applyNumberFormat="1" applyFont="1" applyFill="1" applyBorder="1" applyProtection="1">
      <protection hidden="1"/>
    </xf>
    <xf numFmtId="167" fontId="29" fillId="22" borderId="0" xfId="0" applyNumberFormat="1" applyFont="1" applyFill="1" applyProtection="1">
      <protection hidden="1"/>
    </xf>
    <xf numFmtId="3" fontId="0" fillId="18" borderId="3" xfId="0" applyNumberFormat="1" applyFont="1" applyFill="1" applyBorder="1" applyAlignment="1" applyProtection="1">
      <alignment horizontal="center" vertical="center"/>
      <protection hidden="1"/>
    </xf>
    <xf numFmtId="3" fontId="0" fillId="36" borderId="3" xfId="0" applyNumberFormat="1" applyFont="1" applyFill="1" applyBorder="1" applyAlignment="1" applyProtection="1">
      <alignment horizontal="center" vertical="center"/>
      <protection hidden="1"/>
    </xf>
    <xf numFmtId="3" fontId="0" fillId="18" borderId="11" xfId="0" applyNumberFormat="1" applyFont="1" applyFill="1" applyBorder="1" applyAlignment="1" applyProtection="1">
      <alignment horizontal="center" vertical="center"/>
      <protection hidden="1"/>
    </xf>
    <xf numFmtId="3" fontId="44" fillId="18" borderId="3" xfId="0" applyNumberFormat="1" applyFont="1" applyFill="1" applyBorder="1" applyAlignment="1" applyProtection="1">
      <alignment horizontal="center" vertical="center"/>
      <protection hidden="1"/>
    </xf>
    <xf numFmtId="3" fontId="44" fillId="18" borderId="11" xfId="0" applyNumberFormat="1" applyFont="1" applyFill="1" applyBorder="1" applyAlignment="1" applyProtection="1">
      <alignment horizontal="center" vertical="center"/>
      <protection hidden="1"/>
    </xf>
    <xf numFmtId="3" fontId="3" fillId="36" borderId="15" xfId="0" applyNumberFormat="1" applyFont="1" applyFill="1" applyBorder="1" applyProtection="1">
      <protection hidden="1"/>
    </xf>
    <xf numFmtId="9" fontId="0" fillId="21" borderId="9" xfId="0" applyNumberFormat="1" applyFill="1" applyBorder="1" applyProtection="1">
      <protection locked="0"/>
    </xf>
    <xf numFmtId="9" fontId="0" fillId="21" borderId="11" xfId="0" applyNumberFormat="1" applyFill="1" applyBorder="1" applyProtection="1">
      <protection locked="0"/>
    </xf>
    <xf numFmtId="3" fontId="3" fillId="18" borderId="3" xfId="0" applyNumberFormat="1" applyFont="1" applyFill="1" applyBorder="1" applyAlignment="1" applyProtection="1">
      <alignment horizontal="center"/>
      <protection hidden="1"/>
    </xf>
    <xf numFmtId="3" fontId="3" fillId="35" borderId="15" xfId="0" applyNumberFormat="1" applyFont="1" applyFill="1" applyBorder="1" applyAlignment="1" applyProtection="1">
      <alignment horizontal="center"/>
      <protection hidden="1"/>
    </xf>
    <xf numFmtId="1" fontId="0" fillId="18" borderId="3" xfId="0" applyNumberFormat="1" applyFill="1" applyBorder="1" applyAlignment="1" applyProtection="1">
      <alignment horizontal="center" vertical="center" wrapText="1"/>
      <protection hidden="1"/>
    </xf>
    <xf numFmtId="0" fontId="0" fillId="18" borderId="3" xfId="0" applyFill="1" applyBorder="1" applyAlignment="1" applyProtection="1">
      <alignment horizontal="center" vertical="center" wrapText="1"/>
      <protection hidden="1"/>
    </xf>
    <xf numFmtId="43" fontId="0" fillId="18" borderId="3" xfId="0" applyNumberFormat="1" applyFill="1" applyBorder="1" applyAlignment="1" applyProtection="1">
      <alignment horizontal="center" vertical="center" wrapText="1"/>
      <protection hidden="1"/>
    </xf>
    <xf numFmtId="1" fontId="0" fillId="37" borderId="3" xfId="0" applyNumberFormat="1" applyFill="1" applyBorder="1" applyAlignment="1" applyProtection="1">
      <alignment horizontal="center" vertical="center" wrapText="1"/>
      <protection hidden="1"/>
    </xf>
    <xf numFmtId="0" fontId="0" fillId="37" borderId="3" xfId="0" applyFill="1" applyBorder="1" applyAlignment="1" applyProtection="1">
      <alignment horizontal="center" vertical="center" wrapText="1"/>
      <protection hidden="1"/>
    </xf>
    <xf numFmtId="1" fontId="0" fillId="35" borderId="15" xfId="0" applyNumberFormat="1" applyFill="1" applyBorder="1" applyAlignment="1" applyProtection="1">
      <alignment horizontal="center" vertical="center" wrapText="1"/>
      <protection hidden="1"/>
    </xf>
    <xf numFmtId="3" fontId="0" fillId="18" borderId="3" xfId="0" applyNumberFormat="1" applyFill="1" applyBorder="1" applyAlignment="1" applyProtection="1">
      <alignment horizontal="center" wrapText="1"/>
      <protection hidden="1"/>
    </xf>
    <xf numFmtId="3" fontId="6" fillId="37" borderId="15" xfId="0" applyNumberFormat="1" applyFont="1" applyFill="1" applyBorder="1" applyAlignment="1" applyProtection="1">
      <alignment horizontal="center" wrapText="1"/>
      <protection hidden="1"/>
    </xf>
    <xf numFmtId="3" fontId="0" fillId="18" borderId="14" xfId="0" applyNumberFormat="1" applyFill="1" applyBorder="1" applyAlignment="1" applyProtection="1">
      <alignment horizontal="center" wrapText="1"/>
      <protection hidden="1"/>
    </xf>
    <xf numFmtId="170" fontId="5" fillId="37" borderId="15" xfId="0" applyNumberFormat="1" applyFont="1" applyFill="1" applyBorder="1" applyAlignment="1" applyProtection="1">
      <alignment horizontal="center" wrapText="1"/>
      <protection hidden="1"/>
    </xf>
    <xf numFmtId="10" fontId="27" fillId="4" borderId="49" xfId="0" applyNumberFormat="1" applyFont="1" applyFill="1" applyBorder="1" applyAlignment="1" applyProtection="1">
      <alignment vertical="center" wrapText="1"/>
      <protection hidden="1"/>
    </xf>
    <xf numFmtId="170" fontId="27" fillId="5" borderId="18" xfId="0" applyNumberFormat="1" applyFont="1" applyFill="1" applyBorder="1" applyProtection="1">
      <protection hidden="1"/>
    </xf>
    <xf numFmtId="170" fontId="3" fillId="0" borderId="15" xfId="0" applyNumberFormat="1" applyFont="1" applyBorder="1" applyProtection="1">
      <protection hidden="1"/>
    </xf>
    <xf numFmtId="170" fontId="0" fillId="0" borderId="9" xfId="0" applyNumberFormat="1" applyBorder="1" applyProtection="1">
      <protection hidden="1"/>
    </xf>
    <xf numFmtId="171" fontId="5" fillId="22" borderId="3" xfId="4" applyNumberFormat="1" applyFont="1" applyFill="1" applyBorder="1" applyProtection="1">
      <protection hidden="1"/>
    </xf>
    <xf numFmtId="10" fontId="5" fillId="22" borderId="3" xfId="4" applyNumberFormat="1" applyFont="1" applyFill="1" applyBorder="1" applyProtection="1">
      <protection hidden="1"/>
    </xf>
    <xf numFmtId="10" fontId="5" fillId="22" borderId="15" xfId="4" applyNumberFormat="1" applyFont="1" applyFill="1" applyBorder="1" applyProtection="1">
      <protection hidden="1"/>
    </xf>
    <xf numFmtId="0" fontId="3" fillId="0" borderId="8" xfId="0" applyFont="1" applyBorder="1" applyAlignment="1" applyProtection="1">
      <alignment horizontal="center" vertical="center" wrapText="1"/>
      <protection hidden="1"/>
    </xf>
    <xf numFmtId="0" fontId="3" fillId="0" borderId="14" xfId="0" applyFont="1" applyBorder="1" applyAlignment="1" applyProtection="1">
      <alignment horizontal="center" vertical="center" wrapText="1"/>
      <protection hidden="1"/>
    </xf>
    <xf numFmtId="170" fontId="3" fillId="22" borderId="14" xfId="0" applyNumberFormat="1" applyFont="1" applyFill="1" applyBorder="1" applyProtection="1">
      <protection hidden="1"/>
    </xf>
    <xf numFmtId="0" fontId="3" fillId="0" borderId="9" xfId="0" applyFont="1" applyBorder="1" applyAlignment="1" applyProtection="1">
      <alignment horizontal="center" vertical="center" wrapText="1"/>
      <protection hidden="1"/>
    </xf>
    <xf numFmtId="0" fontId="3" fillId="0" borderId="46" xfId="0" applyFont="1" applyBorder="1" applyAlignment="1" applyProtection="1">
      <alignment horizontal="center" vertical="center" wrapText="1"/>
      <protection hidden="1"/>
    </xf>
    <xf numFmtId="0" fontId="17" fillId="0" borderId="3" xfId="0" applyFont="1" applyBorder="1" applyAlignment="1" applyProtection="1">
      <alignment horizontal="left" vertical="center" wrapText="1"/>
      <protection hidden="1"/>
    </xf>
    <xf numFmtId="0" fontId="3" fillId="22" borderId="3" xfId="0" applyFont="1" applyFill="1" applyBorder="1" applyProtection="1">
      <protection hidden="1"/>
    </xf>
    <xf numFmtId="10" fontId="3" fillId="22" borderId="3" xfId="0" applyNumberFormat="1" applyFont="1" applyFill="1" applyBorder="1" applyProtection="1">
      <protection hidden="1"/>
    </xf>
    <xf numFmtId="10" fontId="3" fillId="22" borderId="11" xfId="0" applyNumberFormat="1" applyFont="1" applyFill="1" applyBorder="1" applyProtection="1">
      <protection hidden="1"/>
    </xf>
    <xf numFmtId="9" fontId="3" fillId="22" borderId="46" xfId="0" applyNumberFormat="1" applyFont="1" applyFill="1" applyBorder="1" applyProtection="1">
      <protection hidden="1"/>
    </xf>
    <xf numFmtId="0" fontId="17" fillId="0" borderId="15" xfId="0" applyFont="1" applyBorder="1" applyAlignment="1" applyProtection="1">
      <alignment horizontal="left" wrapText="1"/>
      <protection hidden="1"/>
    </xf>
    <xf numFmtId="0" fontId="3" fillId="22" borderId="15" xfId="0" applyFont="1" applyFill="1" applyBorder="1" applyProtection="1">
      <protection hidden="1"/>
    </xf>
    <xf numFmtId="10" fontId="3" fillId="22" borderId="15" xfId="0" applyNumberFormat="1" applyFont="1" applyFill="1" applyBorder="1" applyProtection="1">
      <protection hidden="1"/>
    </xf>
    <xf numFmtId="0" fontId="3" fillId="22" borderId="13" xfId="0" applyFont="1" applyFill="1" applyBorder="1" applyProtection="1">
      <protection hidden="1"/>
    </xf>
    <xf numFmtId="10" fontId="3" fillId="22" borderId="22" xfId="0" applyNumberFormat="1" applyFont="1" applyFill="1" applyBorder="1" applyProtection="1">
      <protection hidden="1"/>
    </xf>
    <xf numFmtId="0" fontId="5" fillId="4" borderId="8" xfId="0" applyFont="1" applyFill="1" applyBorder="1" applyAlignment="1">
      <alignment horizontal="center"/>
    </xf>
    <xf numFmtId="0" fontId="5" fillId="4" borderId="14" xfId="0" applyFont="1" applyFill="1" applyBorder="1" applyAlignment="1">
      <alignment horizontal="center"/>
    </xf>
    <xf numFmtId="0" fontId="5" fillId="4" borderId="9" xfId="0" applyFont="1" applyFill="1" applyBorder="1" applyAlignment="1">
      <alignment horizontal="center"/>
    </xf>
    <xf numFmtId="0" fontId="3" fillId="39" borderId="20" xfId="0" applyFont="1" applyFill="1" applyBorder="1" applyAlignment="1">
      <alignment horizontal="center"/>
    </xf>
    <xf numFmtId="0" fontId="3" fillId="39" borderId="21" xfId="0" applyFont="1" applyFill="1" applyBorder="1" applyAlignment="1">
      <alignment horizontal="center"/>
    </xf>
    <xf numFmtId="0" fontId="3" fillId="39" borderId="10" xfId="0" applyFont="1" applyFill="1" applyBorder="1" applyAlignment="1">
      <alignment horizontal="left"/>
    </xf>
    <xf numFmtId="0" fontId="3" fillId="39" borderId="3" xfId="0" applyFont="1" applyFill="1" applyBorder="1" applyAlignment="1">
      <alignment horizontal="left"/>
    </xf>
    <xf numFmtId="0" fontId="3" fillId="39" borderId="10" xfId="0" applyFont="1" applyFill="1" applyBorder="1" applyAlignment="1">
      <alignment horizontal="center"/>
    </xf>
    <xf numFmtId="0" fontId="3" fillId="39" borderId="3" xfId="0" applyFont="1" applyFill="1" applyBorder="1" applyAlignment="1">
      <alignment horizontal="center"/>
    </xf>
    <xf numFmtId="0" fontId="3" fillId="39" borderId="12" xfId="0" applyFont="1" applyFill="1" applyBorder="1" applyAlignment="1">
      <alignment horizontal="center"/>
    </xf>
    <xf numFmtId="0" fontId="3" fillId="39" borderId="15" xfId="0" applyFont="1" applyFill="1" applyBorder="1" applyAlignment="1">
      <alignment horizontal="center"/>
    </xf>
    <xf numFmtId="0" fontId="5" fillId="4" borderId="16" xfId="0" applyFont="1" applyFill="1" applyBorder="1" applyAlignment="1">
      <alignment horizontal="center"/>
    </xf>
    <xf numFmtId="0" fontId="5" fillId="4" borderId="17" xfId="0" applyFont="1" applyFill="1" applyBorder="1" applyAlignment="1">
      <alignment horizontal="center"/>
    </xf>
    <xf numFmtId="0" fontId="5" fillId="4" borderId="18" xfId="0" applyFont="1" applyFill="1" applyBorder="1" applyAlignment="1">
      <alignment horizontal="center"/>
    </xf>
    <xf numFmtId="0" fontId="9" fillId="4" borderId="16" xfId="0" applyFont="1" applyFill="1" applyBorder="1" applyAlignment="1">
      <alignment horizontal="center"/>
    </xf>
    <xf numFmtId="0" fontId="9" fillId="4" borderId="17" xfId="0" applyFont="1" applyFill="1" applyBorder="1" applyAlignment="1">
      <alignment horizontal="center"/>
    </xf>
    <xf numFmtId="0" fontId="9" fillId="4" borderId="18" xfId="0" applyFont="1" applyFill="1" applyBorder="1" applyAlignment="1">
      <alignment horizontal="center"/>
    </xf>
    <xf numFmtId="12" fontId="16" fillId="9" borderId="3" xfId="0" applyNumberFormat="1" applyFont="1" applyFill="1" applyBorder="1" applyAlignment="1" applyProtection="1">
      <alignment horizontal="center"/>
      <protection hidden="1"/>
    </xf>
    <xf numFmtId="0" fontId="16" fillId="9" borderId="3" xfId="0" applyFont="1" applyFill="1" applyBorder="1" applyAlignment="1" applyProtection="1">
      <alignment horizontal="center"/>
      <protection hidden="1"/>
    </xf>
    <xf numFmtId="0" fontId="3" fillId="11" borderId="8" xfId="0" applyFont="1" applyFill="1" applyBorder="1" applyAlignment="1" applyProtection="1">
      <alignment horizontal="center" vertical="center" wrapText="1"/>
      <protection hidden="1"/>
    </xf>
    <xf numFmtId="0" fontId="3" fillId="11" borderId="10" xfId="0" applyFont="1" applyFill="1" applyBorder="1" applyAlignment="1" applyProtection="1">
      <alignment horizontal="center" vertical="center" wrapText="1"/>
      <protection hidden="1"/>
    </xf>
    <xf numFmtId="0" fontId="3" fillId="12" borderId="8" xfId="0" applyFont="1" applyFill="1" applyBorder="1" applyAlignment="1" applyProtection="1">
      <alignment horizontal="center" vertical="center" wrapText="1"/>
      <protection hidden="1"/>
    </xf>
    <xf numFmtId="0" fontId="3" fillId="12" borderId="10" xfId="0" applyFont="1" applyFill="1" applyBorder="1" applyAlignment="1" applyProtection="1">
      <alignment horizontal="center" vertical="center" wrapText="1"/>
      <protection hidden="1"/>
    </xf>
    <xf numFmtId="0" fontId="14" fillId="5" borderId="3" xfId="0" applyFont="1" applyFill="1" applyBorder="1" applyAlignment="1" applyProtection="1">
      <alignment horizontal="center" vertical="center"/>
      <protection hidden="1"/>
    </xf>
    <xf numFmtId="0" fontId="14" fillId="5" borderId="6" xfId="0" applyFont="1" applyFill="1" applyBorder="1" applyAlignment="1" applyProtection="1">
      <alignment horizontal="center" vertical="center"/>
      <protection hidden="1"/>
    </xf>
    <xf numFmtId="0" fontId="0" fillId="0" borderId="85" xfId="0" applyBorder="1" applyAlignment="1">
      <alignment horizontal="center"/>
    </xf>
    <xf numFmtId="0" fontId="5" fillId="4" borderId="32" xfId="0" applyFont="1" applyFill="1" applyBorder="1" applyAlignment="1">
      <alignment horizontal="center"/>
    </xf>
    <xf numFmtId="0" fontId="5" fillId="4" borderId="33" xfId="0" applyFont="1" applyFill="1" applyBorder="1" applyAlignment="1">
      <alignment horizontal="center"/>
    </xf>
    <xf numFmtId="0" fontId="5" fillId="4" borderId="35" xfId="0" applyFont="1" applyFill="1" applyBorder="1" applyAlignment="1">
      <alignment horizontal="center"/>
    </xf>
    <xf numFmtId="0" fontId="5" fillId="4" borderId="0" xfId="0" applyFont="1" applyFill="1" applyBorder="1" applyAlignment="1">
      <alignment horizontal="center"/>
    </xf>
    <xf numFmtId="0" fontId="10" fillId="4" borderId="38" xfId="0" applyFont="1" applyFill="1" applyBorder="1" applyAlignment="1">
      <alignment horizontal="center" vertical="center" wrapText="1"/>
    </xf>
    <xf numFmtId="0" fontId="10" fillId="4" borderId="39" xfId="0" applyFont="1" applyFill="1" applyBorder="1" applyAlignment="1">
      <alignment horizontal="center" vertical="center" wrapText="1"/>
    </xf>
    <xf numFmtId="0" fontId="3" fillId="5" borderId="14" xfId="0" applyFont="1" applyFill="1" applyBorder="1" applyAlignment="1">
      <alignment horizontal="center"/>
    </xf>
    <xf numFmtId="0" fontId="3" fillId="5" borderId="9" xfId="0" applyFont="1" applyFill="1" applyBorder="1" applyAlignment="1">
      <alignment horizontal="center"/>
    </xf>
    <xf numFmtId="0" fontId="5" fillId="8" borderId="3" xfId="0" applyFont="1" applyFill="1" applyBorder="1" applyAlignment="1">
      <alignment horizontal="center" wrapText="1"/>
    </xf>
    <xf numFmtId="0" fontId="6" fillId="8" borderId="3" xfId="0" applyFont="1" applyFill="1" applyBorder="1" applyAlignment="1" applyProtection="1">
      <alignment horizontal="center"/>
      <protection hidden="1"/>
    </xf>
    <xf numFmtId="0" fontId="3" fillId="0" borderId="14" xfId="0" applyFont="1" applyBorder="1" applyAlignment="1" applyProtection="1">
      <alignment horizontal="center"/>
      <protection hidden="1"/>
    </xf>
    <xf numFmtId="0" fontId="3" fillId="0" borderId="9" xfId="0" applyFont="1" applyBorder="1" applyAlignment="1" applyProtection="1">
      <alignment horizontal="center"/>
      <protection hidden="1"/>
    </xf>
    <xf numFmtId="0" fontId="3" fillId="0" borderId="10" xfId="0" applyFont="1" applyBorder="1" applyAlignment="1" applyProtection="1">
      <alignment horizontal="center" vertical="center"/>
      <protection hidden="1"/>
    </xf>
    <xf numFmtId="0" fontId="6" fillId="15" borderId="14" xfId="0" applyFont="1" applyFill="1" applyBorder="1" applyAlignment="1" applyProtection="1">
      <alignment horizontal="center"/>
      <protection hidden="1"/>
    </xf>
    <xf numFmtId="0" fontId="6" fillId="15" borderId="9" xfId="0" applyFont="1" applyFill="1" applyBorder="1" applyAlignment="1" applyProtection="1">
      <alignment horizontal="center"/>
      <protection hidden="1"/>
    </xf>
    <xf numFmtId="0" fontId="5" fillId="21" borderId="3" xfId="0" applyFont="1" applyFill="1" applyBorder="1" applyAlignment="1" applyProtection="1">
      <alignment horizontal="center"/>
      <protection hidden="1"/>
    </xf>
    <xf numFmtId="0" fontId="5" fillId="21" borderId="11" xfId="0" applyFont="1" applyFill="1" applyBorder="1" applyAlignment="1" applyProtection="1">
      <alignment horizontal="center"/>
      <protection hidden="1"/>
    </xf>
    <xf numFmtId="0" fontId="22" fillId="19" borderId="3" xfId="0" applyFont="1" applyFill="1" applyBorder="1" applyAlignment="1">
      <alignment horizontal="center" vertical="center"/>
    </xf>
    <xf numFmtId="0" fontId="22" fillId="19" borderId="3" xfId="0" applyFont="1" applyFill="1" applyBorder="1" applyAlignment="1">
      <alignment horizontal="center" vertical="center" wrapText="1"/>
    </xf>
    <xf numFmtId="0" fontId="22" fillId="19" borderId="6" xfId="0" applyFont="1" applyFill="1" applyBorder="1" applyAlignment="1">
      <alignment horizontal="center" vertical="center" wrapText="1"/>
    </xf>
    <xf numFmtId="0" fontId="22" fillId="19" borderId="6" xfId="0" applyFont="1" applyFill="1" applyBorder="1" applyAlignment="1">
      <alignment horizontal="center" vertical="center"/>
    </xf>
    <xf numFmtId="12" fontId="23" fillId="19" borderId="3" xfId="0" applyNumberFormat="1" applyFont="1" applyFill="1" applyBorder="1" applyAlignment="1">
      <alignment horizontal="center" vertical="center" wrapText="1"/>
    </xf>
    <xf numFmtId="0" fontId="23" fillId="19" borderId="6" xfId="0" applyFont="1" applyFill="1" applyBorder="1" applyAlignment="1">
      <alignment horizontal="center" vertical="center" wrapText="1"/>
    </xf>
    <xf numFmtId="0" fontId="18" fillId="0" borderId="47" xfId="0" applyFont="1" applyBorder="1" applyAlignment="1">
      <alignment horizontal="center" vertical="center" wrapText="1"/>
    </xf>
    <xf numFmtId="0" fontId="18" fillId="0" borderId="50" xfId="0" applyFont="1" applyBorder="1" applyAlignment="1">
      <alignment horizontal="center" vertical="center" wrapText="1"/>
    </xf>
    <xf numFmtId="0" fontId="18" fillId="0" borderId="51" xfId="0" applyFont="1" applyBorder="1" applyAlignment="1">
      <alignment horizontal="center" vertical="center" wrapText="1"/>
    </xf>
    <xf numFmtId="0" fontId="23" fillId="19" borderId="3" xfId="0" applyFont="1" applyFill="1" applyBorder="1" applyAlignment="1">
      <alignment horizontal="center" vertical="center" wrapText="1"/>
    </xf>
    <xf numFmtId="0" fontId="3" fillId="5" borderId="12" xfId="0" applyFont="1" applyFill="1" applyBorder="1" applyAlignment="1">
      <alignment horizontal="center"/>
    </xf>
    <xf numFmtId="0" fontId="3" fillId="5" borderId="15" xfId="0" applyFont="1" applyFill="1" applyBorder="1" applyAlignment="1">
      <alignment horizontal="center"/>
    </xf>
    <xf numFmtId="0" fontId="3" fillId="5" borderId="25" xfId="0" applyFont="1" applyFill="1" applyBorder="1" applyAlignment="1">
      <alignment horizontal="center"/>
    </xf>
    <xf numFmtId="0" fontId="3" fillId="5" borderId="4" xfId="0" applyFont="1" applyFill="1" applyBorder="1" applyAlignment="1">
      <alignment horizontal="center"/>
    </xf>
    <xf numFmtId="0" fontId="3" fillId="5" borderId="10" xfId="0" applyFont="1" applyFill="1" applyBorder="1" applyAlignment="1">
      <alignment horizontal="center"/>
    </xf>
    <xf numFmtId="0" fontId="3" fillId="5" borderId="3" xfId="0" applyFont="1" applyFill="1" applyBorder="1" applyAlignment="1">
      <alignment horizontal="center"/>
    </xf>
    <xf numFmtId="0" fontId="21" fillId="0" borderId="53" xfId="0" applyFont="1" applyBorder="1" applyAlignment="1">
      <alignment horizontal="center" vertical="center" wrapText="1"/>
    </xf>
    <xf numFmtId="0" fontId="21" fillId="0" borderId="54" xfId="0" applyFont="1" applyBorder="1" applyAlignment="1">
      <alignment horizontal="center" vertical="center" wrapText="1"/>
    </xf>
    <xf numFmtId="0" fontId="21" fillId="0" borderId="55" xfId="0" applyFont="1" applyBorder="1" applyAlignment="1">
      <alignment horizontal="center" vertical="center" wrapText="1"/>
    </xf>
    <xf numFmtId="0" fontId="24" fillId="20" borderId="8" xfId="0" applyFont="1" applyFill="1" applyBorder="1" applyAlignment="1">
      <alignment horizontal="center" vertical="center"/>
    </xf>
    <xf numFmtId="0" fontId="24" fillId="20" borderId="26" xfId="0" applyFont="1" applyFill="1" applyBorder="1" applyAlignment="1">
      <alignment horizontal="center" vertical="center"/>
    </xf>
    <xf numFmtId="0" fontId="24" fillId="20" borderId="14" xfId="0" applyFont="1" applyFill="1" applyBorder="1" applyAlignment="1">
      <alignment horizontal="center" vertical="center"/>
    </xf>
    <xf numFmtId="0" fontId="24" fillId="20" borderId="9" xfId="0" applyFont="1" applyFill="1" applyBorder="1" applyAlignment="1">
      <alignment horizontal="center" vertical="center"/>
    </xf>
    <xf numFmtId="0" fontId="25" fillId="21" borderId="8" xfId="0" applyFont="1" applyFill="1" applyBorder="1" applyAlignment="1">
      <alignment horizontal="center" vertical="center"/>
    </xf>
    <xf numFmtId="0" fontId="25" fillId="21" borderId="14" xfId="0" applyFont="1" applyFill="1" applyBorder="1" applyAlignment="1">
      <alignment horizontal="center" vertical="center"/>
    </xf>
    <xf numFmtId="0" fontId="25" fillId="21" borderId="9" xfId="0" applyFont="1" applyFill="1" applyBorder="1" applyAlignment="1">
      <alignment horizontal="center" vertical="center"/>
    </xf>
    <xf numFmtId="0" fontId="3" fillId="21" borderId="8" xfId="0" applyFont="1" applyFill="1" applyBorder="1" applyAlignment="1">
      <alignment horizontal="center"/>
    </xf>
    <xf numFmtId="0" fontId="3" fillId="21" borderId="14" xfId="0" applyFont="1" applyFill="1" applyBorder="1" applyAlignment="1">
      <alignment horizontal="center"/>
    </xf>
    <xf numFmtId="0" fontId="3" fillId="21" borderId="9" xfId="0" applyFont="1" applyFill="1" applyBorder="1" applyAlignment="1">
      <alignment horizontal="center"/>
    </xf>
    <xf numFmtId="0" fontId="3" fillId="10" borderId="26" xfId="0" applyFont="1" applyFill="1" applyBorder="1" applyAlignment="1">
      <alignment horizontal="center" wrapText="1"/>
    </xf>
    <xf numFmtId="0" fontId="3" fillId="10" borderId="25" xfId="0" applyFont="1" applyFill="1" applyBorder="1" applyAlignment="1">
      <alignment horizontal="center" wrapText="1"/>
    </xf>
    <xf numFmtId="0" fontId="14" fillId="24" borderId="3" xfId="0" applyFont="1" applyFill="1" applyBorder="1" applyAlignment="1">
      <alignment horizontal="center"/>
    </xf>
    <xf numFmtId="0" fontId="5" fillId="20" borderId="6" xfId="0" applyFont="1" applyFill="1" applyBorder="1" applyAlignment="1">
      <alignment horizontal="center" vertical="center" wrapText="1"/>
    </xf>
    <xf numFmtId="0" fontId="5" fillId="20" borderId="83" xfId="0" applyFont="1" applyFill="1" applyBorder="1" applyAlignment="1">
      <alignment horizontal="center" vertical="center" wrapText="1"/>
    </xf>
    <xf numFmtId="12" fontId="5" fillId="20" borderId="3" xfId="0" applyNumberFormat="1" applyFont="1" applyFill="1" applyBorder="1" applyAlignment="1">
      <alignment horizontal="center"/>
    </xf>
    <xf numFmtId="0" fontId="5" fillId="20" borderId="3" xfId="0" applyFont="1" applyFill="1" applyBorder="1" applyAlignment="1">
      <alignment horizontal="center"/>
    </xf>
    <xf numFmtId="0" fontId="20" fillId="10" borderId="53" xfId="0" applyFont="1" applyFill="1" applyBorder="1" applyAlignment="1">
      <alignment horizontal="center" vertical="center" wrapText="1"/>
    </xf>
    <xf numFmtId="0" fontId="20" fillId="10" borderId="54" xfId="0" applyFont="1" applyFill="1" applyBorder="1" applyAlignment="1">
      <alignment horizontal="center" vertical="center" wrapText="1"/>
    </xf>
    <xf numFmtId="0" fontId="20" fillId="10" borderId="55" xfId="0" applyFont="1" applyFill="1" applyBorder="1" applyAlignment="1">
      <alignment horizontal="center" vertical="center" wrapText="1"/>
    </xf>
    <xf numFmtId="0" fontId="13" fillId="23" borderId="6" xfId="0" applyFont="1" applyFill="1" applyBorder="1" applyAlignment="1">
      <alignment horizontal="center"/>
    </xf>
    <xf numFmtId="0" fontId="13" fillId="23" borderId="3" xfId="0" applyFont="1" applyFill="1" applyBorder="1" applyAlignment="1">
      <alignment horizontal="center"/>
    </xf>
    <xf numFmtId="0" fontId="48" fillId="30" borderId="47" xfId="0" applyFont="1" applyFill="1" applyBorder="1" applyAlignment="1">
      <alignment horizontal="left" vertical="top" wrapText="1"/>
    </xf>
    <xf numFmtId="0" fontId="48" fillId="30" borderId="48" xfId="0" applyFont="1" applyFill="1" applyBorder="1" applyAlignment="1">
      <alignment horizontal="left" vertical="top" wrapText="1"/>
    </xf>
    <xf numFmtId="0" fontId="48" fillId="30" borderId="49" xfId="0" applyFont="1" applyFill="1" applyBorder="1" applyAlignment="1">
      <alignment horizontal="left" vertical="top" wrapText="1"/>
    </xf>
    <xf numFmtId="0" fontId="48" fillId="30" borderId="50" xfId="0" applyFont="1" applyFill="1" applyBorder="1" applyAlignment="1">
      <alignment horizontal="left" vertical="top" wrapText="1"/>
    </xf>
    <xf numFmtId="0" fontId="48" fillId="30" borderId="0" xfId="0" applyFont="1" applyFill="1" applyAlignment="1">
      <alignment horizontal="left" vertical="top" wrapText="1"/>
    </xf>
    <xf numFmtId="0" fontId="48" fillId="30" borderId="19" xfId="0" applyFont="1" applyFill="1" applyBorder="1" applyAlignment="1">
      <alignment horizontal="left" vertical="top" wrapText="1"/>
    </xf>
    <xf numFmtId="0" fontId="48" fillId="30" borderId="51" xfId="0" applyFont="1" applyFill="1" applyBorder="1" applyAlignment="1">
      <alignment horizontal="left" vertical="top" wrapText="1"/>
    </xf>
    <xf numFmtId="0" fontId="48" fillId="30" borderId="52" xfId="0" applyFont="1" applyFill="1" applyBorder="1" applyAlignment="1">
      <alignment horizontal="left" vertical="top" wrapText="1"/>
    </xf>
    <xf numFmtId="0" fontId="48" fillId="30" borderId="65" xfId="0" applyFont="1" applyFill="1" applyBorder="1" applyAlignment="1">
      <alignment horizontal="left" vertical="top" wrapText="1"/>
    </xf>
    <xf numFmtId="0" fontId="3" fillId="0" borderId="12" xfId="0" applyFont="1" applyBorder="1" applyAlignment="1">
      <alignment horizontal="center"/>
    </xf>
    <xf numFmtId="0" fontId="3" fillId="0" borderId="15" xfId="0" applyFont="1" applyBorder="1" applyAlignment="1">
      <alignment horizontal="center"/>
    </xf>
    <xf numFmtId="0" fontId="26" fillId="27" borderId="16" xfId="0" applyFont="1" applyFill="1" applyBorder="1" applyAlignment="1">
      <alignment horizontal="left"/>
    </xf>
    <xf numFmtId="0" fontId="26" fillId="27" borderId="17" xfId="0" applyFont="1" applyFill="1" applyBorder="1" applyAlignment="1">
      <alignment horizontal="left"/>
    </xf>
    <xf numFmtId="0" fontId="26" fillId="27" borderId="18" xfId="0" applyFont="1" applyFill="1" applyBorder="1" applyAlignment="1">
      <alignment horizontal="left"/>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20" fillId="0" borderId="14" xfId="0" applyFont="1" applyBorder="1" applyAlignment="1">
      <alignment horizontal="center"/>
    </xf>
    <xf numFmtId="0" fontId="3" fillId="0" borderId="9"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0" xfId="0" applyFont="1" applyAlignment="1">
      <alignment horizontal="left"/>
    </xf>
    <xf numFmtId="0" fontId="3" fillId="0" borderId="0" xfId="0" applyFont="1" applyAlignment="1">
      <alignment horizontal="center"/>
    </xf>
    <xf numFmtId="0" fontId="0" fillId="0" borderId="3" xfId="0" applyBorder="1" applyAlignment="1">
      <alignment horizontal="left"/>
    </xf>
    <xf numFmtId="0" fontId="5" fillId="20" borderId="9" xfId="0" applyFont="1" applyFill="1" applyBorder="1" applyAlignment="1">
      <alignment horizontal="center" vertical="center" wrapText="1"/>
    </xf>
    <xf numFmtId="0" fontId="5" fillId="20" borderId="11" xfId="0" applyFont="1" applyFill="1" applyBorder="1" applyAlignment="1">
      <alignment horizontal="center" vertical="center" wrapText="1"/>
    </xf>
    <xf numFmtId="0" fontId="3" fillId="0" borderId="20" xfId="0" applyFont="1" applyBorder="1" applyAlignment="1">
      <alignment horizontal="center"/>
    </xf>
    <xf numFmtId="0" fontId="3" fillId="0" borderId="67" xfId="0" applyFont="1" applyBorder="1" applyAlignment="1">
      <alignment horizontal="center"/>
    </xf>
    <xf numFmtId="0" fontId="3" fillId="0" borderId="21" xfId="0" applyFont="1" applyBorder="1" applyAlignment="1">
      <alignment horizontal="center"/>
    </xf>
    <xf numFmtId="0" fontId="3" fillId="12" borderId="9" xfId="0" applyFont="1" applyFill="1" applyBorder="1" applyAlignment="1">
      <alignment horizontal="center" vertical="center" wrapText="1"/>
    </xf>
    <xf numFmtId="0" fontId="3" fillId="12" borderId="11" xfId="0" applyFont="1" applyFill="1" applyBorder="1" applyAlignment="1">
      <alignment horizontal="center" vertical="center" wrapText="1"/>
    </xf>
    <xf numFmtId="0" fontId="5" fillId="20" borderId="47" xfId="0" applyFont="1" applyFill="1" applyBorder="1" applyAlignment="1">
      <alignment horizontal="center" vertical="center" wrapText="1"/>
    </xf>
    <xf numFmtId="0" fontId="5" fillId="20" borderId="68" xfId="0" applyFont="1" applyFill="1" applyBorder="1" applyAlignment="1">
      <alignment horizontal="center" vertical="center" wrapText="1"/>
    </xf>
    <xf numFmtId="0" fontId="5" fillId="20" borderId="70" xfId="0" applyFont="1" applyFill="1" applyBorder="1" applyAlignment="1">
      <alignment horizontal="center" vertical="center" wrapText="1"/>
    </xf>
    <xf numFmtId="0" fontId="5" fillId="20" borderId="69" xfId="0" applyFont="1" applyFill="1" applyBorder="1" applyAlignment="1">
      <alignment horizontal="center" vertical="center" wrapText="1"/>
    </xf>
    <xf numFmtId="0" fontId="5" fillId="20" borderId="8" xfId="0" applyFont="1" applyFill="1" applyBorder="1" applyAlignment="1">
      <alignment horizontal="center" vertical="center"/>
    </xf>
    <xf numFmtId="0" fontId="5" fillId="20" borderId="10" xfId="0" applyFont="1" applyFill="1" applyBorder="1" applyAlignment="1">
      <alignment horizontal="center" vertical="center"/>
    </xf>
    <xf numFmtId="0" fontId="5" fillId="20" borderId="14" xfId="0" applyFont="1" applyFill="1" applyBorder="1" applyAlignment="1">
      <alignment horizontal="center" vertical="center"/>
    </xf>
    <xf numFmtId="0" fontId="5" fillId="20" borderId="9" xfId="0" applyFont="1" applyFill="1" applyBorder="1" applyAlignment="1">
      <alignment horizontal="center" vertical="center"/>
    </xf>
    <xf numFmtId="0" fontId="5" fillId="20" borderId="3" xfId="0" applyFont="1" applyFill="1" applyBorder="1" applyAlignment="1">
      <alignment horizontal="center" vertical="center"/>
    </xf>
    <xf numFmtId="0" fontId="5" fillId="20" borderId="11" xfId="0" applyFont="1" applyFill="1" applyBorder="1" applyAlignment="1">
      <alignment horizontal="center" vertical="center"/>
    </xf>
    <xf numFmtId="0" fontId="3" fillId="10" borderId="30" xfId="0" applyFont="1" applyFill="1" applyBorder="1" applyAlignment="1">
      <alignment horizontal="center" wrapText="1"/>
    </xf>
    <xf numFmtId="0" fontId="3" fillId="10" borderId="7" xfId="0" applyFont="1" applyFill="1" applyBorder="1" applyAlignment="1">
      <alignment horizontal="center" wrapText="1"/>
    </xf>
    <xf numFmtId="0" fontId="3" fillId="10" borderId="30" xfId="0" applyFont="1" applyFill="1" applyBorder="1" applyAlignment="1">
      <alignment horizontal="center"/>
    </xf>
    <xf numFmtId="0" fontId="3" fillId="10" borderId="7" xfId="0" applyFont="1" applyFill="1" applyBorder="1" applyAlignment="1">
      <alignment horizontal="center"/>
    </xf>
    <xf numFmtId="0" fontId="3" fillId="10" borderId="66" xfId="0" applyFont="1" applyFill="1" applyBorder="1" applyAlignment="1">
      <alignment horizontal="center"/>
    </xf>
    <xf numFmtId="0" fontId="3" fillId="10" borderId="62" xfId="0" applyFont="1" applyFill="1" applyBorder="1" applyAlignment="1">
      <alignment horizontal="center"/>
    </xf>
    <xf numFmtId="0" fontId="0" fillId="10" borderId="30" xfId="0" applyFill="1" applyBorder="1" applyAlignment="1">
      <alignment horizontal="center"/>
    </xf>
    <xf numFmtId="0" fontId="0" fillId="10" borderId="7" xfId="0" applyFill="1" applyBorder="1" applyAlignment="1">
      <alignment horizontal="center"/>
    </xf>
    <xf numFmtId="0" fontId="10" fillId="20" borderId="29" xfId="0" applyFont="1" applyFill="1" applyBorder="1" applyAlignment="1">
      <alignment horizontal="center" vertical="center"/>
    </xf>
    <xf numFmtId="0" fontId="10" fillId="20" borderId="60" xfId="0" applyFont="1" applyFill="1" applyBorder="1" applyAlignment="1">
      <alignment horizontal="center" vertical="center"/>
    </xf>
    <xf numFmtId="0" fontId="0" fillId="10" borderId="66" xfId="0" applyFill="1" applyBorder="1" applyAlignment="1">
      <alignment horizontal="center"/>
    </xf>
    <xf numFmtId="0" fontId="0" fillId="10" borderId="62" xfId="0" applyFill="1" applyBorder="1" applyAlignment="1">
      <alignment horizontal="center"/>
    </xf>
    <xf numFmtId="0" fontId="28" fillId="30" borderId="8" xfId="0" applyFont="1" applyFill="1" applyBorder="1" applyAlignment="1">
      <alignment horizontal="center"/>
    </xf>
    <xf numFmtId="0" fontId="28" fillId="30" borderId="14" xfId="0" applyFont="1" applyFill="1" applyBorder="1" applyAlignment="1">
      <alignment horizontal="center"/>
    </xf>
    <xf numFmtId="0" fontId="28" fillId="30" borderId="9" xfId="0" applyFont="1" applyFill="1" applyBorder="1" applyAlignment="1">
      <alignment horizontal="center"/>
    </xf>
    <xf numFmtId="0" fontId="27" fillId="0" borderId="10" xfId="0" applyFont="1" applyBorder="1" applyAlignment="1">
      <alignment horizontal="center"/>
    </xf>
    <xf numFmtId="0" fontId="27" fillId="0" borderId="3" xfId="0" applyFont="1" applyBorder="1" applyAlignment="1">
      <alignment horizontal="center"/>
    </xf>
    <xf numFmtId="0" fontId="27" fillId="0" borderId="11" xfId="0" applyFont="1" applyBorder="1" applyAlignment="1">
      <alignment horizontal="center"/>
    </xf>
    <xf numFmtId="0" fontId="5" fillId="6" borderId="20" xfId="0" applyFont="1" applyFill="1" applyBorder="1" applyAlignment="1">
      <alignment horizontal="center"/>
    </xf>
    <xf numFmtId="0" fontId="5" fillId="6" borderId="21" xfId="0" applyFont="1" applyFill="1" applyBorder="1" applyAlignment="1">
      <alignment horizontal="center"/>
    </xf>
    <xf numFmtId="0" fontId="6" fillId="20" borderId="14" xfId="0" applyFont="1" applyFill="1" applyBorder="1" applyAlignment="1">
      <alignment horizontal="center" vertical="center"/>
    </xf>
    <xf numFmtId="0" fontId="6" fillId="20" borderId="9" xfId="0" applyFont="1" applyFill="1" applyBorder="1" applyAlignment="1">
      <alignment horizontal="center" vertical="center"/>
    </xf>
    <xf numFmtId="0" fontId="27" fillId="30" borderId="10" xfId="0" applyFont="1" applyFill="1" applyBorder="1" applyAlignment="1">
      <alignment horizontal="center"/>
    </xf>
    <xf numFmtId="0" fontId="27" fillId="30" borderId="3" xfId="0" applyFont="1" applyFill="1" applyBorder="1" applyAlignment="1">
      <alignment horizontal="center"/>
    </xf>
    <xf numFmtId="0" fontId="27" fillId="30" borderId="11" xfId="0" applyFont="1" applyFill="1" applyBorder="1" applyAlignment="1">
      <alignment horizontal="center"/>
    </xf>
    <xf numFmtId="0" fontId="20" fillId="35" borderId="10" xfId="0" applyFont="1" applyFill="1" applyBorder="1" applyAlignment="1">
      <alignment horizontal="center" vertical="center"/>
    </xf>
    <xf numFmtId="0" fontId="20" fillId="35" borderId="3" xfId="0" applyFont="1" applyFill="1" applyBorder="1" applyAlignment="1">
      <alignment horizontal="center" vertical="center"/>
    </xf>
    <xf numFmtId="0" fontId="20" fillId="35" borderId="11" xfId="0" applyFont="1" applyFill="1" applyBorder="1" applyAlignment="1">
      <alignment horizontal="center" vertical="center"/>
    </xf>
    <xf numFmtId="0" fontId="20" fillId="35" borderId="8" xfId="0" applyFont="1" applyFill="1" applyBorder="1" applyAlignment="1">
      <alignment horizontal="center" vertical="center"/>
    </xf>
    <xf numFmtId="0" fontId="20" fillId="35" borderId="14" xfId="0" applyFont="1" applyFill="1" applyBorder="1" applyAlignment="1">
      <alignment horizontal="center" vertical="center"/>
    </xf>
    <xf numFmtId="0" fontId="20" fillId="35" borderId="9" xfId="0" applyFont="1" applyFill="1" applyBorder="1" applyAlignment="1">
      <alignment horizontal="center" vertical="center"/>
    </xf>
    <xf numFmtId="0" fontId="27" fillId="35" borderId="8" xfId="0" applyFont="1" applyFill="1" applyBorder="1" applyAlignment="1">
      <alignment horizontal="center" vertical="center"/>
    </xf>
    <xf numFmtId="0" fontId="27" fillId="35" borderId="14" xfId="0" applyFont="1" applyFill="1" applyBorder="1" applyAlignment="1">
      <alignment horizontal="center" vertical="center"/>
    </xf>
    <xf numFmtId="0" fontId="27" fillId="35" borderId="9" xfId="0" applyFont="1" applyFill="1" applyBorder="1" applyAlignment="1">
      <alignment horizontal="center" vertical="center"/>
    </xf>
    <xf numFmtId="10" fontId="3" fillId="22" borderId="14" xfId="0" applyNumberFormat="1" applyFont="1" applyFill="1" applyBorder="1" applyAlignment="1" applyProtection="1">
      <alignment horizontal="center"/>
      <protection hidden="1"/>
    </xf>
    <xf numFmtId="0" fontId="3" fillId="22" borderId="15" xfId="0" applyFont="1" applyFill="1" applyBorder="1" applyAlignment="1" applyProtection="1">
      <alignment horizontal="center"/>
      <protection hidden="1"/>
    </xf>
    <xf numFmtId="0" fontId="3" fillId="22" borderId="14" xfId="0" applyFont="1" applyFill="1" applyBorder="1" applyAlignment="1" applyProtection="1">
      <alignment horizontal="center"/>
      <protection hidden="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4" borderId="47" xfId="0" applyFont="1" applyFill="1" applyBorder="1" applyAlignment="1">
      <alignment horizontal="left" vertical="center" wrapText="1"/>
    </xf>
    <xf numFmtId="0" fontId="3" fillId="4" borderId="48" xfId="0" applyFont="1" applyFill="1" applyBorder="1" applyAlignment="1">
      <alignment horizontal="left" vertical="center" wrapText="1"/>
    </xf>
    <xf numFmtId="0" fontId="3" fillId="0" borderId="12" xfId="0" applyFont="1" applyBorder="1" applyAlignment="1">
      <alignment horizontal="left" indent="1"/>
    </xf>
    <xf numFmtId="0" fontId="3" fillId="0" borderId="15" xfId="0" applyFont="1" applyBorder="1" applyAlignment="1">
      <alignment horizontal="left" indent="1"/>
    </xf>
    <xf numFmtId="0" fontId="3" fillId="12" borderId="16" xfId="0" applyFont="1" applyFill="1" applyBorder="1" applyAlignment="1">
      <alignment horizontal="left"/>
    </xf>
    <xf numFmtId="0" fontId="3" fillId="12" borderId="17" xfId="0" applyFont="1" applyFill="1" applyBorder="1" applyAlignment="1">
      <alignment horizontal="left"/>
    </xf>
    <xf numFmtId="0" fontId="3" fillId="12" borderId="18" xfId="0" applyFont="1" applyFill="1" applyBorder="1" applyAlignment="1">
      <alignment horizontal="left"/>
    </xf>
    <xf numFmtId="0" fontId="3" fillId="0" borderId="8" xfId="0" applyFont="1" applyBorder="1" applyAlignment="1">
      <alignment horizontal="left"/>
    </xf>
    <xf numFmtId="0" fontId="3" fillId="0" borderId="14" xfId="0" applyFont="1" applyBorder="1" applyAlignment="1">
      <alignment horizontal="left"/>
    </xf>
    <xf numFmtId="0" fontId="3" fillId="0" borderId="12" xfId="0" applyFont="1" applyBorder="1" applyAlignment="1">
      <alignment horizontal="left"/>
    </xf>
    <xf numFmtId="0" fontId="3" fillId="0" borderId="15" xfId="0" applyFont="1" applyBorder="1" applyAlignment="1">
      <alignment horizontal="left"/>
    </xf>
    <xf numFmtId="10" fontId="3" fillId="22" borderId="14" xfId="0" applyNumberFormat="1" applyFont="1" applyFill="1" applyBorder="1" applyAlignment="1" applyProtection="1">
      <alignment horizontal="center" wrapText="1"/>
      <protection hidden="1"/>
    </xf>
    <xf numFmtId="0" fontId="3" fillId="22" borderId="15" xfId="0" applyFont="1" applyFill="1" applyBorder="1" applyAlignment="1" applyProtection="1">
      <alignment horizontal="center" wrapText="1"/>
      <protection hidden="1"/>
    </xf>
    <xf numFmtId="0" fontId="3" fillId="0" borderId="14" xfId="0" applyFont="1" applyBorder="1" applyAlignment="1">
      <alignment horizontal="center" vertical="center"/>
    </xf>
    <xf numFmtId="0" fontId="3" fillId="0" borderId="15" xfId="0" applyFont="1" applyBorder="1" applyAlignment="1">
      <alignment horizontal="center" vertical="center"/>
    </xf>
    <xf numFmtId="10" fontId="3" fillId="5" borderId="14" xfId="4" applyNumberFormat="1" applyFont="1" applyFill="1" applyBorder="1" applyAlignment="1">
      <alignment horizontal="center"/>
    </xf>
    <xf numFmtId="10" fontId="3" fillId="5" borderId="15" xfId="4" applyNumberFormat="1" applyFont="1" applyFill="1" applyBorder="1" applyAlignment="1">
      <alignment horizontal="center"/>
    </xf>
    <xf numFmtId="0" fontId="17" fillId="0" borderId="14" xfId="0" applyFont="1" applyBorder="1" applyAlignment="1">
      <alignment horizontal="center" vertical="center" wrapText="1"/>
    </xf>
    <xf numFmtId="0" fontId="17" fillId="0" borderId="15" xfId="0" applyFont="1" applyBorder="1" applyAlignment="1">
      <alignment horizontal="center" vertical="center" wrapText="1"/>
    </xf>
    <xf numFmtId="0" fontId="25" fillId="0" borderId="9" xfId="0" applyFont="1" applyBorder="1" applyAlignment="1">
      <alignment horizontal="center" wrapText="1"/>
    </xf>
    <xf numFmtId="0" fontId="25" fillId="0" borderId="13" xfId="0" applyFont="1" applyBorder="1" applyAlignment="1">
      <alignment horizontal="center" wrapText="1"/>
    </xf>
    <xf numFmtId="0" fontId="3" fillId="0" borderId="29" xfId="0" applyFont="1" applyBorder="1" applyAlignment="1">
      <alignment horizontal="center"/>
    </xf>
    <xf numFmtId="0" fontId="3" fillId="0" borderId="60" xfId="0" applyFont="1" applyBorder="1" applyAlignment="1">
      <alignment horizontal="center"/>
    </xf>
    <xf numFmtId="0" fontId="3" fillId="0" borderId="66" xfId="0" applyFont="1" applyBorder="1" applyAlignment="1">
      <alignment horizontal="center"/>
    </xf>
    <xf numFmtId="0" fontId="3" fillId="0" borderId="62" xfId="0" applyFont="1" applyBorder="1" applyAlignment="1">
      <alignment horizontal="center"/>
    </xf>
    <xf numFmtId="0" fontId="25" fillId="0" borderId="9" xfId="0" applyFont="1" applyBorder="1" applyAlignment="1">
      <alignment horizontal="center" vertical="center" wrapText="1"/>
    </xf>
    <xf numFmtId="0" fontId="25" fillId="0" borderId="13" xfId="0" applyFont="1" applyBorder="1" applyAlignment="1">
      <alignment horizontal="center" vertical="center" wrapText="1"/>
    </xf>
    <xf numFmtId="0" fontId="3" fillId="0" borderId="10" xfId="0" applyFont="1" applyBorder="1" applyAlignment="1" applyProtection="1">
      <alignment horizontal="center" vertical="center" wrapText="1"/>
      <protection hidden="1"/>
    </xf>
    <xf numFmtId="0" fontId="3" fillId="0" borderId="12" xfId="0" applyFont="1" applyBorder="1" applyAlignment="1" applyProtection="1">
      <alignment horizontal="center" vertical="center" wrapText="1"/>
      <protection hidden="1"/>
    </xf>
    <xf numFmtId="0" fontId="3" fillId="0" borderId="10" xfId="0" applyFont="1" applyBorder="1" applyAlignment="1">
      <alignment horizontal="left" indent="1"/>
    </xf>
    <xf numFmtId="0" fontId="3" fillId="0" borderId="3" xfId="0" applyFont="1" applyBorder="1" applyAlignment="1">
      <alignment horizontal="left" indent="1"/>
    </xf>
    <xf numFmtId="10" fontId="3" fillId="22" borderId="14" xfId="0" applyNumberFormat="1" applyFont="1" applyFill="1" applyBorder="1" applyAlignment="1">
      <alignment horizontal="center"/>
    </xf>
    <xf numFmtId="0" fontId="3" fillId="22" borderId="15" xfId="0" applyFont="1" applyFill="1" applyBorder="1" applyAlignment="1">
      <alignment horizontal="center"/>
    </xf>
    <xf numFmtId="0" fontId="3" fillId="0" borderId="8" xfId="0" applyFont="1" applyBorder="1" applyAlignment="1">
      <alignment horizontal="center"/>
    </xf>
    <xf numFmtId="0" fontId="3" fillId="0" borderId="14" xfId="0" applyFont="1" applyBorder="1" applyAlignment="1">
      <alignment horizontal="center"/>
    </xf>
    <xf numFmtId="0" fontId="3" fillId="0" borderId="8"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8" xfId="0" applyFont="1" applyBorder="1" applyAlignment="1">
      <alignment horizontal="center" wrapText="1"/>
    </xf>
    <xf numFmtId="0" fontId="3" fillId="0" borderId="14" xfId="0" applyFont="1" applyBorder="1" applyAlignment="1">
      <alignment horizontal="center" wrapText="1"/>
    </xf>
    <xf numFmtId="0" fontId="3" fillId="0" borderId="12" xfId="0" applyFont="1" applyBorder="1" applyAlignment="1">
      <alignment horizontal="center" wrapText="1"/>
    </xf>
    <xf numFmtId="0" fontId="3" fillId="0" borderId="15" xfId="0" applyFont="1" applyBorder="1" applyAlignment="1">
      <alignment horizontal="center" wrapText="1"/>
    </xf>
    <xf numFmtId="173" fontId="51" fillId="22" borderId="14" xfId="0" applyNumberFormat="1" applyFont="1" applyFill="1" applyBorder="1" applyAlignment="1" applyProtection="1">
      <alignment horizontal="center"/>
      <protection hidden="1"/>
    </xf>
    <xf numFmtId="173" fontId="51" fillId="22" borderId="15" xfId="0" applyNumberFormat="1" applyFont="1" applyFill="1" applyBorder="1" applyAlignment="1" applyProtection="1">
      <alignment horizontal="center"/>
      <protection hidden="1"/>
    </xf>
    <xf numFmtId="0" fontId="31" fillId="0" borderId="9" xfId="0" applyFont="1" applyBorder="1" applyAlignment="1" applyProtection="1">
      <alignment horizontal="center" vertical="center" wrapText="1"/>
      <protection hidden="1"/>
    </xf>
    <xf numFmtId="0" fontId="31" fillId="0" borderId="13" xfId="0" applyFont="1" applyBorder="1" applyAlignment="1" applyProtection="1">
      <alignment horizontal="center" vertical="center" wrapText="1"/>
      <protection hidden="1"/>
    </xf>
    <xf numFmtId="3" fontId="3" fillId="21" borderId="3" xfId="0" applyNumberFormat="1" applyFont="1" applyFill="1" applyBorder="1" applyAlignment="1" applyProtection="1">
      <alignment horizontal="center" wrapText="1"/>
      <protection locked="0"/>
    </xf>
  </cellXfs>
  <cellStyles count="7">
    <cellStyle name="Cálculo" xfId="1" builtinId="22"/>
    <cellStyle name="Celda vinculada" xfId="2" builtinId="24"/>
    <cellStyle name="Millares" xfId="5" builtinId="3"/>
    <cellStyle name="Moneda" xfId="6" builtinId="4"/>
    <cellStyle name="Normal" xfId="0" builtinId="0"/>
    <cellStyle name="Normal 2" xfId="3" xr:uid="{4D9FEEB5-F243-40F5-817B-F3FFF2F1E13D}"/>
    <cellStyle name="Porcentaje" xfId="4" builtinId="5"/>
  </cellStyles>
  <dxfs count="0"/>
  <tableStyles count="0" defaultTableStyle="TableStyleMedium2" defaultPivotStyle="PivotStyleLight16"/>
  <colors>
    <mruColors>
      <color rgb="FFD4A41E"/>
      <color rgb="FFEC56CC"/>
      <color rgb="FFC9EE6E"/>
      <color rgb="FFA4E6AC"/>
      <color rgb="FFE0BD66"/>
      <color rgb="FFF2F25C"/>
      <color rgb="FFDA1C40"/>
      <color rgb="FFF0F763"/>
      <color rgb="FFE7EE58"/>
      <color rgb="FFD9A33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5110327716159381"/>
          <c:y val="6.849315068493150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lineChart>
        <c:grouping val="stacked"/>
        <c:varyColors val="0"/>
        <c:ser>
          <c:idx val="0"/>
          <c:order val="0"/>
          <c:tx>
            <c:strRef>
              <c:f>'PROYECCIÓN DE VENTAS'!$C$10:$F$10</c:f>
              <c:strCache>
                <c:ptCount val="4"/>
                <c:pt idx="0">
                  <c:v>Nombre del producto o servicio 1</c:v>
                </c:pt>
              </c:strCache>
            </c:strRef>
          </c:tx>
          <c:spPr>
            <a:ln w="28575" cap="rnd">
              <a:solidFill>
                <a:schemeClr val="accent1"/>
              </a:solidFill>
              <a:round/>
            </a:ln>
            <a:effectLst/>
          </c:spPr>
          <c:marker>
            <c:symbol val="none"/>
          </c:marker>
          <c:val>
            <c:numRef>
              <c:f>'PROYECCIÓN DE VENTAS'!$B$22:$F$22</c:f>
              <c:numCache>
                <c:formatCode>General</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7-D3BF-4189-98C5-745327107896}"/>
            </c:ext>
          </c:extLst>
        </c:ser>
        <c:dLbls>
          <c:showLegendKey val="0"/>
          <c:showVal val="0"/>
          <c:showCatName val="0"/>
          <c:showSerName val="0"/>
          <c:showPercent val="0"/>
          <c:showBubbleSize val="0"/>
        </c:dLbls>
        <c:smooth val="0"/>
        <c:axId val="967329216"/>
        <c:axId val="967307584"/>
      </c:lineChart>
      <c:catAx>
        <c:axId val="96732921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967307584"/>
        <c:crosses val="autoZero"/>
        <c:auto val="1"/>
        <c:lblAlgn val="ctr"/>
        <c:lblOffset val="100"/>
        <c:noMultiLvlLbl val="0"/>
      </c:catAx>
      <c:valAx>
        <c:axId val="9673075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967329216"/>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5110327716159381"/>
          <c:y val="5.231689088191330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lineChart>
        <c:grouping val="stacked"/>
        <c:varyColors val="0"/>
        <c:ser>
          <c:idx val="0"/>
          <c:order val="0"/>
          <c:tx>
            <c:strRef>
              <c:f>'PROYECCIÓN DE VENTAS'!$C$11:$F$11</c:f>
              <c:strCache>
                <c:ptCount val="4"/>
                <c:pt idx="0">
                  <c:v>Nombre del producto o servicio 2</c:v>
                </c:pt>
              </c:strCache>
            </c:strRef>
          </c:tx>
          <c:spPr>
            <a:ln w="28575" cap="rnd">
              <a:solidFill>
                <a:srgbClr val="00B050"/>
              </a:solidFill>
              <a:round/>
            </a:ln>
            <a:effectLst/>
          </c:spPr>
          <c:marker>
            <c:symbol val="none"/>
          </c:marker>
          <c:val>
            <c:numRef>
              <c:f>'PROYECCIÓN DE VENTAS'!$B$32:$F$32</c:f>
              <c:numCache>
                <c:formatCode>General</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0-385D-42E3-8ED1-ACA7931B153F}"/>
            </c:ext>
          </c:extLst>
        </c:ser>
        <c:dLbls>
          <c:showLegendKey val="0"/>
          <c:showVal val="0"/>
          <c:showCatName val="0"/>
          <c:showSerName val="0"/>
          <c:showPercent val="0"/>
          <c:showBubbleSize val="0"/>
        </c:dLbls>
        <c:smooth val="0"/>
        <c:axId val="967180704"/>
        <c:axId val="967196096"/>
      </c:lineChart>
      <c:catAx>
        <c:axId val="96718070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967196096"/>
        <c:crosses val="autoZero"/>
        <c:auto val="1"/>
        <c:lblAlgn val="ctr"/>
        <c:lblOffset val="100"/>
        <c:noMultiLvlLbl val="0"/>
      </c:catAx>
      <c:valAx>
        <c:axId val="9671960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967180704"/>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5110327716159381"/>
          <c:y val="6.14439324116743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lineChart>
        <c:grouping val="stacked"/>
        <c:varyColors val="0"/>
        <c:ser>
          <c:idx val="0"/>
          <c:order val="0"/>
          <c:tx>
            <c:strRef>
              <c:f>'PROYECCIÓN DE VENTAS'!$C$12:$F$12</c:f>
              <c:strCache>
                <c:ptCount val="4"/>
                <c:pt idx="0">
                  <c:v>Nombre del producto o servicio 3</c:v>
                </c:pt>
              </c:strCache>
            </c:strRef>
          </c:tx>
          <c:spPr>
            <a:ln w="28575" cap="rnd">
              <a:solidFill>
                <a:srgbClr val="7030A0"/>
              </a:solidFill>
              <a:round/>
            </a:ln>
            <a:effectLst/>
          </c:spPr>
          <c:marker>
            <c:symbol val="none"/>
          </c:marker>
          <c:val>
            <c:numRef>
              <c:f>'PROYECCIÓN DE VENTAS'!$B$42:$F$42</c:f>
              <c:numCache>
                <c:formatCode>General</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0-5A8F-4E70-9DFE-B0FFDF499280}"/>
            </c:ext>
          </c:extLst>
        </c:ser>
        <c:dLbls>
          <c:showLegendKey val="0"/>
          <c:showVal val="0"/>
          <c:showCatName val="0"/>
          <c:showSerName val="0"/>
          <c:showPercent val="0"/>
          <c:showBubbleSize val="0"/>
        </c:dLbls>
        <c:smooth val="0"/>
        <c:axId val="436773616"/>
        <c:axId val="436765712"/>
      </c:lineChart>
      <c:catAx>
        <c:axId val="43677361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436765712"/>
        <c:crosses val="autoZero"/>
        <c:auto val="1"/>
        <c:lblAlgn val="ctr"/>
        <c:lblOffset val="100"/>
        <c:noMultiLvlLbl val="0"/>
      </c:catAx>
      <c:valAx>
        <c:axId val="436765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436773616"/>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lineChart>
        <c:grouping val="stacked"/>
        <c:varyColors val="0"/>
        <c:ser>
          <c:idx val="0"/>
          <c:order val="0"/>
          <c:tx>
            <c:strRef>
              <c:f>'PROYECCIÓN DE VENTAS'!$C$13:$F$13</c:f>
              <c:strCache>
                <c:ptCount val="4"/>
                <c:pt idx="0">
                  <c:v>Nombre del producto o servicio 4</c:v>
                </c:pt>
              </c:strCache>
            </c:strRef>
          </c:tx>
          <c:spPr>
            <a:ln w="28575" cap="rnd">
              <a:solidFill>
                <a:srgbClr val="EC56CC"/>
              </a:solidFill>
              <a:round/>
            </a:ln>
            <a:effectLst/>
          </c:spPr>
          <c:marker>
            <c:symbol val="none"/>
          </c:marker>
          <c:val>
            <c:numRef>
              <c:f>'PROYECCIÓN DE VENTAS'!$B$52:$F$52</c:f>
              <c:numCache>
                <c:formatCode>General</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0-5415-47AE-B764-008927C28103}"/>
            </c:ext>
          </c:extLst>
        </c:ser>
        <c:dLbls>
          <c:showLegendKey val="0"/>
          <c:showVal val="0"/>
          <c:showCatName val="0"/>
          <c:showSerName val="0"/>
          <c:showPercent val="0"/>
          <c:showBubbleSize val="0"/>
        </c:dLbls>
        <c:smooth val="0"/>
        <c:axId val="436791088"/>
        <c:axId val="436788592"/>
      </c:lineChart>
      <c:catAx>
        <c:axId val="43679108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436788592"/>
        <c:crosses val="autoZero"/>
        <c:auto val="1"/>
        <c:lblAlgn val="ctr"/>
        <c:lblOffset val="100"/>
        <c:noMultiLvlLbl val="0"/>
      </c:catAx>
      <c:valAx>
        <c:axId val="436788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436791088"/>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s-CO"/>
              <a:t>INGRESOS VS COSTOS</a:t>
            </a:r>
            <a:r>
              <a:rPr lang="es-CO" baseline="0"/>
              <a:t> TOTALES</a:t>
            </a:r>
            <a:endParaRPr lang="es-CO"/>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s-CO"/>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'CUADRO DE COSTOS Y GASTOS FIJOS'!$E$4</c:f>
              <c:strCache>
                <c:ptCount val="1"/>
                <c:pt idx="0">
                  <c:v>MARGEN DE CONTRIBUCIÓN TOTAL </c:v>
                </c:pt>
              </c:strCache>
            </c:strRef>
          </c:tx>
          <c:spPr>
            <a:solidFill>
              <a:srgbClr val="D4A41E"/>
            </a:solidFill>
            <a:ln w="9525" cap="flat" cmpd="sng" algn="ctr">
              <a:solidFill>
                <a:srgbClr val="D4A41E"/>
              </a:solidFill>
              <a:round/>
            </a:ln>
            <a:effectLst/>
            <a:sp3d contourW="9525">
              <a:contourClr>
                <a:srgbClr val="D4A41E"/>
              </a:contourClr>
            </a:sp3d>
          </c:spPr>
          <c:invertIfNegative val="0"/>
          <c:cat>
            <c:numRef>
              <c:f>'CUADRO DE COSTOS Y GASTOS FIJOS'!$F$3:$J$3</c:f>
              <c:numCache>
                <c:formatCode>#\ ?/?</c:formatCode>
                <c:ptCount val="5"/>
                <c:pt idx="0">
                  <c:v>2020</c:v>
                </c:pt>
                <c:pt idx="1">
                  <c:v>2021</c:v>
                </c:pt>
                <c:pt idx="2">
                  <c:v>2022</c:v>
                </c:pt>
                <c:pt idx="3">
                  <c:v>2023</c:v>
                </c:pt>
                <c:pt idx="4">
                  <c:v>2024</c:v>
                </c:pt>
              </c:numCache>
            </c:numRef>
          </c:cat>
          <c:val>
            <c:numRef>
              <c:f>'CUADRO DE COSTOS Y GASTOS FIJOS'!$F$4:$J$4</c:f>
              <c:numCache>
                <c:formatCode>_-"$"\ * #,##0_-;\-"$"\ * #,##0_-;_-"$"\ * "-"??_-;_-@_-</c:formatCode>
                <c:ptCount val="5"/>
                <c:pt idx="0">
                  <c:v>0</c:v>
                </c:pt>
                <c:pt idx="1">
                  <c:v>0</c:v>
                </c:pt>
                <c:pt idx="2">
                  <c:v>0</c:v>
                </c:pt>
                <c:pt idx="3">
                  <c:v>0</c:v>
                </c:pt>
                <c:pt idx="4">
                  <c:v>0</c:v>
                </c:pt>
              </c:numCache>
            </c:numRef>
          </c:val>
          <c:extLst>
            <c:ext xmlns:c16="http://schemas.microsoft.com/office/drawing/2014/chart" uri="{C3380CC4-5D6E-409C-BE32-E72D297353CC}">
              <c16:uniqueId val="{00000000-3DDD-4C6A-AC4D-F44CF69B80C8}"/>
            </c:ext>
          </c:extLst>
        </c:ser>
        <c:ser>
          <c:idx val="1"/>
          <c:order val="1"/>
          <c:tx>
            <c:strRef>
              <c:f>'CUADRO DE COSTOS Y GASTOS FIJOS'!$E$14</c:f>
              <c:strCache>
                <c:ptCount val="1"/>
                <c:pt idx="0">
                  <c:v>UAI </c:v>
                </c:pt>
              </c:strCache>
            </c:strRef>
          </c:tx>
          <c:spPr>
            <a:solidFill>
              <a:srgbClr val="C9EE6E"/>
            </a:solidFill>
            <a:ln w="9525" cap="flat" cmpd="sng" algn="ctr">
              <a:solidFill>
                <a:schemeClr val="accent2">
                  <a:lumMod val="75000"/>
                </a:schemeClr>
              </a:solidFill>
              <a:round/>
            </a:ln>
            <a:effectLst/>
            <a:sp3d contourW="9525">
              <a:contourClr>
                <a:schemeClr val="accent2">
                  <a:lumMod val="75000"/>
                </a:schemeClr>
              </a:contourClr>
            </a:sp3d>
          </c:spPr>
          <c:invertIfNegative val="0"/>
          <c:cat>
            <c:numRef>
              <c:f>'CUADRO DE COSTOS Y GASTOS FIJOS'!$F$3:$J$3</c:f>
              <c:numCache>
                <c:formatCode>#\ ?/?</c:formatCode>
                <c:ptCount val="5"/>
                <c:pt idx="0">
                  <c:v>2020</c:v>
                </c:pt>
                <c:pt idx="1">
                  <c:v>2021</c:v>
                </c:pt>
                <c:pt idx="2">
                  <c:v>2022</c:v>
                </c:pt>
                <c:pt idx="3">
                  <c:v>2023</c:v>
                </c:pt>
                <c:pt idx="4">
                  <c:v>2024</c:v>
                </c:pt>
              </c:numCache>
            </c:numRef>
          </c:cat>
          <c:val>
            <c:numRef>
              <c:f>'CUADRO DE COSTOS Y GASTOS FIJOS'!$F$14:$J$14</c:f>
              <c:numCache>
                <c:formatCode>_-"$"\ * #,##0_-;\-"$"\ * #,##0_-;_-"$"\ * "-"??_-;_-@_-</c:formatCode>
                <c:ptCount val="5"/>
                <c:pt idx="0">
                  <c:v>0</c:v>
                </c:pt>
                <c:pt idx="1">
                  <c:v>0</c:v>
                </c:pt>
                <c:pt idx="2">
                  <c:v>0</c:v>
                </c:pt>
                <c:pt idx="3">
                  <c:v>0</c:v>
                </c:pt>
                <c:pt idx="4">
                  <c:v>0</c:v>
                </c:pt>
              </c:numCache>
            </c:numRef>
          </c:val>
          <c:extLst>
            <c:ext xmlns:c16="http://schemas.microsoft.com/office/drawing/2014/chart" uri="{C3380CC4-5D6E-409C-BE32-E72D297353CC}">
              <c16:uniqueId val="{00000002-3DDD-4C6A-AC4D-F44CF69B80C8}"/>
            </c:ext>
          </c:extLst>
        </c:ser>
        <c:ser>
          <c:idx val="2"/>
          <c:order val="2"/>
          <c:tx>
            <c:strRef>
              <c:f>'CUADRO DE COSTOS Y GASTOS FIJOS'!$E$13</c:f>
              <c:strCache>
                <c:ptCount val="1"/>
                <c:pt idx="0">
                  <c:v>COSTOS TOTALES </c:v>
                </c:pt>
              </c:strCache>
            </c:strRef>
          </c:tx>
          <c:spPr>
            <a:solidFill>
              <a:srgbClr val="EC56CC"/>
            </a:solidFill>
            <a:ln w="9525" cap="flat" cmpd="sng" algn="ctr">
              <a:solidFill>
                <a:srgbClr val="EC56CC"/>
              </a:solidFill>
              <a:round/>
            </a:ln>
            <a:effectLst/>
            <a:sp3d contourW="9525">
              <a:contourClr>
                <a:srgbClr val="EC56CC"/>
              </a:contourClr>
            </a:sp3d>
          </c:spPr>
          <c:invertIfNegative val="0"/>
          <c:cat>
            <c:numRef>
              <c:f>'CUADRO DE COSTOS Y GASTOS FIJOS'!$F$3:$J$3</c:f>
              <c:numCache>
                <c:formatCode>#\ ?/?</c:formatCode>
                <c:ptCount val="5"/>
                <c:pt idx="0">
                  <c:v>2020</c:v>
                </c:pt>
                <c:pt idx="1">
                  <c:v>2021</c:v>
                </c:pt>
                <c:pt idx="2">
                  <c:v>2022</c:v>
                </c:pt>
                <c:pt idx="3">
                  <c:v>2023</c:v>
                </c:pt>
                <c:pt idx="4">
                  <c:v>2024</c:v>
                </c:pt>
              </c:numCache>
            </c:numRef>
          </c:cat>
          <c:val>
            <c:numRef>
              <c:f>'CUADRO DE COSTOS Y GASTOS FIJOS'!$F$13:$J$13</c:f>
              <c:numCache>
                <c:formatCode>_-"$"\ * #,##0_-;\-"$"\ * #,##0_-;_-"$"\ * "-"??_-;_-@_-</c:formatCode>
                <c:ptCount val="5"/>
                <c:pt idx="0">
                  <c:v>0</c:v>
                </c:pt>
                <c:pt idx="1">
                  <c:v>0</c:v>
                </c:pt>
                <c:pt idx="2">
                  <c:v>0</c:v>
                </c:pt>
                <c:pt idx="3">
                  <c:v>0</c:v>
                </c:pt>
                <c:pt idx="4">
                  <c:v>0</c:v>
                </c:pt>
              </c:numCache>
            </c:numRef>
          </c:val>
          <c:extLst>
            <c:ext xmlns:c16="http://schemas.microsoft.com/office/drawing/2014/chart" uri="{C3380CC4-5D6E-409C-BE32-E72D297353CC}">
              <c16:uniqueId val="{00000003-3DDD-4C6A-AC4D-F44CF69B80C8}"/>
            </c:ext>
          </c:extLst>
        </c:ser>
        <c:dLbls>
          <c:showLegendKey val="0"/>
          <c:showVal val="0"/>
          <c:showCatName val="0"/>
          <c:showSerName val="0"/>
          <c:showPercent val="0"/>
          <c:showBubbleSize val="0"/>
        </c:dLbls>
        <c:gapWidth val="75"/>
        <c:shape val="box"/>
        <c:axId val="214113215"/>
        <c:axId val="214094495"/>
        <c:axId val="0"/>
      </c:bar3DChart>
      <c:catAx>
        <c:axId val="214113215"/>
        <c:scaling>
          <c:orientation val="minMax"/>
        </c:scaling>
        <c:delete val="0"/>
        <c:axPos val="b"/>
        <c:numFmt formatCode="#\ ?/?"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s-CO"/>
          </a:p>
        </c:txPr>
        <c:crossAx val="214094495"/>
        <c:crosses val="autoZero"/>
        <c:auto val="1"/>
        <c:lblAlgn val="ctr"/>
        <c:lblOffset val="100"/>
        <c:noMultiLvlLbl val="0"/>
      </c:catAx>
      <c:valAx>
        <c:axId val="214094495"/>
        <c:scaling>
          <c:orientation val="minMax"/>
        </c:scaling>
        <c:delete val="0"/>
        <c:axPos val="l"/>
        <c:majorGridlines>
          <c:spPr>
            <a:ln w="9525" cap="flat" cmpd="sng" algn="ctr">
              <a:solidFill>
                <a:schemeClr val="dk1">
                  <a:lumMod val="15000"/>
                  <a:lumOff val="85000"/>
                </a:schemeClr>
              </a:solidFill>
              <a:round/>
            </a:ln>
            <a:effectLst/>
          </c:spPr>
        </c:majorGridlines>
        <c:numFmt formatCode="_-&quot;$&quot;\ * #,##0_-;\-&quot;$&quot;\ * #,##0_-;_-&quot;$&quot;\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s-CO"/>
          </a:p>
        </c:txPr>
        <c:crossAx val="214113215"/>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s-CO"/>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s-CO"/>
              <a:t>PUNTO DE EQUILIBRIO DEL EMPRENDIMIENTO</a:t>
            </a:r>
          </a:p>
        </c:rich>
      </c:tx>
      <c:layout>
        <c:manualLayout>
          <c:xMode val="edge"/>
          <c:yMode val="edge"/>
          <c:x val="0.23467438029983392"/>
          <c:y val="2.0075284953126053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s-CO"/>
        </a:p>
      </c:txPr>
    </c:title>
    <c:autoTitleDeleted val="0"/>
    <c:plotArea>
      <c:layout/>
      <c:lineChart>
        <c:grouping val="standard"/>
        <c:varyColors val="0"/>
        <c:ser>
          <c:idx val="0"/>
          <c:order val="0"/>
          <c:tx>
            <c:strRef>
              <c:f>'PUNTO DE EQUILIBRIO'!$E$36</c:f>
              <c:strCache>
                <c:ptCount val="1"/>
                <c:pt idx="0">
                  <c:v>INGRESOS TOTALES </c:v>
                </c:pt>
              </c:strCache>
            </c:strRef>
          </c:tx>
          <c:spPr>
            <a:ln w="22225" cap="rnd" cmpd="sng" algn="ctr">
              <a:solidFill>
                <a:schemeClr val="accent1"/>
              </a:solidFill>
              <a:round/>
            </a:ln>
            <a:effectLst/>
          </c:spPr>
          <c:marker>
            <c:symbol val="none"/>
          </c:marker>
          <c:cat>
            <c:numRef>
              <c:f>'PUNTO DE EQUILIBRIO'!$F$35:$H$35</c:f>
              <c:numCache>
                <c:formatCode>0</c:formatCode>
                <c:ptCount val="3"/>
                <c:pt idx="0" formatCode="General">
                  <c:v>0</c:v>
                </c:pt>
                <c:pt idx="1">
                  <c:v>0</c:v>
                </c:pt>
                <c:pt idx="2">
                  <c:v>0</c:v>
                </c:pt>
              </c:numCache>
            </c:numRef>
          </c:cat>
          <c:val>
            <c:numRef>
              <c:f>'PUNTO DE EQUILIBRIO'!$F$36:$H$36</c:f>
              <c:numCache>
                <c:formatCode>_-"$"\ * #,##0_-;\-"$"\ * #,##0_-;_-"$"\ * "-"??_-;_-@_-</c:formatCode>
                <c:ptCount val="3"/>
                <c:pt idx="0">
                  <c:v>0</c:v>
                </c:pt>
                <c:pt idx="1">
                  <c:v>0</c:v>
                </c:pt>
                <c:pt idx="2">
                  <c:v>0</c:v>
                </c:pt>
              </c:numCache>
            </c:numRef>
          </c:val>
          <c:smooth val="0"/>
          <c:extLst>
            <c:ext xmlns:c16="http://schemas.microsoft.com/office/drawing/2014/chart" uri="{C3380CC4-5D6E-409C-BE32-E72D297353CC}">
              <c16:uniqueId val="{00000002-B6D5-403C-ADE7-D79258A5E45C}"/>
            </c:ext>
          </c:extLst>
        </c:ser>
        <c:ser>
          <c:idx val="1"/>
          <c:order val="1"/>
          <c:tx>
            <c:strRef>
              <c:f>'PUNTO DE EQUILIBRIO'!$E$39</c:f>
              <c:strCache>
                <c:ptCount val="1"/>
                <c:pt idx="0">
                  <c:v>COSTO TOTAL </c:v>
                </c:pt>
              </c:strCache>
            </c:strRef>
          </c:tx>
          <c:spPr>
            <a:ln w="22225" cap="rnd" cmpd="sng" algn="ctr">
              <a:solidFill>
                <a:schemeClr val="accent2"/>
              </a:solidFill>
              <a:round/>
            </a:ln>
            <a:effectLst/>
          </c:spPr>
          <c:marker>
            <c:symbol val="none"/>
          </c:marker>
          <c:cat>
            <c:numRef>
              <c:f>'PUNTO DE EQUILIBRIO'!$F$35:$H$35</c:f>
              <c:numCache>
                <c:formatCode>0</c:formatCode>
                <c:ptCount val="3"/>
                <c:pt idx="0" formatCode="General">
                  <c:v>0</c:v>
                </c:pt>
                <c:pt idx="1">
                  <c:v>0</c:v>
                </c:pt>
                <c:pt idx="2">
                  <c:v>0</c:v>
                </c:pt>
              </c:numCache>
            </c:numRef>
          </c:cat>
          <c:val>
            <c:numRef>
              <c:f>'PUNTO DE EQUILIBRIO'!$F$39:$H$39</c:f>
              <c:numCache>
                <c:formatCode>_-"$"\ * #,##0_-;\-"$"\ * #,##0_-;_-"$"\ * "-"??_-;_-@_-</c:formatCode>
                <c:ptCount val="3"/>
                <c:pt idx="0">
                  <c:v>0</c:v>
                </c:pt>
                <c:pt idx="1">
                  <c:v>0</c:v>
                </c:pt>
                <c:pt idx="2">
                  <c:v>0</c:v>
                </c:pt>
              </c:numCache>
            </c:numRef>
          </c:val>
          <c:smooth val="0"/>
          <c:extLst>
            <c:ext xmlns:c16="http://schemas.microsoft.com/office/drawing/2014/chart" uri="{C3380CC4-5D6E-409C-BE32-E72D297353CC}">
              <c16:uniqueId val="{00000003-B6D5-403C-ADE7-D79258A5E45C}"/>
            </c:ext>
          </c:extLst>
        </c:ser>
        <c:ser>
          <c:idx val="2"/>
          <c:order val="2"/>
          <c:tx>
            <c:strRef>
              <c:f>'PUNTO DE EQUILIBRIO'!$E$37</c:f>
              <c:strCache>
                <c:ptCount val="1"/>
                <c:pt idx="0">
                  <c:v>CF TOTALES</c:v>
                </c:pt>
              </c:strCache>
            </c:strRef>
          </c:tx>
          <c:spPr>
            <a:ln w="22225" cap="rnd" cmpd="sng" algn="ctr">
              <a:solidFill>
                <a:schemeClr val="accent3"/>
              </a:solidFill>
              <a:round/>
            </a:ln>
            <a:effectLst/>
          </c:spPr>
          <c:marker>
            <c:symbol val="none"/>
          </c:marker>
          <c:cat>
            <c:numRef>
              <c:f>'PUNTO DE EQUILIBRIO'!$F$35:$H$35</c:f>
              <c:numCache>
                <c:formatCode>0</c:formatCode>
                <c:ptCount val="3"/>
                <c:pt idx="0" formatCode="General">
                  <c:v>0</c:v>
                </c:pt>
                <c:pt idx="1">
                  <c:v>0</c:v>
                </c:pt>
                <c:pt idx="2">
                  <c:v>0</c:v>
                </c:pt>
              </c:numCache>
            </c:numRef>
          </c:cat>
          <c:val>
            <c:numRef>
              <c:f>'PUNTO DE EQUILIBRIO'!$F$37:$H$37</c:f>
              <c:numCache>
                <c:formatCode>_-"$"\ * #,##0_-;\-"$"\ * #,##0_-;_-"$"\ * "-"??_-;_-@_-</c:formatCode>
                <c:ptCount val="3"/>
                <c:pt idx="0">
                  <c:v>0</c:v>
                </c:pt>
                <c:pt idx="1">
                  <c:v>0</c:v>
                </c:pt>
                <c:pt idx="2">
                  <c:v>0</c:v>
                </c:pt>
              </c:numCache>
            </c:numRef>
          </c:val>
          <c:smooth val="0"/>
          <c:extLst>
            <c:ext xmlns:c16="http://schemas.microsoft.com/office/drawing/2014/chart" uri="{C3380CC4-5D6E-409C-BE32-E72D297353CC}">
              <c16:uniqueId val="{00000005-B6D5-403C-ADE7-D79258A5E45C}"/>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hiLowLines>
          <c:spPr>
            <a:ln w="9525">
              <a:solidFill>
                <a:schemeClr val="dk1">
                  <a:lumMod val="35000"/>
                  <a:lumOff val="65000"/>
                </a:schemeClr>
              </a:solidFill>
            </a:ln>
            <a:effectLst/>
          </c:spPr>
        </c:hiLowLines>
        <c:smooth val="0"/>
        <c:axId val="288071599"/>
        <c:axId val="288085743"/>
      </c:lineChart>
      <c:catAx>
        <c:axId val="288071599"/>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s-CO"/>
                  <a:t>CANTIDADES VENDIDAS</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s-CO"/>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s-CO"/>
          </a:p>
        </c:txPr>
        <c:crossAx val="288085743"/>
        <c:crosses val="autoZero"/>
        <c:auto val="1"/>
        <c:lblAlgn val="ctr"/>
        <c:lblOffset val="100"/>
        <c:noMultiLvlLbl val="0"/>
      </c:catAx>
      <c:valAx>
        <c:axId val="288085743"/>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s-CO"/>
                  <a:t>INGRESOS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s-CO"/>
            </a:p>
          </c:txPr>
        </c:title>
        <c:numFmt formatCode="_-&quot;$&quot;\ * #,##0_-;\-&quot;$&quot;\ * #,##0_-;_-&quot;$&quot;\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s-CO"/>
          </a:p>
        </c:txPr>
        <c:crossAx val="288071599"/>
        <c:crosses val="autoZero"/>
        <c:crossBetween val="between"/>
      </c:valAx>
      <c:spPr>
        <a:gradFill>
          <a:gsLst>
            <a:gs pos="100000">
              <a:schemeClr val="lt1">
                <a:lumMod val="95000"/>
              </a:schemeClr>
            </a:gs>
            <a:gs pos="0">
              <a:schemeClr val="lt1"/>
            </a:gs>
          </a:gsLst>
          <a:lin ang="5400000" scaled="0"/>
        </a:gra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2000" b="1"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barChart>
        <c:barDir val="col"/>
        <c:grouping val="clustered"/>
        <c:varyColors val="0"/>
        <c:ser>
          <c:idx val="0"/>
          <c:order val="0"/>
          <c:tx>
            <c:strRef>
              <c:f>'ANÁLISIS DE VPN Y TIR'!$A$33:$B$33</c:f>
              <c:strCache>
                <c:ptCount val="2"/>
                <c:pt idx="0">
                  <c:v>Liquidez - Razón Corriente </c:v>
                </c:pt>
              </c:strCache>
            </c:strRef>
          </c:tx>
          <c:spPr>
            <a:solidFill>
              <a:schemeClr val="accent1"/>
            </a:solidFill>
            <a:ln>
              <a:noFill/>
            </a:ln>
            <a:effectLst/>
          </c:spPr>
          <c:invertIfNegative val="0"/>
          <c:cat>
            <c:numRef>
              <c:f>'ANÁLISIS DE VPN Y TIR'!$C$32:$G$32</c:f>
              <c:numCache>
                <c:formatCode>#\ ?/?</c:formatCode>
                <c:ptCount val="5"/>
                <c:pt idx="0">
                  <c:v>2020</c:v>
                </c:pt>
                <c:pt idx="1">
                  <c:v>2021</c:v>
                </c:pt>
                <c:pt idx="2">
                  <c:v>2022</c:v>
                </c:pt>
                <c:pt idx="3">
                  <c:v>2023</c:v>
                </c:pt>
                <c:pt idx="4">
                  <c:v>2024</c:v>
                </c:pt>
              </c:numCache>
            </c:numRef>
          </c:cat>
          <c:val>
            <c:numRef>
              <c:f>'ANÁLISIS DE VPN Y TIR'!$C$33:$G$33</c:f>
              <c:numCache>
                <c:formatCode>_-* #,##0.000_-;\-* #,##0.000_-;_-* "-"??_-;_-@_-</c:formatCode>
                <c:ptCount val="5"/>
                <c:pt idx="0">
                  <c:v>0</c:v>
                </c:pt>
                <c:pt idx="1">
                  <c:v>0</c:v>
                </c:pt>
                <c:pt idx="2">
                  <c:v>0</c:v>
                </c:pt>
                <c:pt idx="3">
                  <c:v>0</c:v>
                </c:pt>
                <c:pt idx="4">
                  <c:v>0</c:v>
                </c:pt>
              </c:numCache>
            </c:numRef>
          </c:val>
          <c:extLst>
            <c:ext xmlns:c16="http://schemas.microsoft.com/office/drawing/2014/chart" uri="{C3380CC4-5D6E-409C-BE32-E72D297353CC}">
              <c16:uniqueId val="{00000000-B45C-455E-A1A2-ABF625728D49}"/>
            </c:ext>
          </c:extLst>
        </c:ser>
        <c:dLbls>
          <c:showLegendKey val="0"/>
          <c:showVal val="0"/>
          <c:showCatName val="0"/>
          <c:showSerName val="0"/>
          <c:showPercent val="0"/>
          <c:showBubbleSize val="0"/>
        </c:dLbls>
        <c:gapWidth val="150"/>
        <c:axId val="1692639407"/>
        <c:axId val="1692641903"/>
      </c:barChart>
      <c:catAx>
        <c:axId val="1692639407"/>
        <c:scaling>
          <c:orientation val="minMax"/>
        </c:scaling>
        <c:delete val="0"/>
        <c:axPos val="b"/>
        <c:numFmt formatCode="#\ ?/?"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692641903"/>
        <c:crosses val="autoZero"/>
        <c:auto val="1"/>
        <c:lblAlgn val="ctr"/>
        <c:lblOffset val="100"/>
        <c:noMultiLvlLbl val="0"/>
      </c:catAx>
      <c:valAx>
        <c:axId val="1692641903"/>
        <c:scaling>
          <c:orientation val="minMax"/>
        </c:scaling>
        <c:delete val="0"/>
        <c:axPos val="l"/>
        <c:majorGridlines>
          <c:spPr>
            <a:ln w="9525" cap="flat" cmpd="sng" algn="ctr">
              <a:solidFill>
                <a:schemeClr val="tx1">
                  <a:lumMod val="15000"/>
                  <a:lumOff val="85000"/>
                </a:schemeClr>
              </a:solidFill>
              <a:round/>
            </a:ln>
            <a:effectLst/>
          </c:spPr>
        </c:majorGridlines>
        <c:numFmt formatCode="_-* #,##0.000_-;\-* #,##0.000_-;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6926394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7"/>
    </mc:Choice>
    <mc:Fallback>
      <c:style val="7"/>
    </mc:Fallback>
  </mc:AlternateContent>
  <c:chart>
    <c:title>
      <c:overlay val="0"/>
      <c:spPr>
        <a:noFill/>
        <a:ln>
          <a:noFill/>
        </a:ln>
        <a:effectLst/>
      </c:spPr>
      <c:txPr>
        <a:bodyPr rot="0" spcFirstLastPara="1" vertOverflow="ellipsis" vert="horz" wrap="square" anchor="ctr" anchorCtr="1"/>
        <a:lstStyle/>
        <a:p>
          <a:pPr>
            <a:defRPr sz="2000" b="1"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barChart>
        <c:barDir val="col"/>
        <c:grouping val="clustered"/>
        <c:varyColors val="0"/>
        <c:ser>
          <c:idx val="0"/>
          <c:order val="0"/>
          <c:tx>
            <c:strRef>
              <c:f>'ANÁLISIS DE VPN Y TIR'!$A$34:$B$34</c:f>
              <c:strCache>
                <c:ptCount val="2"/>
                <c:pt idx="0">
                  <c:v>Nivel de Endeudamiento Total </c:v>
                </c:pt>
              </c:strCache>
            </c:strRef>
          </c:tx>
          <c:spPr>
            <a:solidFill>
              <a:schemeClr val="accent5"/>
            </a:solidFill>
            <a:ln>
              <a:noFill/>
            </a:ln>
            <a:effectLst/>
          </c:spPr>
          <c:invertIfNegative val="0"/>
          <c:cat>
            <c:numRef>
              <c:f>'ANÁLISIS DE VPN Y TIR'!$C$32:$G$32</c:f>
              <c:numCache>
                <c:formatCode>#\ ?/?</c:formatCode>
                <c:ptCount val="5"/>
                <c:pt idx="0">
                  <c:v>2020</c:v>
                </c:pt>
                <c:pt idx="1">
                  <c:v>2021</c:v>
                </c:pt>
                <c:pt idx="2">
                  <c:v>2022</c:v>
                </c:pt>
                <c:pt idx="3">
                  <c:v>2023</c:v>
                </c:pt>
                <c:pt idx="4">
                  <c:v>2024</c:v>
                </c:pt>
              </c:numCache>
            </c:numRef>
          </c:cat>
          <c:val>
            <c:numRef>
              <c:f>'ANÁLISIS DE VPN Y TIR'!$C$34:$G$34</c:f>
              <c:numCache>
                <c:formatCode>0.00%</c:formatCode>
                <c:ptCount val="5"/>
                <c:pt idx="0">
                  <c:v>0</c:v>
                </c:pt>
                <c:pt idx="1">
                  <c:v>0</c:v>
                </c:pt>
                <c:pt idx="2">
                  <c:v>0</c:v>
                </c:pt>
                <c:pt idx="3">
                  <c:v>0</c:v>
                </c:pt>
                <c:pt idx="4">
                  <c:v>0</c:v>
                </c:pt>
              </c:numCache>
            </c:numRef>
          </c:val>
          <c:extLst>
            <c:ext xmlns:c16="http://schemas.microsoft.com/office/drawing/2014/chart" uri="{C3380CC4-5D6E-409C-BE32-E72D297353CC}">
              <c16:uniqueId val="{00000000-8C9E-4FF1-903E-1C948AE42294}"/>
            </c:ext>
          </c:extLst>
        </c:ser>
        <c:dLbls>
          <c:showLegendKey val="0"/>
          <c:showVal val="0"/>
          <c:showCatName val="0"/>
          <c:showSerName val="0"/>
          <c:showPercent val="0"/>
          <c:showBubbleSize val="0"/>
        </c:dLbls>
        <c:gapWidth val="150"/>
        <c:axId val="1510442287"/>
        <c:axId val="1510442703"/>
      </c:barChart>
      <c:catAx>
        <c:axId val="1510442287"/>
        <c:scaling>
          <c:orientation val="minMax"/>
        </c:scaling>
        <c:delete val="0"/>
        <c:axPos val="b"/>
        <c:numFmt formatCode="#\ ?/?"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510442703"/>
        <c:crosses val="autoZero"/>
        <c:auto val="1"/>
        <c:lblAlgn val="ctr"/>
        <c:lblOffset val="100"/>
        <c:noMultiLvlLbl val="0"/>
      </c:catAx>
      <c:valAx>
        <c:axId val="151044270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510442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5"/>
    </mc:Choice>
    <mc:Fallback>
      <c:style val="5"/>
    </mc:Fallback>
  </mc:AlternateContent>
  <c:chart>
    <c:title>
      <c:overlay val="0"/>
      <c:spPr>
        <a:noFill/>
        <a:ln>
          <a:noFill/>
        </a:ln>
        <a:effectLst/>
      </c:spPr>
      <c:txPr>
        <a:bodyPr rot="0" spcFirstLastPara="1" vertOverflow="ellipsis" vert="horz" wrap="square" anchor="ctr" anchorCtr="1"/>
        <a:lstStyle/>
        <a:p>
          <a:pPr>
            <a:defRPr sz="2000" b="1"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barChart>
        <c:barDir val="col"/>
        <c:grouping val="clustered"/>
        <c:varyColors val="0"/>
        <c:ser>
          <c:idx val="0"/>
          <c:order val="0"/>
          <c:tx>
            <c:strRef>
              <c:f>'ANÁLISIS DE VPN Y TIR'!$A$35:$B$35</c:f>
              <c:strCache>
                <c:ptCount val="2"/>
                <c:pt idx="0">
                  <c:v>Rentabilidad Operacional </c:v>
                </c:pt>
              </c:strCache>
            </c:strRef>
          </c:tx>
          <c:spPr>
            <a:solidFill>
              <a:schemeClr val="accent3"/>
            </a:solidFill>
            <a:ln>
              <a:noFill/>
            </a:ln>
            <a:effectLst/>
          </c:spPr>
          <c:invertIfNegative val="0"/>
          <c:cat>
            <c:numRef>
              <c:f>'ANÁLISIS DE VPN Y TIR'!$C$32:$G$32</c:f>
              <c:numCache>
                <c:formatCode>#\ ?/?</c:formatCode>
                <c:ptCount val="5"/>
                <c:pt idx="0">
                  <c:v>2020</c:v>
                </c:pt>
                <c:pt idx="1">
                  <c:v>2021</c:v>
                </c:pt>
                <c:pt idx="2">
                  <c:v>2022</c:v>
                </c:pt>
                <c:pt idx="3">
                  <c:v>2023</c:v>
                </c:pt>
                <c:pt idx="4">
                  <c:v>2024</c:v>
                </c:pt>
              </c:numCache>
            </c:numRef>
          </c:cat>
          <c:val>
            <c:numRef>
              <c:f>'ANÁLISIS DE VPN Y TIR'!$C$35:$G$35</c:f>
              <c:numCache>
                <c:formatCode>0.00%</c:formatCode>
                <c:ptCount val="5"/>
                <c:pt idx="0">
                  <c:v>0</c:v>
                </c:pt>
                <c:pt idx="1">
                  <c:v>0</c:v>
                </c:pt>
                <c:pt idx="2">
                  <c:v>0</c:v>
                </c:pt>
                <c:pt idx="3">
                  <c:v>0</c:v>
                </c:pt>
                <c:pt idx="4">
                  <c:v>0</c:v>
                </c:pt>
              </c:numCache>
            </c:numRef>
          </c:val>
          <c:extLst>
            <c:ext xmlns:c16="http://schemas.microsoft.com/office/drawing/2014/chart" uri="{C3380CC4-5D6E-409C-BE32-E72D297353CC}">
              <c16:uniqueId val="{00000000-EC24-4F56-9392-27B11ADF4F17}"/>
            </c:ext>
          </c:extLst>
        </c:ser>
        <c:dLbls>
          <c:showLegendKey val="0"/>
          <c:showVal val="0"/>
          <c:showCatName val="0"/>
          <c:showSerName val="0"/>
          <c:showPercent val="0"/>
          <c:showBubbleSize val="0"/>
        </c:dLbls>
        <c:gapWidth val="150"/>
        <c:axId val="1692637327"/>
        <c:axId val="1692638159"/>
      </c:barChart>
      <c:catAx>
        <c:axId val="1692637327"/>
        <c:scaling>
          <c:orientation val="minMax"/>
        </c:scaling>
        <c:delete val="0"/>
        <c:axPos val="b"/>
        <c:numFmt formatCode="#\ ?/?"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692638159"/>
        <c:crosses val="autoZero"/>
        <c:auto val="1"/>
        <c:lblAlgn val="ctr"/>
        <c:lblOffset val="100"/>
        <c:noMultiLvlLbl val="0"/>
      </c:catAx>
      <c:valAx>
        <c:axId val="169263815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6926373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1"/>
    </mc:Choice>
    <mc:Fallback>
      <c:style val="1"/>
    </mc:Fallback>
  </mc:AlternateContent>
  <c:chart>
    <c:title>
      <c:overlay val="0"/>
      <c:spPr>
        <a:noFill/>
        <a:ln>
          <a:noFill/>
        </a:ln>
        <a:effectLst/>
      </c:spPr>
      <c:txPr>
        <a:bodyPr rot="0" spcFirstLastPara="1" vertOverflow="ellipsis" vert="horz" wrap="square" anchor="ctr" anchorCtr="1"/>
        <a:lstStyle/>
        <a:p>
          <a:pPr>
            <a:defRPr sz="2000" b="1"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barChart>
        <c:barDir val="col"/>
        <c:grouping val="clustered"/>
        <c:varyColors val="0"/>
        <c:ser>
          <c:idx val="0"/>
          <c:order val="0"/>
          <c:tx>
            <c:strRef>
              <c:f>'ANÁLISIS DE VPN Y TIR'!$A$36:$B$36</c:f>
              <c:strCache>
                <c:ptCount val="2"/>
                <c:pt idx="0">
                  <c:v>Rentabilidad Neta </c:v>
                </c:pt>
              </c:strCache>
            </c:strRef>
          </c:tx>
          <c:spPr>
            <a:solidFill>
              <a:schemeClr val="dk1">
                <a:tint val="88500"/>
              </a:schemeClr>
            </a:solidFill>
            <a:ln>
              <a:noFill/>
            </a:ln>
            <a:effectLst/>
          </c:spPr>
          <c:invertIfNegative val="0"/>
          <c:cat>
            <c:numRef>
              <c:f>'ANÁLISIS DE VPN Y TIR'!$C$32:$G$32</c:f>
              <c:numCache>
                <c:formatCode>#\ ?/?</c:formatCode>
                <c:ptCount val="5"/>
                <c:pt idx="0">
                  <c:v>2020</c:v>
                </c:pt>
                <c:pt idx="1">
                  <c:v>2021</c:v>
                </c:pt>
                <c:pt idx="2">
                  <c:v>2022</c:v>
                </c:pt>
                <c:pt idx="3">
                  <c:v>2023</c:v>
                </c:pt>
                <c:pt idx="4">
                  <c:v>2024</c:v>
                </c:pt>
              </c:numCache>
            </c:numRef>
          </c:cat>
          <c:val>
            <c:numRef>
              <c:f>'ANÁLISIS DE VPN Y TIR'!$C$36:$G$36</c:f>
              <c:numCache>
                <c:formatCode>0.00%</c:formatCode>
                <c:ptCount val="5"/>
                <c:pt idx="0">
                  <c:v>0</c:v>
                </c:pt>
                <c:pt idx="1">
                  <c:v>0</c:v>
                </c:pt>
                <c:pt idx="2">
                  <c:v>0</c:v>
                </c:pt>
                <c:pt idx="3">
                  <c:v>0</c:v>
                </c:pt>
                <c:pt idx="4">
                  <c:v>0</c:v>
                </c:pt>
              </c:numCache>
            </c:numRef>
          </c:val>
          <c:extLst>
            <c:ext xmlns:c16="http://schemas.microsoft.com/office/drawing/2014/chart" uri="{C3380CC4-5D6E-409C-BE32-E72D297353CC}">
              <c16:uniqueId val="{00000002-0021-4223-BE97-4D00E2124375}"/>
            </c:ext>
          </c:extLst>
        </c:ser>
        <c:dLbls>
          <c:showLegendKey val="0"/>
          <c:showVal val="0"/>
          <c:showCatName val="0"/>
          <c:showSerName val="0"/>
          <c:showPercent val="0"/>
          <c:showBubbleSize val="0"/>
        </c:dLbls>
        <c:gapWidth val="150"/>
        <c:axId val="1965510079"/>
        <c:axId val="1965521727"/>
      </c:barChart>
      <c:catAx>
        <c:axId val="1965510079"/>
        <c:scaling>
          <c:orientation val="minMax"/>
        </c:scaling>
        <c:delete val="0"/>
        <c:axPos val="b"/>
        <c:numFmt formatCode="#\ ?/?"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965521727"/>
        <c:crosses val="autoZero"/>
        <c:auto val="1"/>
        <c:lblAlgn val="ctr"/>
        <c:lblOffset val="100"/>
        <c:noMultiLvlLbl val="0"/>
      </c:catAx>
      <c:valAx>
        <c:axId val="196552172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9655100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2000" b="1"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barChart>
        <c:barDir val="col"/>
        <c:grouping val="clustered"/>
        <c:varyColors val="0"/>
        <c:ser>
          <c:idx val="0"/>
          <c:order val="0"/>
          <c:tx>
            <c:strRef>
              <c:f>'ANÁLISIS DE VPN Y TIR'!$A$37:$B$37</c:f>
              <c:strCache>
                <c:ptCount val="2"/>
                <c:pt idx="0">
                  <c:v>Rentabilidad Patrimonio </c:v>
                </c:pt>
              </c:strCache>
            </c:strRef>
          </c:tx>
          <c:spPr>
            <a:solidFill>
              <a:schemeClr val="accent2"/>
            </a:solidFill>
            <a:ln>
              <a:noFill/>
            </a:ln>
            <a:effectLst/>
          </c:spPr>
          <c:invertIfNegative val="0"/>
          <c:cat>
            <c:numRef>
              <c:f>'ANÁLISIS DE VPN Y TIR'!$C$32:$G$32</c:f>
              <c:numCache>
                <c:formatCode>#\ ?/?</c:formatCode>
                <c:ptCount val="5"/>
                <c:pt idx="0">
                  <c:v>2020</c:v>
                </c:pt>
                <c:pt idx="1">
                  <c:v>2021</c:v>
                </c:pt>
                <c:pt idx="2">
                  <c:v>2022</c:v>
                </c:pt>
                <c:pt idx="3">
                  <c:v>2023</c:v>
                </c:pt>
                <c:pt idx="4">
                  <c:v>2024</c:v>
                </c:pt>
              </c:numCache>
            </c:numRef>
          </c:cat>
          <c:val>
            <c:numRef>
              <c:f>'ANÁLISIS DE VPN Y TIR'!$C$37:$G$37</c:f>
              <c:numCache>
                <c:formatCode>0.00%</c:formatCode>
                <c:ptCount val="5"/>
                <c:pt idx="0">
                  <c:v>0</c:v>
                </c:pt>
                <c:pt idx="1">
                  <c:v>0</c:v>
                </c:pt>
                <c:pt idx="2">
                  <c:v>0</c:v>
                </c:pt>
                <c:pt idx="3">
                  <c:v>0</c:v>
                </c:pt>
                <c:pt idx="4">
                  <c:v>0</c:v>
                </c:pt>
              </c:numCache>
            </c:numRef>
          </c:val>
          <c:extLst>
            <c:ext xmlns:c16="http://schemas.microsoft.com/office/drawing/2014/chart" uri="{C3380CC4-5D6E-409C-BE32-E72D297353CC}">
              <c16:uniqueId val="{00000000-78FA-4269-A829-52CC617F2DB5}"/>
            </c:ext>
          </c:extLst>
        </c:ser>
        <c:dLbls>
          <c:showLegendKey val="0"/>
          <c:showVal val="0"/>
          <c:showCatName val="0"/>
          <c:showSerName val="0"/>
          <c:showPercent val="0"/>
          <c:showBubbleSize val="0"/>
        </c:dLbls>
        <c:gapWidth val="150"/>
        <c:axId val="1689412671"/>
        <c:axId val="1689414335"/>
      </c:barChart>
      <c:catAx>
        <c:axId val="1689412671"/>
        <c:scaling>
          <c:orientation val="minMax"/>
        </c:scaling>
        <c:delete val="0"/>
        <c:axPos val="b"/>
        <c:numFmt formatCode="#\ ?/?"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689414335"/>
        <c:crosses val="autoZero"/>
        <c:auto val="1"/>
        <c:lblAlgn val="ctr"/>
        <c:lblOffset val="100"/>
        <c:noMultiLvlLbl val="0"/>
      </c:catAx>
      <c:valAx>
        <c:axId val="168941433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6894126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6"/>
    </mc:Choice>
    <mc:Fallback>
      <c:style val="6"/>
    </mc:Fallback>
  </mc:AlternateContent>
  <c:chart>
    <c:title>
      <c:overlay val="0"/>
      <c:spPr>
        <a:noFill/>
        <a:ln>
          <a:noFill/>
        </a:ln>
        <a:effectLst/>
      </c:spPr>
      <c:txPr>
        <a:bodyPr rot="0" spcFirstLastPara="1" vertOverflow="ellipsis" vert="horz" wrap="square" anchor="ctr" anchorCtr="1"/>
        <a:lstStyle/>
        <a:p>
          <a:pPr>
            <a:defRPr sz="2000" b="1"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barChart>
        <c:barDir val="col"/>
        <c:grouping val="clustered"/>
        <c:varyColors val="0"/>
        <c:ser>
          <c:idx val="0"/>
          <c:order val="0"/>
          <c:tx>
            <c:strRef>
              <c:f>'ANÁLISIS DE VPN Y TIR'!$A$38:$B$38</c:f>
              <c:strCache>
                <c:ptCount val="2"/>
                <c:pt idx="0">
                  <c:v>Rentabilidad del Activo </c:v>
                </c:pt>
              </c:strCache>
            </c:strRef>
          </c:tx>
          <c:spPr>
            <a:solidFill>
              <a:schemeClr val="accent4"/>
            </a:solidFill>
            <a:ln>
              <a:noFill/>
            </a:ln>
            <a:effectLst/>
          </c:spPr>
          <c:invertIfNegative val="0"/>
          <c:cat>
            <c:numRef>
              <c:f>'ANÁLISIS DE VPN Y TIR'!$C$32:$G$32</c:f>
              <c:numCache>
                <c:formatCode>#\ ?/?</c:formatCode>
                <c:ptCount val="5"/>
                <c:pt idx="0">
                  <c:v>2020</c:v>
                </c:pt>
                <c:pt idx="1">
                  <c:v>2021</c:v>
                </c:pt>
                <c:pt idx="2">
                  <c:v>2022</c:v>
                </c:pt>
                <c:pt idx="3">
                  <c:v>2023</c:v>
                </c:pt>
                <c:pt idx="4">
                  <c:v>2024</c:v>
                </c:pt>
              </c:numCache>
            </c:numRef>
          </c:cat>
          <c:val>
            <c:numRef>
              <c:f>'ANÁLISIS DE VPN Y TIR'!$C$38:$G$38</c:f>
              <c:numCache>
                <c:formatCode>0.00%</c:formatCode>
                <c:ptCount val="5"/>
                <c:pt idx="0">
                  <c:v>0</c:v>
                </c:pt>
                <c:pt idx="1">
                  <c:v>0</c:v>
                </c:pt>
                <c:pt idx="2">
                  <c:v>0</c:v>
                </c:pt>
                <c:pt idx="3">
                  <c:v>0</c:v>
                </c:pt>
                <c:pt idx="4">
                  <c:v>0</c:v>
                </c:pt>
              </c:numCache>
            </c:numRef>
          </c:val>
          <c:extLst>
            <c:ext xmlns:c16="http://schemas.microsoft.com/office/drawing/2014/chart" uri="{C3380CC4-5D6E-409C-BE32-E72D297353CC}">
              <c16:uniqueId val="{00000000-E092-4927-9DE6-4F50A2CDE653}"/>
            </c:ext>
          </c:extLst>
        </c:ser>
        <c:dLbls>
          <c:showLegendKey val="0"/>
          <c:showVal val="0"/>
          <c:showCatName val="0"/>
          <c:showSerName val="0"/>
          <c:showPercent val="0"/>
          <c:showBubbleSize val="0"/>
        </c:dLbls>
        <c:gapWidth val="150"/>
        <c:axId val="1689486303"/>
        <c:axId val="1689488799"/>
      </c:barChart>
      <c:catAx>
        <c:axId val="1689486303"/>
        <c:scaling>
          <c:orientation val="minMax"/>
        </c:scaling>
        <c:delete val="0"/>
        <c:axPos val="b"/>
        <c:numFmt formatCode="#\ ?/?"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689488799"/>
        <c:crosses val="autoZero"/>
        <c:auto val="1"/>
        <c:lblAlgn val="ctr"/>
        <c:lblOffset val="100"/>
        <c:noMultiLvlLbl val="0"/>
      </c:catAx>
      <c:valAx>
        <c:axId val="168948879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6894863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s-CO"/>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 id="18">
  <a:schemeClr val="accent5"/>
</cs:colorStyle>
</file>

<file path=xl/charts/colors9.xml><?xml version="1.0" encoding="utf-8"?>
<cs:colorStyle xmlns:cs="http://schemas.microsoft.com/office/drawing/2012/chartStyle" xmlns:a="http://schemas.openxmlformats.org/drawingml/2006/main" meth="withinLinear" id="16">
  <a:schemeClr val="accent3"/>
</cs:colorStyle>
</file>

<file path=xl/charts/colors10.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withinLinearReversed" id="24">
  <a:schemeClr val="accent4"/>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image" Target="../media/image3.png"/><Relationship Id="rId4" Type="http://schemas.openxmlformats.org/officeDocument/2006/relationships/chart" Target="../charts/chart4.xml"/></Relationships>
</file>

<file path=xl/drawings/_rels/drawing9.xml.rels><?xml version="1.0" encoding="UTF-8" standalone="yes"?>
<Relationships xmlns="http://schemas.openxmlformats.org/package/2006/relationships"><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1" Type="http://schemas.openxmlformats.org/officeDocument/2006/relationships/image" Target="../media/image3.png"/></Relationships>
</file>

<file path=xl/drawings/_rels/drawing11.xml.rels><?xml version="1.0" encoding="UTF-8" standalone="yes"?>
<Relationships xmlns="http://schemas.openxmlformats.org/package/2006/relationships"><Relationship Id="rId1" Type="http://schemas.openxmlformats.org/officeDocument/2006/relationships/image" Target="../media/image3.png"/></Relationships>
</file>

<file path=xl/drawings/_rels/drawing1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chart" Target="../charts/chart5.xml"/></Relationships>
</file>

<file path=xl/drawings/_rels/drawing14.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image" Target="../media/image3.png"/></Relationships>
</file>

<file path=xl/drawings/_rels/drawing15.xml.rels><?xml version="1.0" encoding="UTF-8" standalone="yes"?>
<Relationships xmlns="http://schemas.openxmlformats.org/package/2006/relationships"><Relationship Id="rId1" Type="http://schemas.openxmlformats.org/officeDocument/2006/relationships/image" Target="../media/image3.png"/></Relationships>
</file>

<file path=xl/drawings/_rels/drawing1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9.jpeg"/></Relationships>
</file>

<file path=xl/drawings/_rels/drawing17.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0.jpeg"/></Relationships>
</file>

<file path=xl/drawings/_rels/drawing18.xml.rels><?xml version="1.0" encoding="UTF-8" standalone="yes"?>
<Relationships xmlns="http://schemas.openxmlformats.org/package/2006/relationships"><Relationship Id="rId3" Type="http://schemas.openxmlformats.org/officeDocument/2006/relationships/chart" Target="../charts/chart9.xml"/><Relationship Id="rId7" Type="http://schemas.openxmlformats.org/officeDocument/2006/relationships/image" Target="../media/image3.png"/><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5.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6.v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7.vml.rels><?xml version="1.0" encoding="UTF-8" standalone="yes"?>
<Relationships xmlns="http://schemas.openxmlformats.org/package/2006/relationships"><Relationship Id="rId3" Type="http://schemas.openxmlformats.org/officeDocument/2006/relationships/image" Target="../media/image8.emf"/><Relationship Id="rId2" Type="http://schemas.openxmlformats.org/officeDocument/2006/relationships/image" Target="../media/image7.emf"/><Relationship Id="rId1"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11</xdr:col>
          <xdr:colOff>60960</xdr:colOff>
          <xdr:row>27</xdr:row>
          <xdr:rowOff>0</xdr:rowOff>
        </xdr:to>
        <xdr:sp macro="" textlink="">
          <xdr:nvSpPr>
            <xdr:cNvPr id="5121" name="Object 1" hidden="1">
              <a:extLst>
                <a:ext uri="{63B3BB69-23CF-44E3-9099-C40C66FF867C}">
                  <a14:compatExt spid="_x0000_s5121"/>
                </a:ext>
                <a:ext uri="{FF2B5EF4-FFF2-40B4-BE49-F238E27FC236}">
                  <a16:creationId xmlns:a16="http://schemas.microsoft.com/office/drawing/2014/main" id="{00000000-0008-0000-0000-0000011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182880</xdr:colOff>
          <xdr:row>8</xdr:row>
          <xdr:rowOff>7620</xdr:rowOff>
        </xdr:from>
        <xdr:to>
          <xdr:col>17</xdr:col>
          <xdr:colOff>30480</xdr:colOff>
          <xdr:row>48</xdr:row>
          <xdr:rowOff>22860</xdr:rowOff>
        </xdr:to>
        <xdr:sp macro="" textlink="">
          <xdr:nvSpPr>
            <xdr:cNvPr id="7170" name="Object 2" hidden="1">
              <a:extLst>
                <a:ext uri="{63B3BB69-23CF-44E3-9099-C40C66FF867C}">
                  <a14:compatExt spid="_x0000_s7170"/>
                </a:ext>
                <a:ext uri="{FF2B5EF4-FFF2-40B4-BE49-F238E27FC236}">
                  <a16:creationId xmlns:a16="http://schemas.microsoft.com/office/drawing/2014/main" id="{00000000-0008-0000-0100-0000021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twoCellAnchor editAs="oneCell">
    <xdr:from>
      <xdr:col>12</xdr:col>
      <xdr:colOff>220980</xdr:colOff>
      <xdr:row>0</xdr:row>
      <xdr:rowOff>15240</xdr:rowOff>
    </xdr:from>
    <xdr:to>
      <xdr:col>16</xdr:col>
      <xdr:colOff>336800</xdr:colOff>
      <xdr:row>7</xdr:row>
      <xdr:rowOff>21933</xdr:rowOff>
    </xdr:to>
    <xdr:pic>
      <xdr:nvPicPr>
        <xdr:cNvPr id="3" name="Picture 8" descr="La Salle New">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rcRect/>
        <a:stretch>
          <a:fillRect/>
        </a:stretch>
      </xdr:blipFill>
      <xdr:spPr>
        <a:xfrm>
          <a:off x="9730740" y="15240"/>
          <a:ext cx="3285740" cy="1286853"/>
        </a:xfrm>
        <a:prstGeom prst="rect">
          <a:avLst/>
        </a:prstGeom>
        <a:noFill/>
        <a:ln cap="flat">
          <a:noFill/>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152401</xdr:colOff>
      <xdr:row>1</xdr:row>
      <xdr:rowOff>28575</xdr:rowOff>
    </xdr:from>
    <xdr:to>
      <xdr:col>7</xdr:col>
      <xdr:colOff>209550</xdr:colOff>
      <xdr:row>4</xdr:row>
      <xdr:rowOff>76200</xdr:rowOff>
    </xdr:to>
    <xdr:sp macro="" textlink="">
      <xdr:nvSpPr>
        <xdr:cNvPr id="2" name="CuadroTexto 1">
          <a:extLst>
            <a:ext uri="{FF2B5EF4-FFF2-40B4-BE49-F238E27FC236}">
              <a16:creationId xmlns:a16="http://schemas.microsoft.com/office/drawing/2014/main" id="{00000000-0008-0000-0200-000002000000}"/>
            </a:ext>
          </a:extLst>
        </xdr:cNvPr>
        <xdr:cNvSpPr txBox="1"/>
      </xdr:nvSpPr>
      <xdr:spPr>
        <a:xfrm>
          <a:off x="152401" y="209550"/>
          <a:ext cx="7972424" cy="590550"/>
        </a:xfrm>
        <a:prstGeom prst="rect">
          <a:avLst/>
        </a:prstGeom>
        <a:solidFill>
          <a:srgbClr val="C9EE6E"/>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2400" b="1">
              <a:solidFill>
                <a:schemeClr val="bg1"/>
              </a:solidFill>
            </a:rPr>
            <a:t>VARIABLES</a:t>
          </a:r>
          <a:r>
            <a:rPr lang="es-CO" sz="2400" b="1" baseline="0">
              <a:solidFill>
                <a:schemeClr val="bg1"/>
              </a:solidFill>
            </a:rPr>
            <a:t> BÁSICAS PARA LOS CALCULOS DE LA SIMULACIÓN FINANACIERA </a:t>
          </a:r>
          <a:endParaRPr lang="es-CO" sz="2400" b="1">
            <a:solidFill>
              <a:schemeClr val="bg1"/>
            </a:solidFill>
          </a:endParaRPr>
        </a:p>
      </xdr:txBody>
    </xdr:sp>
    <xdr:clientData/>
  </xdr:twoCellAnchor>
  <xdr:twoCellAnchor editAs="oneCell">
    <xdr:from>
      <xdr:col>6</xdr:col>
      <xdr:colOff>228600</xdr:colOff>
      <xdr:row>5</xdr:row>
      <xdr:rowOff>47625</xdr:rowOff>
    </xdr:from>
    <xdr:to>
      <xdr:col>10</xdr:col>
      <xdr:colOff>171065</xdr:colOff>
      <xdr:row>12</xdr:row>
      <xdr:rowOff>58128</xdr:rowOff>
    </xdr:to>
    <xdr:pic>
      <xdr:nvPicPr>
        <xdr:cNvPr id="3" name="Picture 8" descr="La Salle New">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srcRect/>
        <a:stretch>
          <a:fillRect/>
        </a:stretch>
      </xdr:blipFill>
      <xdr:spPr>
        <a:xfrm>
          <a:off x="7286625" y="962025"/>
          <a:ext cx="3285740" cy="1286853"/>
        </a:xfrm>
        <a:prstGeom prst="rect">
          <a:avLst/>
        </a:prstGeom>
        <a:noFill/>
        <a:ln cap="flat">
          <a:noFill/>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6</xdr:col>
      <xdr:colOff>548640</xdr:colOff>
      <xdr:row>14</xdr:row>
      <xdr:rowOff>0</xdr:rowOff>
    </xdr:from>
    <xdr:to>
      <xdr:col>14</xdr:col>
      <xdr:colOff>184718</xdr:colOff>
      <xdr:row>23</xdr:row>
      <xdr:rowOff>0</xdr:rowOff>
    </xdr:to>
    <xdr:graphicFrame macro="">
      <xdr:nvGraphicFramePr>
        <xdr:cNvPr id="3" name="Gráfico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548640</xdr:colOff>
      <xdr:row>24</xdr:row>
      <xdr:rowOff>0</xdr:rowOff>
    </xdr:from>
    <xdr:to>
      <xdr:col>14</xdr:col>
      <xdr:colOff>184718</xdr:colOff>
      <xdr:row>33</xdr:row>
      <xdr:rowOff>0</xdr:rowOff>
    </xdr:to>
    <xdr:graphicFrame macro="">
      <xdr:nvGraphicFramePr>
        <xdr:cNvPr id="4" name="Gráfico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548640</xdr:colOff>
      <xdr:row>34</xdr:row>
      <xdr:rowOff>0</xdr:rowOff>
    </xdr:from>
    <xdr:to>
      <xdr:col>14</xdr:col>
      <xdr:colOff>184718</xdr:colOff>
      <xdr:row>43</xdr:row>
      <xdr:rowOff>0</xdr:rowOff>
    </xdr:to>
    <xdr:graphicFrame macro="">
      <xdr:nvGraphicFramePr>
        <xdr:cNvPr id="6" name="Gráfico 5">
          <a:extLst>
            <a:ext uri="{FF2B5EF4-FFF2-40B4-BE49-F238E27FC236}">
              <a16:creationId xmlns:a16="http://schemas.microsoft.com/office/drawing/2014/main" id="{00000000-0008-0000-03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548640</xdr:colOff>
      <xdr:row>44</xdr:row>
      <xdr:rowOff>0</xdr:rowOff>
    </xdr:from>
    <xdr:to>
      <xdr:col>14</xdr:col>
      <xdr:colOff>184718</xdr:colOff>
      <xdr:row>53</xdr:row>
      <xdr:rowOff>0</xdr:rowOff>
    </xdr:to>
    <xdr:graphicFrame macro="">
      <xdr:nvGraphicFramePr>
        <xdr:cNvPr id="7" name="Gráfico 6">
          <a:extLst>
            <a:ext uri="{FF2B5EF4-FFF2-40B4-BE49-F238E27FC236}">
              <a16:creationId xmlns:a16="http://schemas.microsoft.com/office/drawing/2014/main" id="{00000000-0008-0000-03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0</xdr:row>
      <xdr:rowOff>0</xdr:rowOff>
    </xdr:from>
    <xdr:to>
      <xdr:col>6</xdr:col>
      <xdr:colOff>305633</xdr:colOff>
      <xdr:row>4</xdr:row>
      <xdr:rowOff>33716</xdr:rowOff>
    </xdr:to>
    <xdr:sp macro="" textlink="">
      <xdr:nvSpPr>
        <xdr:cNvPr id="8" name="Rectángulo 7">
          <a:extLst>
            <a:ext uri="{FF2B5EF4-FFF2-40B4-BE49-F238E27FC236}">
              <a16:creationId xmlns:a16="http://schemas.microsoft.com/office/drawing/2014/main" id="{00000000-0008-0000-0300-000008000000}"/>
            </a:ext>
          </a:extLst>
        </xdr:cNvPr>
        <xdr:cNvSpPr/>
      </xdr:nvSpPr>
      <xdr:spPr>
        <a:xfrm rot="10800009" flipV="1">
          <a:off x="0" y="0"/>
          <a:ext cx="8214667" cy="769440"/>
        </a:xfrm>
        <a:prstGeom prst="rect">
          <a:avLst/>
        </a:prstGeom>
        <a:solidFill>
          <a:srgbClr val="0070C0"/>
        </a:solidFill>
        <a:ln cap="flat">
          <a:noFill/>
          <a:prstDash val="solid"/>
        </a:ln>
      </xdr:spPr>
      <xdr:txBody>
        <a:bodyPr vert="horz" wrap="square" lIns="91440" tIns="45720" rIns="91440" bIns="45720" anchor="t" anchorCtr="1" compatLnSpc="1">
          <a:spAutoFit/>
        </a:bodyPr>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s-MX" sz="4400" b="1" i="0" u="none" strike="noStrike" kern="0" cap="none" spc="0" baseline="0">
              <a:solidFill>
                <a:srgbClr val="FFFFFF"/>
              </a:solidFill>
              <a:effectLst>
                <a:outerShdw dist="38095" dir="2639887">
                  <a:srgbClr val="4472C4"/>
                </a:outerShdw>
              </a:effectLst>
              <a:uFillTx/>
              <a:latin typeface="Calibri"/>
            </a:rPr>
            <a:t>LABORATORIO FINTRADE</a:t>
          </a:r>
          <a:endParaRPr lang="es-CO" sz="4400" b="1" i="0" u="none" strike="noStrike" kern="1200" cap="none" spc="0" baseline="0">
            <a:solidFill>
              <a:srgbClr val="FFFFFF"/>
            </a:solidFill>
            <a:effectLst>
              <a:outerShdw dist="38095" dir="2639887">
                <a:srgbClr val="4472C4"/>
              </a:outerShdw>
            </a:effectLst>
            <a:uFillTx/>
            <a:latin typeface="Calibri"/>
          </a:endParaRPr>
        </a:p>
      </xdr:txBody>
    </xdr:sp>
    <xdr:clientData/>
  </xdr:twoCellAnchor>
  <xdr:twoCellAnchor editAs="oneCell">
    <xdr:from>
      <xdr:col>6</xdr:col>
      <xdr:colOff>723957</xdr:colOff>
      <xdr:row>3</xdr:row>
      <xdr:rowOff>127000</xdr:rowOff>
    </xdr:from>
    <xdr:to>
      <xdr:col>8</xdr:col>
      <xdr:colOff>997461</xdr:colOff>
      <xdr:row>10</xdr:row>
      <xdr:rowOff>127387</xdr:rowOff>
    </xdr:to>
    <xdr:pic>
      <xdr:nvPicPr>
        <xdr:cNvPr id="9" name="Picture 8" descr="La Salle New">
          <a:extLst>
            <a:ext uri="{FF2B5EF4-FFF2-40B4-BE49-F238E27FC236}">
              <a16:creationId xmlns:a16="http://schemas.microsoft.com/office/drawing/2014/main" id="{00000000-0008-0000-0300-000009000000}"/>
            </a:ext>
          </a:extLst>
        </xdr:cNvPr>
        <xdr:cNvPicPr>
          <a:picLocks noChangeAspect="1"/>
        </xdr:cNvPicPr>
      </xdr:nvPicPr>
      <xdr:blipFill>
        <a:blip xmlns:r="http://schemas.openxmlformats.org/officeDocument/2006/relationships" r:embed="rId5"/>
        <a:srcRect/>
        <a:stretch>
          <a:fillRect/>
        </a:stretch>
      </xdr:blipFill>
      <xdr:spPr>
        <a:xfrm>
          <a:off x="12242857" y="660400"/>
          <a:ext cx="3283404" cy="1257687"/>
        </a:xfrm>
        <a:prstGeom prst="rect">
          <a:avLst/>
        </a:prstGeom>
        <a:noFill/>
        <a:ln cap="flat">
          <a:noFill/>
        </a:ln>
      </xdr:spPr>
    </xdr:pic>
    <xdr:clientData/>
  </xdr:twoCellAnchor>
  <xdr:twoCellAnchor>
    <xdr:from>
      <xdr:col>9</xdr:col>
      <xdr:colOff>469900</xdr:colOff>
      <xdr:row>4</xdr:row>
      <xdr:rowOff>50800</xdr:rowOff>
    </xdr:from>
    <xdr:to>
      <xdr:col>12</xdr:col>
      <xdr:colOff>469900</xdr:colOff>
      <xdr:row>9</xdr:row>
      <xdr:rowOff>12700</xdr:rowOff>
    </xdr:to>
    <xdr:sp macro="" textlink="">
      <xdr:nvSpPr>
        <xdr:cNvPr id="10" name="CuadroTexto 9">
          <a:extLst>
            <a:ext uri="{FF2B5EF4-FFF2-40B4-BE49-F238E27FC236}">
              <a16:creationId xmlns:a16="http://schemas.microsoft.com/office/drawing/2014/main" id="{00000000-0008-0000-0300-00000A000000}"/>
            </a:ext>
          </a:extLst>
        </xdr:cNvPr>
        <xdr:cNvSpPr txBox="1"/>
      </xdr:nvSpPr>
      <xdr:spPr>
        <a:xfrm>
          <a:off x="16205200" y="762000"/>
          <a:ext cx="3962400" cy="863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s-CO" sz="2000" b="1"/>
            <a:t>únicamente las celdas blancas son modificables en esta</a:t>
          </a:r>
          <a:r>
            <a:rPr lang="es-CO" sz="2000" b="1" baseline="0"/>
            <a:t> página</a:t>
          </a:r>
          <a:r>
            <a:rPr lang="es-CO" sz="1100" b="1" baseline="0"/>
            <a:t>.</a:t>
          </a:r>
          <a:endParaRPr lang="es-CO" sz="1100" b="1"/>
        </a:p>
      </xdr:txBody>
    </xdr:sp>
    <xdr:clientData/>
  </xdr:twoCellAnchor>
</xdr:wsDr>
</file>

<file path=xl/drawings/drawing5.xml><?xml version="1.0" encoding="utf-8"?>
<c:userShapes xmlns:c="http://schemas.openxmlformats.org/drawingml/2006/chart">
  <cdr:relSizeAnchor xmlns:cdr="http://schemas.openxmlformats.org/drawingml/2006/chartDrawing">
    <cdr:from>
      <cdr:x>0.69993</cdr:x>
      <cdr:y>0</cdr:y>
    </cdr:from>
    <cdr:to>
      <cdr:x>1</cdr:x>
      <cdr:y>0.28739</cdr:y>
    </cdr:to>
    <cdr:sp macro="" textlink="">
      <cdr:nvSpPr>
        <cdr:cNvPr id="2" name="CuadroTexto 1">
          <a:extLst xmlns:a="http://schemas.openxmlformats.org/drawingml/2006/main">
            <a:ext uri="{FF2B5EF4-FFF2-40B4-BE49-F238E27FC236}">
              <a16:creationId xmlns:a16="http://schemas.microsoft.com/office/drawing/2014/main" id="{788F191F-9E6F-45CC-A926-9DB52B9BB5D0}"/>
            </a:ext>
          </a:extLst>
        </cdr:cNvPr>
        <cdr:cNvSpPr txBox="1"/>
      </cdr:nvSpPr>
      <cdr:spPr>
        <a:xfrm xmlns:a="http://schemas.openxmlformats.org/drawingml/2006/main">
          <a:off x="5105400" y="0"/>
          <a:ext cx="2188778" cy="479597"/>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s-CO" sz="900" b="1">
              <a:solidFill>
                <a:srgbClr val="FF0000"/>
              </a:solidFill>
            </a:rPr>
            <a:t>COMPORTAMIENTO DEL PRODUCTO U SERVICIO</a:t>
          </a:r>
          <a:r>
            <a:rPr lang="es-CO" sz="900" b="1" baseline="0">
              <a:solidFill>
                <a:srgbClr val="FF0000"/>
              </a:solidFill>
            </a:rPr>
            <a:t> 1</a:t>
          </a:r>
          <a:endParaRPr lang="es-CO" sz="900" b="1">
            <a:solidFill>
              <a:srgbClr val="FF0000"/>
            </a:solidFill>
          </a:endParaRPr>
        </a:p>
      </cdr:txBody>
    </cdr:sp>
  </cdr:relSizeAnchor>
</c:userShapes>
</file>

<file path=xl/drawings/drawing6.xml><?xml version="1.0" encoding="utf-8"?>
<c:userShapes xmlns:c="http://schemas.openxmlformats.org/drawingml/2006/chart">
  <cdr:relSizeAnchor xmlns:cdr="http://schemas.openxmlformats.org/drawingml/2006/chartDrawing">
    <cdr:from>
      <cdr:x>0.69993</cdr:x>
      <cdr:y>0.03764</cdr:y>
    </cdr:from>
    <cdr:to>
      <cdr:x>1</cdr:x>
      <cdr:y>0.31988</cdr:y>
    </cdr:to>
    <cdr:sp macro="" textlink="">
      <cdr:nvSpPr>
        <cdr:cNvPr id="2" name="CuadroTexto 1">
          <a:extLst xmlns:a="http://schemas.openxmlformats.org/drawingml/2006/main">
            <a:ext uri="{FF2B5EF4-FFF2-40B4-BE49-F238E27FC236}">
              <a16:creationId xmlns:a16="http://schemas.microsoft.com/office/drawing/2014/main" id="{B2628E36-148C-49D9-87DB-2E72BAB9FC86}"/>
            </a:ext>
          </a:extLst>
        </cdr:cNvPr>
        <cdr:cNvSpPr txBox="1"/>
      </cdr:nvSpPr>
      <cdr:spPr>
        <a:xfrm xmlns:a="http://schemas.openxmlformats.org/drawingml/2006/main">
          <a:off x="5105400" y="63963"/>
          <a:ext cx="2188778" cy="479597"/>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s-CO" sz="900" b="1">
              <a:solidFill>
                <a:srgbClr val="FF0000"/>
              </a:solidFill>
            </a:rPr>
            <a:t>COMPORTAMIENTO DEL PRODUCTO U SERVICIO</a:t>
          </a:r>
          <a:r>
            <a:rPr lang="es-CO" sz="900" b="1" baseline="0">
              <a:solidFill>
                <a:srgbClr val="FF0000"/>
              </a:solidFill>
            </a:rPr>
            <a:t> 2</a:t>
          </a:r>
          <a:endParaRPr lang="es-CO" sz="900" b="1">
            <a:solidFill>
              <a:srgbClr val="FF0000"/>
            </a:solidFill>
          </a:endParaRPr>
        </a:p>
      </cdr:txBody>
    </cdr:sp>
  </cdr:relSizeAnchor>
</c:userShapes>
</file>

<file path=xl/drawings/drawing7.xml><?xml version="1.0" encoding="utf-8"?>
<c:userShapes xmlns:c="http://schemas.openxmlformats.org/drawingml/2006/chart">
  <cdr:relSizeAnchor xmlns:cdr="http://schemas.openxmlformats.org/drawingml/2006/chartDrawing">
    <cdr:from>
      <cdr:x>0.69993</cdr:x>
      <cdr:y>0.0095</cdr:y>
    </cdr:from>
    <cdr:to>
      <cdr:x>1</cdr:x>
      <cdr:y>0.29954</cdr:y>
    </cdr:to>
    <cdr:sp macro="" textlink="">
      <cdr:nvSpPr>
        <cdr:cNvPr id="2" name="CuadroTexto 1">
          <a:extLst xmlns:a="http://schemas.openxmlformats.org/drawingml/2006/main">
            <a:ext uri="{FF2B5EF4-FFF2-40B4-BE49-F238E27FC236}">
              <a16:creationId xmlns:a16="http://schemas.microsoft.com/office/drawing/2014/main" id="{B2628E36-148C-49D9-87DB-2E72BAB9FC86}"/>
            </a:ext>
          </a:extLst>
        </cdr:cNvPr>
        <cdr:cNvSpPr txBox="1"/>
      </cdr:nvSpPr>
      <cdr:spPr>
        <a:xfrm xmlns:a="http://schemas.openxmlformats.org/drawingml/2006/main">
          <a:off x="5105400" y="15703"/>
          <a:ext cx="2188778" cy="479597"/>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s-CO" sz="900" b="1">
              <a:solidFill>
                <a:srgbClr val="FF0000"/>
              </a:solidFill>
            </a:rPr>
            <a:t>COMPORTAMIENTO DEL PRODUCTO U SERVICIO</a:t>
          </a:r>
          <a:r>
            <a:rPr lang="es-CO" sz="900" b="1" baseline="0">
              <a:solidFill>
                <a:srgbClr val="FF0000"/>
              </a:solidFill>
            </a:rPr>
            <a:t> 3</a:t>
          </a:r>
          <a:endParaRPr lang="es-CO" sz="900" b="1">
            <a:solidFill>
              <a:srgbClr val="FF0000"/>
            </a:solidFill>
          </a:endParaRPr>
        </a:p>
      </cdr:txBody>
    </cdr:sp>
  </cdr:relSizeAnchor>
</c:userShapes>
</file>

<file path=xl/drawings/drawing8.xml><?xml version="1.0" encoding="utf-8"?>
<c:userShapes xmlns:c="http://schemas.openxmlformats.org/drawingml/2006/chart">
  <cdr:relSizeAnchor xmlns:cdr="http://schemas.openxmlformats.org/drawingml/2006/chartDrawing">
    <cdr:from>
      <cdr:x>0.69993</cdr:x>
      <cdr:y>0</cdr:y>
    </cdr:from>
    <cdr:to>
      <cdr:x>1</cdr:x>
      <cdr:y>0.29004</cdr:y>
    </cdr:to>
    <cdr:sp macro="" textlink="">
      <cdr:nvSpPr>
        <cdr:cNvPr id="2" name="CuadroTexto 1">
          <a:extLst xmlns:a="http://schemas.openxmlformats.org/drawingml/2006/main">
            <a:ext uri="{FF2B5EF4-FFF2-40B4-BE49-F238E27FC236}">
              <a16:creationId xmlns:a16="http://schemas.microsoft.com/office/drawing/2014/main" id="{B2628E36-148C-49D9-87DB-2E72BAB9FC86}"/>
            </a:ext>
          </a:extLst>
        </cdr:cNvPr>
        <cdr:cNvSpPr txBox="1"/>
      </cdr:nvSpPr>
      <cdr:spPr>
        <a:xfrm xmlns:a="http://schemas.openxmlformats.org/drawingml/2006/main">
          <a:off x="5105400" y="0"/>
          <a:ext cx="2188778" cy="479597"/>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s-CO" sz="900" b="1">
              <a:solidFill>
                <a:srgbClr val="FF0000"/>
              </a:solidFill>
            </a:rPr>
            <a:t>COMPORTAMIENTO DEL PRODUCTO U SERVICIO</a:t>
          </a:r>
          <a:r>
            <a:rPr lang="es-CO" sz="900" b="1" baseline="0">
              <a:solidFill>
                <a:srgbClr val="FF0000"/>
              </a:solidFill>
            </a:rPr>
            <a:t> 4</a:t>
          </a:r>
          <a:endParaRPr lang="es-CO" sz="900" b="1">
            <a:solidFill>
              <a:srgbClr val="FF0000"/>
            </a:solidFill>
          </a:endParaRPr>
        </a:p>
      </cdr:txBody>
    </cdr:sp>
  </cdr:relSizeAnchor>
</c:userShapes>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13</xdr:col>
          <xdr:colOff>1082040</xdr:colOff>
          <xdr:row>0</xdr:row>
          <xdr:rowOff>167640</xdr:rowOff>
        </xdr:from>
        <xdr:to>
          <xdr:col>17</xdr:col>
          <xdr:colOff>548640</xdr:colOff>
          <xdr:row>8</xdr:row>
          <xdr:rowOff>137160</xdr:rowOff>
        </xdr:to>
        <xdr:sp macro="" textlink="">
          <xdr:nvSpPr>
            <xdr:cNvPr id="10241" name="Object 1" hidden="1">
              <a:extLst>
                <a:ext uri="{63B3BB69-23CF-44E3-9099-C40C66FF867C}">
                  <a14:compatExt spid="_x0000_s10241"/>
                </a:ext>
                <a:ext uri="{FF2B5EF4-FFF2-40B4-BE49-F238E27FC236}">
                  <a16:creationId xmlns:a16="http://schemas.microsoft.com/office/drawing/2014/main" id="{00000000-0008-0000-0400-0000012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twoCellAnchor editAs="oneCell">
    <xdr:from>
      <xdr:col>19</xdr:col>
      <xdr:colOff>32657</xdr:colOff>
      <xdr:row>1</xdr:row>
      <xdr:rowOff>76200</xdr:rowOff>
    </xdr:from>
    <xdr:to>
      <xdr:col>22</xdr:col>
      <xdr:colOff>607854</xdr:colOff>
      <xdr:row>8</xdr:row>
      <xdr:rowOff>45881</xdr:rowOff>
    </xdr:to>
    <xdr:pic>
      <xdr:nvPicPr>
        <xdr:cNvPr id="3" name="Picture 8" descr="La Salle New">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a:srcRect/>
        <a:stretch>
          <a:fillRect/>
        </a:stretch>
      </xdr:blipFill>
      <xdr:spPr>
        <a:xfrm>
          <a:off x="27486428" y="261257"/>
          <a:ext cx="3285740" cy="1286853"/>
        </a:xfrm>
        <a:prstGeom prst="rect">
          <a:avLst/>
        </a:prstGeom>
        <a:noFill/>
        <a:ln cap="flat">
          <a:noFill/>
        </a:ln>
      </xdr:spPr>
    </xdr:pic>
    <xdr:clientData/>
  </xdr:twoCellAnchor>
  <xdr:twoCellAnchor>
    <xdr:from>
      <xdr:col>21</xdr:col>
      <xdr:colOff>21771</xdr:colOff>
      <xdr:row>14</xdr:row>
      <xdr:rowOff>119744</xdr:rowOff>
    </xdr:from>
    <xdr:to>
      <xdr:col>25</xdr:col>
      <xdr:colOff>0</xdr:colOff>
      <xdr:row>21</xdr:row>
      <xdr:rowOff>32658</xdr:rowOff>
    </xdr:to>
    <xdr:sp macro="" textlink="">
      <xdr:nvSpPr>
        <xdr:cNvPr id="4" name="CuadroTexto 3">
          <a:extLst>
            <a:ext uri="{FF2B5EF4-FFF2-40B4-BE49-F238E27FC236}">
              <a16:creationId xmlns:a16="http://schemas.microsoft.com/office/drawing/2014/main" id="{00000000-0008-0000-0400-000004000000}"/>
            </a:ext>
          </a:extLst>
        </xdr:cNvPr>
        <xdr:cNvSpPr txBox="1"/>
      </xdr:nvSpPr>
      <xdr:spPr>
        <a:xfrm>
          <a:off x="32189057" y="3015344"/>
          <a:ext cx="3156857" cy="1219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s-CO" sz="1800" b="1"/>
            <a:t>únicamente las celdas vinotinto son modificables en esta</a:t>
          </a:r>
          <a:r>
            <a:rPr lang="es-CO" sz="1800" b="1" baseline="0"/>
            <a:t> página.</a:t>
          </a:r>
          <a:endParaRPr lang="es-CO" sz="1800" b="1"/>
        </a:p>
      </xdr:txBody>
    </xdr:sp>
    <xdr:clientData/>
  </xdr:twoCellAnchor>
</xdr:wsDr>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182880</xdr:colOff>
          <xdr:row>32</xdr:row>
          <xdr:rowOff>68580</xdr:rowOff>
        </xdr:from>
        <xdr:to>
          <xdr:col>1</xdr:col>
          <xdr:colOff>2042160</xdr:colOff>
          <xdr:row>36</xdr:row>
          <xdr:rowOff>152400</xdr:rowOff>
        </xdr:to>
        <xdr:sp macro="" textlink="">
          <xdr:nvSpPr>
            <xdr:cNvPr id="12289" name="Object 1" hidden="1">
              <a:extLst>
                <a:ext uri="{63B3BB69-23CF-44E3-9099-C40C66FF867C}">
                  <a14:compatExt spid="_x0000_s12289"/>
                </a:ext>
                <a:ext uri="{FF2B5EF4-FFF2-40B4-BE49-F238E27FC236}">
                  <a16:creationId xmlns:a16="http://schemas.microsoft.com/office/drawing/2014/main" id="{00000000-0008-0000-0500-0000013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twoCellAnchor editAs="oneCell">
    <xdr:from>
      <xdr:col>0</xdr:col>
      <xdr:colOff>167640</xdr:colOff>
      <xdr:row>2</xdr:row>
      <xdr:rowOff>0</xdr:rowOff>
    </xdr:from>
    <xdr:to>
      <xdr:col>0</xdr:col>
      <xdr:colOff>5245100</xdr:colOff>
      <xdr:row>14</xdr:row>
      <xdr:rowOff>88900</xdr:rowOff>
    </xdr:to>
    <xdr:pic>
      <xdr:nvPicPr>
        <xdr:cNvPr id="3" name="Picture 8" descr="La Salle New">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1"/>
        <a:srcRect/>
        <a:stretch>
          <a:fillRect/>
        </a:stretch>
      </xdr:blipFill>
      <xdr:spPr>
        <a:xfrm>
          <a:off x="167640" y="368300"/>
          <a:ext cx="5077460" cy="2514600"/>
        </a:xfrm>
        <a:prstGeom prst="rect">
          <a:avLst/>
        </a:prstGeom>
        <a:noFill/>
        <a:ln cap="flat">
          <a:noFill/>
        </a:ln>
      </xdr:spPr>
    </xdr:pic>
    <xdr:clientData/>
  </xdr:twoCellAnchor>
  <xdr:twoCellAnchor>
    <xdr:from>
      <xdr:col>1</xdr:col>
      <xdr:colOff>2616200</xdr:colOff>
      <xdr:row>32</xdr:row>
      <xdr:rowOff>25400</xdr:rowOff>
    </xdr:from>
    <xdr:to>
      <xdr:col>2</xdr:col>
      <xdr:colOff>1981200</xdr:colOff>
      <xdr:row>36</xdr:row>
      <xdr:rowOff>63500</xdr:rowOff>
    </xdr:to>
    <xdr:sp macro="" textlink="">
      <xdr:nvSpPr>
        <xdr:cNvPr id="4" name="CuadroTexto 3">
          <a:extLst>
            <a:ext uri="{FF2B5EF4-FFF2-40B4-BE49-F238E27FC236}">
              <a16:creationId xmlns:a16="http://schemas.microsoft.com/office/drawing/2014/main" id="{00000000-0008-0000-0500-000004000000}"/>
            </a:ext>
          </a:extLst>
        </xdr:cNvPr>
        <xdr:cNvSpPr txBox="1"/>
      </xdr:nvSpPr>
      <xdr:spPr>
        <a:xfrm>
          <a:off x="8166100" y="6642100"/>
          <a:ext cx="2514600" cy="749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s-CO" sz="1400" b="1"/>
            <a:t>únicamente las celdas amarillo son modificables en esta</a:t>
          </a:r>
          <a:r>
            <a:rPr lang="es-CO" sz="1400" b="1" baseline="0"/>
            <a:t> página.</a:t>
          </a:r>
          <a:endParaRPr lang="es-CO" sz="1400" b="1"/>
        </a:p>
      </xdr:txBody>
    </xdr:sp>
    <xdr:clientData/>
  </xdr:twoCellAnchor>
</xdr:wsDr>
</file>

<file path=xl/drawings/drawing1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708660</xdr:colOff>
          <xdr:row>5</xdr:row>
          <xdr:rowOff>7620</xdr:rowOff>
        </xdr:from>
        <xdr:to>
          <xdr:col>1</xdr:col>
          <xdr:colOff>2598420</xdr:colOff>
          <xdr:row>9</xdr:row>
          <xdr:rowOff>91440</xdr:rowOff>
        </xdr:to>
        <xdr:sp macro="" textlink="">
          <xdr:nvSpPr>
            <xdr:cNvPr id="13313" name="Object 1" hidden="1">
              <a:extLst>
                <a:ext uri="{63B3BB69-23CF-44E3-9099-C40C66FF867C}">
                  <a14:compatExt spid="_x0000_s13313"/>
                </a:ext>
                <a:ext uri="{FF2B5EF4-FFF2-40B4-BE49-F238E27FC236}">
                  <a16:creationId xmlns:a16="http://schemas.microsoft.com/office/drawing/2014/main" id="{00000000-0008-0000-0600-0000013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xdr:row>
          <xdr:rowOff>0</xdr:rowOff>
        </xdr:from>
        <xdr:to>
          <xdr:col>1</xdr:col>
          <xdr:colOff>1889760</xdr:colOff>
          <xdr:row>54</xdr:row>
          <xdr:rowOff>83820</xdr:rowOff>
        </xdr:to>
        <xdr:sp macro="" textlink="">
          <xdr:nvSpPr>
            <xdr:cNvPr id="13314" name="Object 2" hidden="1">
              <a:extLst>
                <a:ext uri="{63B3BB69-23CF-44E3-9099-C40C66FF867C}">
                  <a14:compatExt spid="_x0000_s13314"/>
                </a:ext>
                <a:ext uri="{FF2B5EF4-FFF2-40B4-BE49-F238E27FC236}">
                  <a16:creationId xmlns:a16="http://schemas.microsoft.com/office/drawing/2014/main" id="{00000000-0008-0000-0600-0000023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68580</xdr:colOff>
          <xdr:row>90</xdr:row>
          <xdr:rowOff>152400</xdr:rowOff>
        </xdr:from>
        <xdr:to>
          <xdr:col>1</xdr:col>
          <xdr:colOff>3291840</xdr:colOff>
          <xdr:row>98</xdr:row>
          <xdr:rowOff>68580</xdr:rowOff>
        </xdr:to>
        <xdr:sp macro="" textlink="">
          <xdr:nvSpPr>
            <xdr:cNvPr id="13315" name="Object 3" hidden="1">
              <a:extLst>
                <a:ext uri="{63B3BB69-23CF-44E3-9099-C40C66FF867C}">
                  <a14:compatExt spid="_x0000_s13315"/>
                </a:ext>
                <a:ext uri="{FF2B5EF4-FFF2-40B4-BE49-F238E27FC236}">
                  <a16:creationId xmlns:a16="http://schemas.microsoft.com/office/drawing/2014/main" id="{00000000-0008-0000-0600-0000033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oneCellAnchor>
    <xdr:from>
      <xdr:col>0</xdr:col>
      <xdr:colOff>0</xdr:colOff>
      <xdr:row>139</xdr:row>
      <xdr:rowOff>0</xdr:rowOff>
    </xdr:from>
    <xdr:ext cx="5634144" cy="523288"/>
    <xdr:sp macro="" textlink="">
      <xdr:nvSpPr>
        <xdr:cNvPr id="6" name="10 Rectángulo">
          <a:extLst>
            <a:ext uri="{FF2B5EF4-FFF2-40B4-BE49-F238E27FC236}">
              <a16:creationId xmlns:a16="http://schemas.microsoft.com/office/drawing/2014/main" id="{00000000-0008-0000-0600-000006000000}"/>
            </a:ext>
          </a:extLst>
        </xdr:cNvPr>
        <xdr:cNvSpPr/>
      </xdr:nvSpPr>
      <xdr:spPr>
        <a:xfrm>
          <a:off x="0" y="26205180"/>
          <a:ext cx="5634144" cy="523288"/>
        </a:xfrm>
        <a:prstGeom prst="rect">
          <a:avLst/>
        </a:prstGeom>
        <a:solidFill>
          <a:srgbClr val="92D050"/>
        </a:solidFill>
      </xdr:spPr>
      <xdr:txBody>
        <a:bodyPr wrap="square" lIns="91440" tIns="45720" rIns="91440" bIns="45720">
          <a:noAutofit/>
        </a:bodyPr>
        <a:lstStyle/>
        <a:p>
          <a:pPr algn="ctr"/>
          <a:r>
            <a:rPr lang="es-ES" sz="2800" b="1" cap="none" spc="0">
              <a:ln w="17780" cmpd="sng">
                <a:solidFill>
                  <a:srgbClr val="FFFFFF"/>
                </a:solidFill>
                <a:prstDash val="solid"/>
                <a:miter lim="800000"/>
              </a:ln>
              <a:gradFill rotWithShape="1">
                <a:gsLst>
                  <a:gs pos="0">
                    <a:srgbClr val="000000">
                      <a:tint val="92000"/>
                      <a:shade val="100000"/>
                      <a:satMod val="150000"/>
                    </a:srgbClr>
                  </a:gs>
                  <a:gs pos="49000">
                    <a:srgbClr val="000000">
                      <a:tint val="89000"/>
                      <a:shade val="90000"/>
                      <a:satMod val="150000"/>
                    </a:srgbClr>
                  </a:gs>
                  <a:gs pos="50000">
                    <a:srgbClr val="000000">
                      <a:tint val="100000"/>
                      <a:shade val="75000"/>
                      <a:satMod val="150000"/>
                    </a:srgbClr>
                  </a:gs>
                  <a:gs pos="95000">
                    <a:srgbClr val="000000">
                      <a:shade val="47000"/>
                      <a:satMod val="150000"/>
                    </a:srgbClr>
                  </a:gs>
                  <a:gs pos="100000">
                    <a:srgbClr val="000000">
                      <a:shade val="39000"/>
                      <a:satMod val="150000"/>
                    </a:srgbClr>
                  </a:gs>
                </a:gsLst>
                <a:lin ang="5400000"/>
              </a:gradFill>
              <a:effectLst>
                <a:outerShdw blurRad="50800" algn="tl" rotWithShape="0">
                  <a:srgbClr val="000000"/>
                </a:outerShdw>
              </a:effectLst>
            </a:rPr>
            <a:t>COSTOS</a:t>
          </a:r>
          <a:r>
            <a:rPr lang="es-ES" sz="2800" b="1" cap="none" spc="0" baseline="0">
              <a:ln w="17780" cmpd="sng">
                <a:solidFill>
                  <a:srgbClr val="FFFFFF"/>
                </a:solidFill>
                <a:prstDash val="solid"/>
                <a:miter lim="800000"/>
              </a:ln>
              <a:gradFill rotWithShape="1">
                <a:gsLst>
                  <a:gs pos="0">
                    <a:srgbClr val="000000">
                      <a:tint val="92000"/>
                      <a:shade val="100000"/>
                      <a:satMod val="150000"/>
                    </a:srgbClr>
                  </a:gs>
                  <a:gs pos="49000">
                    <a:srgbClr val="000000">
                      <a:tint val="89000"/>
                      <a:shade val="90000"/>
                      <a:satMod val="150000"/>
                    </a:srgbClr>
                  </a:gs>
                  <a:gs pos="50000">
                    <a:srgbClr val="000000">
                      <a:tint val="100000"/>
                      <a:shade val="75000"/>
                      <a:satMod val="150000"/>
                    </a:srgbClr>
                  </a:gs>
                  <a:gs pos="95000">
                    <a:srgbClr val="000000">
                      <a:shade val="47000"/>
                      <a:satMod val="150000"/>
                    </a:srgbClr>
                  </a:gs>
                  <a:gs pos="100000">
                    <a:srgbClr val="000000">
                      <a:shade val="39000"/>
                      <a:satMod val="150000"/>
                    </a:srgbClr>
                  </a:gs>
                </a:gsLst>
                <a:lin ang="5400000"/>
              </a:gradFill>
              <a:effectLst>
                <a:outerShdw blurRad="50800" algn="tl" rotWithShape="0">
                  <a:srgbClr val="000000"/>
                </a:outerShdw>
              </a:effectLst>
            </a:rPr>
            <a:t> Y GASTOS FIJOS:</a:t>
          </a:r>
          <a:endParaRPr lang="es-ES" sz="2800" b="1" cap="none" spc="0">
            <a:ln w="17780" cmpd="sng">
              <a:solidFill>
                <a:srgbClr val="FFFFFF"/>
              </a:solidFill>
              <a:prstDash val="solid"/>
              <a:miter lim="800000"/>
            </a:ln>
            <a:gradFill rotWithShape="1">
              <a:gsLst>
                <a:gs pos="0">
                  <a:srgbClr val="000000">
                    <a:tint val="92000"/>
                    <a:shade val="100000"/>
                    <a:satMod val="150000"/>
                  </a:srgbClr>
                </a:gs>
                <a:gs pos="49000">
                  <a:srgbClr val="000000">
                    <a:tint val="89000"/>
                    <a:shade val="90000"/>
                    <a:satMod val="150000"/>
                  </a:srgbClr>
                </a:gs>
                <a:gs pos="50000">
                  <a:srgbClr val="000000">
                    <a:tint val="100000"/>
                    <a:shade val="75000"/>
                    <a:satMod val="150000"/>
                  </a:srgbClr>
                </a:gs>
                <a:gs pos="95000">
                  <a:srgbClr val="000000">
                    <a:shade val="47000"/>
                    <a:satMod val="150000"/>
                  </a:srgbClr>
                </a:gs>
                <a:gs pos="100000">
                  <a:srgbClr val="000000">
                    <a:shade val="39000"/>
                    <a:satMod val="150000"/>
                  </a:srgbClr>
                </a:gs>
              </a:gsLst>
              <a:lin ang="5400000"/>
            </a:gradFill>
            <a:effectLst>
              <a:outerShdw blurRad="50800" algn="tl" rotWithShape="0">
                <a:srgbClr val="000000"/>
              </a:outerShdw>
            </a:effectLst>
          </a:endParaRPr>
        </a:p>
      </xdr:txBody>
    </xdr:sp>
    <xdr:clientData/>
  </xdr:oneCellAnchor>
  <xdr:oneCellAnchor>
    <xdr:from>
      <xdr:col>5</xdr:col>
      <xdr:colOff>762000</xdr:colOff>
      <xdr:row>134</xdr:row>
      <xdr:rowOff>121920</xdr:rowOff>
    </xdr:from>
    <xdr:ext cx="7307580" cy="1280160"/>
    <xdr:sp macro="" textlink="">
      <xdr:nvSpPr>
        <xdr:cNvPr id="8" name="13 Rectángulo">
          <a:extLst>
            <a:ext uri="{FF2B5EF4-FFF2-40B4-BE49-F238E27FC236}">
              <a16:creationId xmlns:a16="http://schemas.microsoft.com/office/drawing/2014/main" id="{00000000-0008-0000-0600-000008000000}"/>
            </a:ext>
          </a:extLst>
        </xdr:cNvPr>
        <xdr:cNvSpPr/>
      </xdr:nvSpPr>
      <xdr:spPr>
        <a:xfrm>
          <a:off x="11308080" y="25420320"/>
          <a:ext cx="7307580" cy="1280160"/>
        </a:xfrm>
        <a:prstGeom prst="rect">
          <a:avLst/>
        </a:prstGeom>
        <a:solidFill>
          <a:schemeClr val="accent5">
            <a:lumMod val="40000"/>
            <a:lumOff val="60000"/>
          </a:schemeClr>
        </a:solidFill>
      </xdr:spPr>
      <xdr:txBody>
        <a:bodyPr wrap="square" lIns="91440" tIns="45720" rIns="91440" bIns="45720">
          <a:noAutofit/>
        </a:bodyPr>
        <a:lstStyle/>
        <a:p>
          <a:pPr algn="l"/>
          <a:r>
            <a:rPr lang="es-ES" sz="3600" b="1" cap="none" spc="0" baseline="0">
              <a:ln w="22225">
                <a:solidFill>
                  <a:schemeClr val="accent2"/>
                </a:solidFill>
                <a:prstDash val="solid"/>
              </a:ln>
              <a:solidFill>
                <a:schemeClr val="accent2">
                  <a:lumMod val="40000"/>
                  <a:lumOff val="60000"/>
                </a:schemeClr>
              </a:solidFill>
              <a:effectLst/>
            </a:rPr>
            <a:t>PRESUPUESTO DE LA MEZCLA DE MERCADEO:</a:t>
          </a:r>
          <a:endParaRPr lang="es-ES" sz="3600" b="1" cap="none" spc="0">
            <a:ln w="22225">
              <a:solidFill>
                <a:schemeClr val="accent2"/>
              </a:solidFill>
              <a:prstDash val="solid"/>
            </a:ln>
            <a:solidFill>
              <a:schemeClr val="accent2">
                <a:lumMod val="40000"/>
                <a:lumOff val="60000"/>
              </a:schemeClr>
            </a:solidFill>
            <a:effectLst/>
          </a:endParaRPr>
        </a:p>
      </xdr:txBody>
    </xdr:sp>
    <xdr:clientData/>
  </xdr:oneCellAnchor>
  <xdr:twoCellAnchor>
    <xdr:from>
      <xdr:col>6</xdr:col>
      <xdr:colOff>60960</xdr:colOff>
      <xdr:row>142</xdr:row>
      <xdr:rowOff>22860</xdr:rowOff>
    </xdr:from>
    <xdr:to>
      <xdr:col>12</xdr:col>
      <xdr:colOff>266700</xdr:colOff>
      <xdr:row>144</xdr:row>
      <xdr:rowOff>91440</xdr:rowOff>
    </xdr:to>
    <xdr:sp macro="" textlink="">
      <xdr:nvSpPr>
        <xdr:cNvPr id="2" name="CuadroTexto 1">
          <a:extLst>
            <a:ext uri="{FF2B5EF4-FFF2-40B4-BE49-F238E27FC236}">
              <a16:creationId xmlns:a16="http://schemas.microsoft.com/office/drawing/2014/main" id="{00000000-0008-0000-0600-000002000000}"/>
            </a:ext>
          </a:extLst>
        </xdr:cNvPr>
        <xdr:cNvSpPr txBox="1"/>
      </xdr:nvSpPr>
      <xdr:spPr>
        <a:xfrm>
          <a:off x="11399520" y="26791920"/>
          <a:ext cx="5806440" cy="4343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Defina el valor de la inversión en cada uno de las estrategías de mercado,</a:t>
          </a:r>
          <a:r>
            <a:rPr lang="es-CO" sz="1100" baseline="0"/>
            <a:t> según su plan de mercadeo </a:t>
          </a:r>
          <a:endParaRPr lang="es-CO" sz="1100"/>
        </a:p>
      </xdr:txBody>
    </xdr:sp>
    <xdr:clientData/>
  </xdr:twoCellAnchor>
  <xdr:twoCellAnchor editAs="oneCell">
    <xdr:from>
      <xdr:col>2</xdr:col>
      <xdr:colOff>1493520</xdr:colOff>
      <xdr:row>3</xdr:row>
      <xdr:rowOff>167640</xdr:rowOff>
    </xdr:from>
    <xdr:to>
      <xdr:col>4</xdr:col>
      <xdr:colOff>847340</xdr:colOff>
      <xdr:row>10</xdr:row>
      <xdr:rowOff>174333</xdr:rowOff>
    </xdr:to>
    <xdr:pic>
      <xdr:nvPicPr>
        <xdr:cNvPr id="9" name="Picture 8" descr="La Salle New">
          <a:extLst>
            <a:ext uri="{FF2B5EF4-FFF2-40B4-BE49-F238E27FC236}">
              <a16:creationId xmlns:a16="http://schemas.microsoft.com/office/drawing/2014/main" id="{00000000-0008-0000-0600-000009000000}"/>
            </a:ext>
          </a:extLst>
        </xdr:cNvPr>
        <xdr:cNvPicPr>
          <a:picLocks noChangeAspect="1"/>
        </xdr:cNvPicPr>
      </xdr:nvPicPr>
      <xdr:blipFill>
        <a:blip xmlns:r="http://schemas.openxmlformats.org/officeDocument/2006/relationships" r:embed="rId1"/>
        <a:srcRect/>
        <a:stretch>
          <a:fillRect/>
        </a:stretch>
      </xdr:blipFill>
      <xdr:spPr>
        <a:xfrm>
          <a:off x="6896100" y="716280"/>
          <a:ext cx="3285740" cy="1286853"/>
        </a:xfrm>
        <a:prstGeom prst="rect">
          <a:avLst/>
        </a:prstGeom>
        <a:noFill/>
        <a:ln cap="flat">
          <a:noFill/>
        </a:ln>
      </xdr:spPr>
    </xdr:pic>
    <xdr:clientData/>
  </xdr:twoCellAnchor>
  <xdr:twoCellAnchor>
    <xdr:from>
      <xdr:col>0</xdr:col>
      <xdr:colOff>1</xdr:colOff>
      <xdr:row>0</xdr:row>
      <xdr:rowOff>12</xdr:rowOff>
    </xdr:from>
    <xdr:to>
      <xdr:col>3</xdr:col>
      <xdr:colOff>1560394</xdr:colOff>
      <xdr:row>4</xdr:row>
      <xdr:rowOff>47275</xdr:rowOff>
    </xdr:to>
    <xdr:sp macro="" textlink="">
      <xdr:nvSpPr>
        <xdr:cNvPr id="10" name="Rectángulo 9">
          <a:extLst>
            <a:ext uri="{FF2B5EF4-FFF2-40B4-BE49-F238E27FC236}">
              <a16:creationId xmlns:a16="http://schemas.microsoft.com/office/drawing/2014/main" id="{00000000-0008-0000-0600-00000A000000}"/>
            </a:ext>
          </a:extLst>
        </xdr:cNvPr>
        <xdr:cNvSpPr/>
      </xdr:nvSpPr>
      <xdr:spPr>
        <a:xfrm rot="10800009" flipV="1">
          <a:off x="1" y="12"/>
          <a:ext cx="8967033" cy="778783"/>
        </a:xfrm>
        <a:prstGeom prst="rect">
          <a:avLst/>
        </a:prstGeom>
        <a:solidFill>
          <a:srgbClr val="0070C0"/>
        </a:solidFill>
        <a:ln cap="flat">
          <a:noFill/>
          <a:prstDash val="solid"/>
        </a:ln>
      </xdr:spPr>
      <xdr:txBody>
        <a:bodyPr vert="horz" wrap="square" lIns="91440" tIns="45720" rIns="91440" bIns="45720" anchor="t" anchorCtr="1" compatLnSpc="1">
          <a:spAutoFit/>
        </a:bodyPr>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s-MX" sz="4400" b="1" i="0" u="none" strike="noStrike" kern="0" cap="none" spc="0" baseline="0">
              <a:solidFill>
                <a:srgbClr val="FFFFFF"/>
              </a:solidFill>
              <a:effectLst>
                <a:outerShdw dist="38095" dir="2639887">
                  <a:srgbClr val="4472C4"/>
                </a:outerShdw>
              </a:effectLst>
              <a:uFillTx/>
              <a:latin typeface="Calibri"/>
            </a:rPr>
            <a:t>LABORATORIO FINTRADE</a:t>
          </a:r>
          <a:endParaRPr lang="es-CO" sz="4400" b="1" i="0" u="none" strike="noStrike" kern="1200" cap="none" spc="0" baseline="0">
            <a:solidFill>
              <a:srgbClr val="FFFFFF"/>
            </a:solidFill>
            <a:effectLst>
              <a:outerShdw dist="38095" dir="2639887">
                <a:srgbClr val="4472C4"/>
              </a:outerShdw>
            </a:effectLst>
            <a:uFillTx/>
            <a:latin typeface="Calibri"/>
          </a:endParaRPr>
        </a:p>
      </xdr:txBody>
    </xdr:sp>
    <xdr:clientData/>
  </xdr:twoCellAnchor>
  <xdr:twoCellAnchor>
    <xdr:from>
      <xdr:col>4</xdr:col>
      <xdr:colOff>1162050</xdr:colOff>
      <xdr:row>5</xdr:row>
      <xdr:rowOff>161925</xdr:rowOff>
    </xdr:from>
    <xdr:to>
      <xdr:col>6</xdr:col>
      <xdr:colOff>1104900</xdr:colOff>
      <xdr:row>10</xdr:row>
      <xdr:rowOff>6350</xdr:rowOff>
    </xdr:to>
    <xdr:sp macro="" textlink="">
      <xdr:nvSpPr>
        <xdr:cNvPr id="11" name="CuadroTexto 10">
          <a:extLst>
            <a:ext uri="{FF2B5EF4-FFF2-40B4-BE49-F238E27FC236}">
              <a16:creationId xmlns:a16="http://schemas.microsoft.com/office/drawing/2014/main" id="{00000000-0008-0000-0600-00000B000000}"/>
            </a:ext>
          </a:extLst>
        </xdr:cNvPr>
        <xdr:cNvSpPr txBox="1"/>
      </xdr:nvSpPr>
      <xdr:spPr>
        <a:xfrm>
          <a:off x="12220575" y="1066800"/>
          <a:ext cx="2514600" cy="749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s-CO" sz="1400" b="1"/>
            <a:t>únicamente las celdas amarillo son modificables en esta</a:t>
          </a:r>
          <a:r>
            <a:rPr lang="es-CO" sz="1400" b="1" baseline="0"/>
            <a:t> página.</a:t>
          </a:r>
          <a:endParaRPr lang="es-CO" sz="1400" b="1"/>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xdr:colOff>
      <xdr:row>0</xdr:row>
      <xdr:rowOff>7621</xdr:rowOff>
    </xdr:from>
    <xdr:to>
      <xdr:col>6</xdr:col>
      <xdr:colOff>615514</xdr:colOff>
      <xdr:row>4</xdr:row>
      <xdr:rowOff>54884</xdr:rowOff>
    </xdr:to>
    <xdr:sp macro="" textlink="">
      <xdr:nvSpPr>
        <xdr:cNvPr id="2" name="Rectángulo 1">
          <a:extLst>
            <a:ext uri="{FF2B5EF4-FFF2-40B4-BE49-F238E27FC236}">
              <a16:creationId xmlns:a16="http://schemas.microsoft.com/office/drawing/2014/main" id="{00000000-0008-0000-0700-000002000000}"/>
            </a:ext>
          </a:extLst>
        </xdr:cNvPr>
        <xdr:cNvSpPr/>
      </xdr:nvSpPr>
      <xdr:spPr>
        <a:xfrm rot="10800009" flipV="1">
          <a:off x="1" y="7621"/>
          <a:ext cx="8967033" cy="778783"/>
        </a:xfrm>
        <a:prstGeom prst="rect">
          <a:avLst/>
        </a:prstGeom>
        <a:solidFill>
          <a:srgbClr val="0070C0"/>
        </a:solidFill>
        <a:ln cap="flat">
          <a:noFill/>
          <a:prstDash val="solid"/>
        </a:ln>
      </xdr:spPr>
      <xdr:txBody>
        <a:bodyPr vert="horz" wrap="square" lIns="91440" tIns="45720" rIns="91440" bIns="45720" anchor="t" anchorCtr="1" compatLnSpc="1">
          <a:spAutoFit/>
        </a:bodyPr>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s-MX" sz="4400" b="1" i="0" u="none" strike="noStrike" kern="0" cap="none" spc="0" baseline="0">
              <a:solidFill>
                <a:srgbClr val="FFFFFF"/>
              </a:solidFill>
              <a:effectLst>
                <a:outerShdw dist="38095" dir="2639887">
                  <a:srgbClr val="4472C4"/>
                </a:outerShdw>
              </a:effectLst>
              <a:uFillTx/>
              <a:latin typeface="Calibri"/>
            </a:rPr>
            <a:t>LABORATORIO FINTRADE</a:t>
          </a:r>
          <a:endParaRPr lang="es-CO" sz="4400" b="1" i="0" u="none" strike="noStrike" kern="1200" cap="none" spc="0" baseline="0">
            <a:solidFill>
              <a:srgbClr val="FFFFFF"/>
            </a:solidFill>
            <a:effectLst>
              <a:outerShdw dist="38095" dir="2639887">
                <a:srgbClr val="4472C4"/>
              </a:outerShdw>
            </a:effectLst>
            <a:uFillTx/>
            <a:latin typeface="Calibri"/>
          </a:endParaRPr>
        </a:p>
      </xdr:txBody>
    </xdr:sp>
    <xdr:clientData/>
  </xdr:twoCellAnchor>
  <xdr:twoCellAnchor>
    <xdr:from>
      <xdr:col>4</xdr:col>
      <xdr:colOff>960120</xdr:colOff>
      <xdr:row>12</xdr:row>
      <xdr:rowOff>144780</xdr:rowOff>
    </xdr:from>
    <xdr:to>
      <xdr:col>7</xdr:col>
      <xdr:colOff>129540</xdr:colOff>
      <xdr:row>16</xdr:row>
      <xdr:rowOff>147320</xdr:rowOff>
    </xdr:to>
    <xdr:sp macro="" textlink="">
      <xdr:nvSpPr>
        <xdr:cNvPr id="3" name="CuadroTexto 2">
          <a:extLst>
            <a:ext uri="{FF2B5EF4-FFF2-40B4-BE49-F238E27FC236}">
              <a16:creationId xmlns:a16="http://schemas.microsoft.com/office/drawing/2014/main" id="{00000000-0008-0000-0700-000003000000}"/>
            </a:ext>
          </a:extLst>
        </xdr:cNvPr>
        <xdr:cNvSpPr txBox="1"/>
      </xdr:nvSpPr>
      <xdr:spPr>
        <a:xfrm>
          <a:off x="6758940" y="2377440"/>
          <a:ext cx="2514600" cy="749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s-CO" sz="1400" b="1"/>
            <a:t>únicamente las celdas amarillo son modificables en esta</a:t>
          </a:r>
          <a:r>
            <a:rPr lang="es-CO" sz="1400" b="1" baseline="0"/>
            <a:t> página.</a:t>
          </a:r>
          <a:endParaRPr lang="es-CO" sz="1400" b="1"/>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6</xdr:col>
      <xdr:colOff>217715</xdr:colOff>
      <xdr:row>16</xdr:row>
      <xdr:rowOff>171450</xdr:rowOff>
    </xdr:from>
    <xdr:to>
      <xdr:col>9</xdr:col>
      <xdr:colOff>1463040</xdr:colOff>
      <xdr:row>36</xdr:row>
      <xdr:rowOff>141514</xdr:rowOff>
    </xdr:to>
    <xdr:graphicFrame macro="">
      <xdr:nvGraphicFramePr>
        <xdr:cNvPr id="3" name="Gráfico 2">
          <a:extLst>
            <a:ext uri="{FF2B5EF4-FFF2-40B4-BE49-F238E27FC236}">
              <a16:creationId xmlns:a16="http://schemas.microsoft.com/office/drawing/2014/main" id="{00000000-0008-0000-08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541020</xdr:colOff>
      <xdr:row>16</xdr:row>
      <xdr:rowOff>15240</xdr:rowOff>
    </xdr:from>
    <xdr:to>
      <xdr:col>5</xdr:col>
      <xdr:colOff>1051991</xdr:colOff>
      <xdr:row>23</xdr:row>
      <xdr:rowOff>21933</xdr:rowOff>
    </xdr:to>
    <xdr:pic>
      <xdr:nvPicPr>
        <xdr:cNvPr id="4" name="Picture 8" descr="La Salle New">
          <a:extLst>
            <a:ext uri="{FF2B5EF4-FFF2-40B4-BE49-F238E27FC236}">
              <a16:creationId xmlns:a16="http://schemas.microsoft.com/office/drawing/2014/main" id="{00000000-0008-0000-0800-000004000000}"/>
            </a:ext>
          </a:extLst>
        </xdr:cNvPr>
        <xdr:cNvPicPr>
          <a:picLocks noChangeAspect="1"/>
        </xdr:cNvPicPr>
      </xdr:nvPicPr>
      <xdr:blipFill>
        <a:blip xmlns:r="http://schemas.openxmlformats.org/officeDocument/2006/relationships" r:embed="rId2"/>
        <a:srcRect/>
        <a:stretch>
          <a:fillRect/>
        </a:stretch>
      </xdr:blipFill>
      <xdr:spPr>
        <a:xfrm>
          <a:off x="3710940" y="2956560"/>
          <a:ext cx="3285740" cy="1286853"/>
        </a:xfrm>
        <a:prstGeom prst="rect">
          <a:avLst/>
        </a:prstGeom>
        <a:noFill/>
        <a:ln cap="flat">
          <a:noFill/>
        </a:ln>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152400</xdr:colOff>
      <xdr:row>1</xdr:row>
      <xdr:rowOff>91440</xdr:rowOff>
    </xdr:from>
    <xdr:to>
      <xdr:col>1</xdr:col>
      <xdr:colOff>1025865</xdr:colOff>
      <xdr:row>8</xdr:row>
      <xdr:rowOff>98133</xdr:rowOff>
    </xdr:to>
    <xdr:pic>
      <xdr:nvPicPr>
        <xdr:cNvPr id="3" name="Picture 8" descr="La Salle New">
          <a:extLst>
            <a:ext uri="{FF2B5EF4-FFF2-40B4-BE49-F238E27FC236}">
              <a16:creationId xmlns:a16="http://schemas.microsoft.com/office/drawing/2014/main" id="{00000000-0008-0000-0900-000003000000}"/>
            </a:ext>
          </a:extLst>
        </xdr:cNvPr>
        <xdr:cNvPicPr>
          <a:picLocks noChangeAspect="1"/>
        </xdr:cNvPicPr>
      </xdr:nvPicPr>
      <xdr:blipFill>
        <a:blip xmlns:r="http://schemas.openxmlformats.org/officeDocument/2006/relationships" r:embed="rId1"/>
        <a:srcRect/>
        <a:stretch>
          <a:fillRect/>
        </a:stretch>
      </xdr:blipFill>
      <xdr:spPr>
        <a:xfrm>
          <a:off x="152400" y="274320"/>
          <a:ext cx="3285740" cy="1286853"/>
        </a:xfrm>
        <a:prstGeom prst="rect">
          <a:avLst/>
        </a:prstGeom>
        <a:noFill/>
        <a:ln cap="flat">
          <a:noFill/>
        </a:ln>
      </xdr:spPr>
    </xdr:pic>
    <xdr:clientData/>
  </xdr:twoCellAnchor>
  <xdr:twoCellAnchor>
    <xdr:from>
      <xdr:col>7</xdr:col>
      <xdr:colOff>1190626</xdr:colOff>
      <xdr:row>9</xdr:row>
      <xdr:rowOff>61913</xdr:rowOff>
    </xdr:from>
    <xdr:to>
      <xdr:col>15</xdr:col>
      <xdr:colOff>352425</xdr:colOff>
      <xdr:row>28</xdr:row>
      <xdr:rowOff>19050</xdr:rowOff>
    </xdr:to>
    <xdr:graphicFrame macro="">
      <xdr:nvGraphicFramePr>
        <xdr:cNvPr id="8" name="Gráfico 7">
          <a:extLst>
            <a:ext uri="{FF2B5EF4-FFF2-40B4-BE49-F238E27FC236}">
              <a16:creationId xmlns:a16="http://schemas.microsoft.com/office/drawing/2014/main" id="{00000000-0008-0000-09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1509622</xdr:colOff>
      <xdr:row>3</xdr:row>
      <xdr:rowOff>28754</xdr:rowOff>
    </xdr:from>
    <xdr:to>
      <xdr:col>3</xdr:col>
      <xdr:colOff>1193321</xdr:colOff>
      <xdr:row>8</xdr:row>
      <xdr:rowOff>115019</xdr:rowOff>
    </xdr:to>
    <xdr:sp macro="" textlink="">
      <xdr:nvSpPr>
        <xdr:cNvPr id="4" name="CuadroTexto 3">
          <a:extLst>
            <a:ext uri="{FF2B5EF4-FFF2-40B4-BE49-F238E27FC236}">
              <a16:creationId xmlns:a16="http://schemas.microsoft.com/office/drawing/2014/main" id="{00000000-0008-0000-0900-000004000000}"/>
            </a:ext>
          </a:extLst>
        </xdr:cNvPr>
        <xdr:cNvSpPr txBox="1"/>
      </xdr:nvSpPr>
      <xdr:spPr>
        <a:xfrm>
          <a:off x="5966603" y="589471"/>
          <a:ext cx="2846718" cy="10207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s-CO" sz="2400" b="1"/>
            <a:t>Ninguna</a:t>
          </a:r>
          <a:r>
            <a:rPr lang="es-CO" sz="2400" b="1" baseline="0"/>
            <a:t> celda es modificable</a:t>
          </a:r>
          <a:endParaRPr lang="es-CO" sz="2400" b="1"/>
        </a:p>
      </xdr:txBody>
    </xdr:sp>
    <xdr:clientData/>
  </xdr:twoCellAnchor>
</xdr:wsDr>
</file>

<file path=xl/drawings/drawing15.xml><?xml version="1.0" encoding="utf-8"?>
<xdr:wsDr xmlns:xdr="http://schemas.openxmlformats.org/drawingml/2006/spreadsheetDrawing" xmlns:a="http://schemas.openxmlformats.org/drawingml/2006/main">
  <xdr:twoCellAnchor editAs="oneCell">
    <xdr:from>
      <xdr:col>8</xdr:col>
      <xdr:colOff>587828</xdr:colOff>
      <xdr:row>1</xdr:row>
      <xdr:rowOff>130628</xdr:rowOff>
    </xdr:from>
    <xdr:to>
      <xdr:col>12</xdr:col>
      <xdr:colOff>694940</xdr:colOff>
      <xdr:row>8</xdr:row>
      <xdr:rowOff>13224</xdr:rowOff>
    </xdr:to>
    <xdr:pic>
      <xdr:nvPicPr>
        <xdr:cNvPr id="2" name="Picture 8" descr="La Salle New">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srcRect/>
        <a:stretch>
          <a:fillRect/>
        </a:stretch>
      </xdr:blipFill>
      <xdr:spPr>
        <a:xfrm>
          <a:off x="9361714" y="315685"/>
          <a:ext cx="3285740" cy="1286853"/>
        </a:xfrm>
        <a:prstGeom prst="rect">
          <a:avLst/>
        </a:prstGeom>
        <a:noFill/>
        <a:ln cap="flat">
          <a:noFill/>
        </a:ln>
      </xdr:spPr>
    </xdr:pic>
    <xdr:clientData/>
  </xdr:twoCellAnchor>
  <xdr:twoCellAnchor>
    <xdr:from>
      <xdr:col>8</xdr:col>
      <xdr:colOff>283028</xdr:colOff>
      <xdr:row>8</xdr:row>
      <xdr:rowOff>65315</xdr:rowOff>
    </xdr:from>
    <xdr:to>
      <xdr:col>11</xdr:col>
      <xdr:colOff>696686</xdr:colOff>
      <xdr:row>13</xdr:row>
      <xdr:rowOff>130629</xdr:rowOff>
    </xdr:to>
    <xdr:sp macro="" textlink="">
      <xdr:nvSpPr>
        <xdr:cNvPr id="3" name="CuadroTexto 2">
          <a:extLst>
            <a:ext uri="{FF2B5EF4-FFF2-40B4-BE49-F238E27FC236}">
              <a16:creationId xmlns:a16="http://schemas.microsoft.com/office/drawing/2014/main" id="{00000000-0008-0000-0A00-000003000000}"/>
            </a:ext>
          </a:extLst>
        </xdr:cNvPr>
        <xdr:cNvSpPr txBox="1"/>
      </xdr:nvSpPr>
      <xdr:spPr>
        <a:xfrm>
          <a:off x="9056914" y="1654629"/>
          <a:ext cx="2797629" cy="990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s-CO" sz="1600" b="1"/>
            <a:t>únicamente las celdas amarillas son modificables en esta</a:t>
          </a:r>
          <a:r>
            <a:rPr lang="es-CO" sz="1600" b="1" baseline="0"/>
            <a:t> página.</a:t>
          </a:r>
          <a:endParaRPr lang="es-CO" sz="1600" b="1"/>
        </a:p>
      </xdr:txBody>
    </xdr:sp>
    <xdr:clientData/>
  </xdr:twoCellAnchor>
</xdr:wsDr>
</file>

<file path=xl/drawings/drawing16.xml><?xml version="1.0" encoding="utf-8"?>
<xdr:wsDr xmlns:xdr="http://schemas.openxmlformats.org/drawingml/2006/spreadsheetDrawing" xmlns:a="http://schemas.openxmlformats.org/drawingml/2006/main">
  <xdr:twoCellAnchor editAs="oneCell">
    <xdr:from>
      <xdr:col>6</xdr:col>
      <xdr:colOff>388621</xdr:colOff>
      <xdr:row>18</xdr:row>
      <xdr:rowOff>123322</xdr:rowOff>
    </xdr:from>
    <xdr:to>
      <xdr:col>7</xdr:col>
      <xdr:colOff>746761</xdr:colOff>
      <xdr:row>29</xdr:row>
      <xdr:rowOff>167639</xdr:rowOff>
    </xdr:to>
    <xdr:pic>
      <xdr:nvPicPr>
        <xdr:cNvPr id="2" name="Imagen 1" descr="Planifica el futuro financiero con un simulador | ahorrame">
          <a:extLst>
            <a:ext uri="{FF2B5EF4-FFF2-40B4-BE49-F238E27FC236}">
              <a16:creationId xmlns:a16="http://schemas.microsoft.com/office/drawing/2014/main" id="{00000000-0008-0000-0B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499861" y="3117982"/>
          <a:ext cx="1150620" cy="98157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335280</xdr:colOff>
      <xdr:row>0</xdr:row>
      <xdr:rowOff>0</xdr:rowOff>
    </xdr:from>
    <xdr:to>
      <xdr:col>9</xdr:col>
      <xdr:colOff>275840</xdr:colOff>
      <xdr:row>6</xdr:row>
      <xdr:rowOff>136233</xdr:rowOff>
    </xdr:to>
    <xdr:pic>
      <xdr:nvPicPr>
        <xdr:cNvPr id="3" name="Picture 8" descr="La Salle New">
          <a:extLst>
            <a:ext uri="{FF2B5EF4-FFF2-40B4-BE49-F238E27FC236}">
              <a16:creationId xmlns:a16="http://schemas.microsoft.com/office/drawing/2014/main" id="{00000000-0008-0000-0B00-000003000000}"/>
            </a:ext>
          </a:extLst>
        </xdr:cNvPr>
        <xdr:cNvPicPr>
          <a:picLocks noChangeAspect="1"/>
        </xdr:cNvPicPr>
      </xdr:nvPicPr>
      <xdr:blipFill>
        <a:blip xmlns:r="http://schemas.openxmlformats.org/officeDocument/2006/relationships" r:embed="rId2"/>
        <a:srcRect/>
        <a:stretch>
          <a:fillRect/>
        </a:stretch>
      </xdr:blipFill>
      <xdr:spPr>
        <a:xfrm>
          <a:off x="6446520" y="0"/>
          <a:ext cx="3285740" cy="1286853"/>
        </a:xfrm>
        <a:prstGeom prst="rect">
          <a:avLst/>
        </a:prstGeom>
        <a:noFill/>
        <a:ln cap="flat">
          <a:noFill/>
        </a:ln>
      </xdr:spPr>
    </xdr:pic>
    <xdr:clientData/>
  </xdr:twoCellAnchor>
  <xdr:twoCellAnchor>
    <xdr:from>
      <xdr:col>7</xdr:col>
      <xdr:colOff>1333500</xdr:colOff>
      <xdr:row>15</xdr:row>
      <xdr:rowOff>167640</xdr:rowOff>
    </xdr:from>
    <xdr:to>
      <xdr:col>10</xdr:col>
      <xdr:colOff>9798</xdr:colOff>
      <xdr:row>19</xdr:row>
      <xdr:rowOff>99060</xdr:rowOff>
    </xdr:to>
    <xdr:sp macro="" textlink="">
      <xdr:nvSpPr>
        <xdr:cNvPr id="4" name="CuadroTexto 3">
          <a:extLst>
            <a:ext uri="{FF2B5EF4-FFF2-40B4-BE49-F238E27FC236}">
              <a16:creationId xmlns:a16="http://schemas.microsoft.com/office/drawing/2014/main" id="{00000000-0008-0000-0B00-000004000000}"/>
            </a:ext>
          </a:extLst>
        </xdr:cNvPr>
        <xdr:cNvSpPr txBox="1"/>
      </xdr:nvSpPr>
      <xdr:spPr>
        <a:xfrm>
          <a:off x="8983980" y="2979420"/>
          <a:ext cx="2021478" cy="662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s-CO" sz="1100" b="1"/>
            <a:t>únicamente las celdas naranjas son modificables en esta</a:t>
          </a:r>
          <a:r>
            <a:rPr lang="es-CO" sz="1100" b="1" baseline="0"/>
            <a:t> página.</a:t>
          </a:r>
          <a:endParaRPr lang="es-CO" sz="1100" b="1"/>
        </a:p>
      </xdr:txBody>
    </xdr:sp>
    <xdr:clientData/>
  </xdr:twoCellAnchor>
</xdr:wsDr>
</file>

<file path=xl/drawings/drawing17.xml><?xml version="1.0" encoding="utf-8"?>
<xdr:wsDr xmlns:xdr="http://schemas.openxmlformats.org/drawingml/2006/spreadsheetDrawing" xmlns:a="http://schemas.openxmlformats.org/drawingml/2006/main">
  <xdr:twoCellAnchor editAs="oneCell">
    <xdr:from>
      <xdr:col>6</xdr:col>
      <xdr:colOff>586740</xdr:colOff>
      <xdr:row>14</xdr:row>
      <xdr:rowOff>167640</xdr:rowOff>
    </xdr:from>
    <xdr:to>
      <xdr:col>8</xdr:col>
      <xdr:colOff>728186</xdr:colOff>
      <xdr:row>20</xdr:row>
      <xdr:rowOff>144780</xdr:rowOff>
    </xdr:to>
    <xdr:pic>
      <xdr:nvPicPr>
        <xdr:cNvPr id="2" name="Imagen 1" descr="Qué es el periodo de gracia de un crédito? - Rankia">
          <a:extLst>
            <a:ext uri="{FF2B5EF4-FFF2-40B4-BE49-F238E27FC236}">
              <a16:creationId xmlns:a16="http://schemas.microsoft.com/office/drawing/2014/main" id="{00000000-0008-0000-0C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475220" y="2781300"/>
          <a:ext cx="1726406" cy="1104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121920</xdr:colOff>
      <xdr:row>6</xdr:row>
      <xdr:rowOff>53340</xdr:rowOff>
    </xdr:from>
    <xdr:to>
      <xdr:col>10</xdr:col>
      <xdr:colOff>237741</xdr:colOff>
      <xdr:row>13</xdr:row>
      <xdr:rowOff>37173</xdr:rowOff>
    </xdr:to>
    <xdr:pic>
      <xdr:nvPicPr>
        <xdr:cNvPr id="3" name="Picture 8" descr="La Salle New">
          <a:extLst>
            <a:ext uri="{FF2B5EF4-FFF2-40B4-BE49-F238E27FC236}">
              <a16:creationId xmlns:a16="http://schemas.microsoft.com/office/drawing/2014/main" id="{00000000-0008-0000-0C00-000003000000}"/>
            </a:ext>
          </a:extLst>
        </xdr:cNvPr>
        <xdr:cNvPicPr>
          <a:picLocks noChangeAspect="1"/>
        </xdr:cNvPicPr>
      </xdr:nvPicPr>
      <xdr:blipFill>
        <a:blip xmlns:r="http://schemas.openxmlformats.org/officeDocument/2006/relationships" r:embed="rId2"/>
        <a:srcRect/>
        <a:stretch>
          <a:fillRect/>
        </a:stretch>
      </xdr:blipFill>
      <xdr:spPr>
        <a:xfrm>
          <a:off x="7010400" y="1173480"/>
          <a:ext cx="3285740" cy="1286853"/>
        </a:xfrm>
        <a:prstGeom prst="rect">
          <a:avLst/>
        </a:prstGeom>
        <a:noFill/>
        <a:ln cap="flat">
          <a:noFill/>
        </a:ln>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196850</xdr:colOff>
      <xdr:row>52</xdr:row>
      <xdr:rowOff>6350</xdr:rowOff>
    </xdr:from>
    <xdr:to>
      <xdr:col>4</xdr:col>
      <xdr:colOff>127000</xdr:colOff>
      <xdr:row>73</xdr:row>
      <xdr:rowOff>76200</xdr:rowOff>
    </xdr:to>
    <xdr:graphicFrame macro="">
      <xdr:nvGraphicFramePr>
        <xdr:cNvPr id="2" name="Gráfico 1">
          <a:extLst>
            <a:ext uri="{FF2B5EF4-FFF2-40B4-BE49-F238E27FC236}">
              <a16:creationId xmlns:a16="http://schemas.microsoft.com/office/drawing/2014/main" id="{00000000-0008-0000-0D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501650</xdr:colOff>
      <xdr:row>52</xdr:row>
      <xdr:rowOff>19050</xdr:rowOff>
    </xdr:from>
    <xdr:to>
      <xdr:col>9</xdr:col>
      <xdr:colOff>685800</xdr:colOff>
      <xdr:row>73</xdr:row>
      <xdr:rowOff>76200</xdr:rowOff>
    </xdr:to>
    <xdr:graphicFrame macro="">
      <xdr:nvGraphicFramePr>
        <xdr:cNvPr id="3" name="Gráfico 2">
          <a:extLst>
            <a:ext uri="{FF2B5EF4-FFF2-40B4-BE49-F238E27FC236}">
              <a16:creationId xmlns:a16="http://schemas.microsoft.com/office/drawing/2014/main" id="{00000000-0008-0000-0D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412750</xdr:colOff>
      <xdr:row>52</xdr:row>
      <xdr:rowOff>31750</xdr:rowOff>
    </xdr:from>
    <xdr:to>
      <xdr:col>21</xdr:col>
      <xdr:colOff>203200</xdr:colOff>
      <xdr:row>73</xdr:row>
      <xdr:rowOff>76200</xdr:rowOff>
    </xdr:to>
    <xdr:graphicFrame macro="">
      <xdr:nvGraphicFramePr>
        <xdr:cNvPr id="4" name="Gráfico 3">
          <a:extLst>
            <a:ext uri="{FF2B5EF4-FFF2-40B4-BE49-F238E27FC236}">
              <a16:creationId xmlns:a16="http://schemas.microsoft.com/office/drawing/2014/main" id="{00000000-0008-0000-0D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215900</xdr:colOff>
      <xdr:row>75</xdr:row>
      <xdr:rowOff>158750</xdr:rowOff>
    </xdr:from>
    <xdr:to>
      <xdr:col>4</xdr:col>
      <xdr:colOff>152400</xdr:colOff>
      <xdr:row>96</xdr:row>
      <xdr:rowOff>165100</xdr:rowOff>
    </xdr:to>
    <xdr:graphicFrame macro="">
      <xdr:nvGraphicFramePr>
        <xdr:cNvPr id="5" name="Gráfico 4">
          <a:extLst>
            <a:ext uri="{FF2B5EF4-FFF2-40B4-BE49-F238E27FC236}">
              <a16:creationId xmlns:a16="http://schemas.microsoft.com/office/drawing/2014/main" id="{00000000-0008-0000-0D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488950</xdr:colOff>
      <xdr:row>76</xdr:row>
      <xdr:rowOff>19050</xdr:rowOff>
    </xdr:from>
    <xdr:to>
      <xdr:col>10</xdr:col>
      <xdr:colOff>38100</xdr:colOff>
      <xdr:row>97</xdr:row>
      <xdr:rowOff>0</xdr:rowOff>
    </xdr:to>
    <xdr:graphicFrame macro="">
      <xdr:nvGraphicFramePr>
        <xdr:cNvPr id="6" name="Gráfico 5">
          <a:extLst>
            <a:ext uri="{FF2B5EF4-FFF2-40B4-BE49-F238E27FC236}">
              <a16:creationId xmlns:a16="http://schemas.microsoft.com/office/drawing/2014/main" id="{00000000-0008-0000-0D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425450</xdr:colOff>
      <xdr:row>76</xdr:row>
      <xdr:rowOff>19050</xdr:rowOff>
    </xdr:from>
    <xdr:to>
      <xdr:col>21</xdr:col>
      <xdr:colOff>254000</xdr:colOff>
      <xdr:row>96</xdr:row>
      <xdr:rowOff>127000</xdr:rowOff>
    </xdr:to>
    <xdr:graphicFrame macro="">
      <xdr:nvGraphicFramePr>
        <xdr:cNvPr id="7" name="Gráfico 6">
          <a:extLst>
            <a:ext uri="{FF2B5EF4-FFF2-40B4-BE49-F238E27FC236}">
              <a16:creationId xmlns:a16="http://schemas.microsoft.com/office/drawing/2014/main" id="{00000000-0008-0000-0D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8</xdr:col>
      <xdr:colOff>81644</xdr:colOff>
      <xdr:row>0</xdr:row>
      <xdr:rowOff>0</xdr:rowOff>
    </xdr:from>
    <xdr:to>
      <xdr:col>15</xdr:col>
      <xdr:colOff>329293</xdr:colOff>
      <xdr:row>11</xdr:row>
      <xdr:rowOff>179006</xdr:rowOff>
    </xdr:to>
    <xdr:pic>
      <xdr:nvPicPr>
        <xdr:cNvPr id="8" name="Picture 8" descr="La Salle New">
          <a:extLst>
            <a:ext uri="{FF2B5EF4-FFF2-40B4-BE49-F238E27FC236}">
              <a16:creationId xmlns:a16="http://schemas.microsoft.com/office/drawing/2014/main" id="{00000000-0008-0000-0D00-000008000000}"/>
            </a:ext>
          </a:extLst>
        </xdr:cNvPr>
        <xdr:cNvPicPr>
          <a:picLocks noChangeAspect="1"/>
        </xdr:cNvPicPr>
      </xdr:nvPicPr>
      <xdr:blipFill>
        <a:blip xmlns:r="http://schemas.openxmlformats.org/officeDocument/2006/relationships" r:embed="rId7"/>
        <a:srcRect/>
        <a:stretch>
          <a:fillRect/>
        </a:stretch>
      </xdr:blipFill>
      <xdr:spPr>
        <a:xfrm>
          <a:off x="14243958" y="0"/>
          <a:ext cx="5810249" cy="2290835"/>
        </a:xfrm>
        <a:prstGeom prst="rect">
          <a:avLst/>
        </a:prstGeom>
        <a:noFill/>
        <a:ln cap="flat">
          <a:noFill/>
        </a:ln>
      </xdr:spPr>
    </xdr:pic>
    <xdr:clientData/>
  </xdr:twoCellAnchor>
</xdr:wsDr>
</file>

<file path=xl/theme/theme1.xml><?xml version="1.0" encoding="utf-8"?>
<a:theme xmlns:a="http://schemas.openxmlformats.org/drawingml/2006/main" name="Tema de Office">
  <a:themeElements>
    <a:clrScheme name="Naranja">
      <a:dk1>
        <a:srgbClr val="000000"/>
      </a:dk1>
      <a:lt1>
        <a:sysClr val="window" lastClr="FFFFFF"/>
      </a:lt1>
      <a:dk2>
        <a:srgbClr val="637052"/>
      </a:dk2>
      <a:lt2>
        <a:srgbClr val="CCDDEA"/>
      </a:lt2>
      <a:accent1>
        <a:srgbClr val="E48312"/>
      </a:accent1>
      <a:accent2>
        <a:srgbClr val="BD582C"/>
      </a:accent2>
      <a:accent3>
        <a:srgbClr val="865640"/>
      </a:accent3>
      <a:accent4>
        <a:srgbClr val="9B8357"/>
      </a:accent4>
      <a:accent5>
        <a:srgbClr val="C2BC80"/>
      </a:accent5>
      <a:accent6>
        <a:srgbClr val="94A088"/>
      </a:accent6>
      <a:hlink>
        <a:srgbClr val="2998E3"/>
      </a:hlink>
      <a:folHlink>
        <a:srgbClr val="8C8C8C"/>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2.emf"/><Relationship Id="rId4" Type="http://schemas.openxmlformats.org/officeDocument/2006/relationships/package" Target="../embeddings/Microsoft_Word_Macro-Enabled_Document.docm"/></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9.xml"/><Relationship Id="rId1" Type="http://schemas.openxmlformats.org/officeDocument/2006/relationships/printerSettings" Target="../printerSettings/printerSettings3.bin"/><Relationship Id="rId6" Type="http://schemas.openxmlformats.org/officeDocument/2006/relationships/comments" Target="../comments3.xml"/><Relationship Id="rId5" Type="http://schemas.openxmlformats.org/officeDocument/2006/relationships/image" Target="../media/image4.emf"/><Relationship Id="rId4" Type="http://schemas.openxmlformats.org/officeDocument/2006/relationships/oleObject" Target="../embeddings/oleObject2.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10.xml"/><Relationship Id="rId1" Type="http://schemas.openxmlformats.org/officeDocument/2006/relationships/printerSettings" Target="../printerSettings/printerSettings4.bin"/><Relationship Id="rId6" Type="http://schemas.openxmlformats.org/officeDocument/2006/relationships/comments" Target="../comments4.xml"/><Relationship Id="rId5" Type="http://schemas.openxmlformats.org/officeDocument/2006/relationships/image" Target="../media/image5.emf"/><Relationship Id="rId4" Type="http://schemas.openxmlformats.org/officeDocument/2006/relationships/oleObject" Target="../embeddings/oleObject3.bin"/></Relationships>
</file>

<file path=xl/worksheets/_rels/sheet7.xml.rels><?xml version="1.0" encoding="UTF-8" standalone="yes"?>
<Relationships xmlns="http://schemas.openxmlformats.org/package/2006/relationships"><Relationship Id="rId8" Type="http://schemas.openxmlformats.org/officeDocument/2006/relationships/oleObject" Target="../embeddings/oleObject6.bin"/><Relationship Id="rId3" Type="http://schemas.openxmlformats.org/officeDocument/2006/relationships/vmlDrawing" Target="../drawings/vmlDrawing7.vml"/><Relationship Id="rId7" Type="http://schemas.openxmlformats.org/officeDocument/2006/relationships/image" Target="../media/image7.emf"/><Relationship Id="rId2" Type="http://schemas.openxmlformats.org/officeDocument/2006/relationships/drawing" Target="../drawings/drawing11.xml"/><Relationship Id="rId1" Type="http://schemas.openxmlformats.org/officeDocument/2006/relationships/printerSettings" Target="../printerSettings/printerSettings5.bin"/><Relationship Id="rId6" Type="http://schemas.openxmlformats.org/officeDocument/2006/relationships/oleObject" Target="../embeddings/oleObject5.bin"/><Relationship Id="rId5" Type="http://schemas.openxmlformats.org/officeDocument/2006/relationships/image" Target="../media/image6.emf"/><Relationship Id="rId10" Type="http://schemas.openxmlformats.org/officeDocument/2006/relationships/comments" Target="../comments5.xml"/><Relationship Id="rId4" Type="http://schemas.openxmlformats.org/officeDocument/2006/relationships/oleObject" Target="../embeddings/oleObject4.bin"/><Relationship Id="rId9" Type="http://schemas.openxmlformats.org/officeDocument/2006/relationships/image" Target="../media/image8.emf"/></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8.vml"/><Relationship Id="rId1" Type="http://schemas.openxmlformats.org/officeDocument/2006/relationships/drawing" Target="../drawings/drawing12.xml"/></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9.vml"/><Relationship Id="rId1" Type="http://schemas.openxmlformats.org/officeDocument/2006/relationships/drawing" Target="../drawings/drawing13.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10.vml"/><Relationship Id="rId1" Type="http://schemas.openxmlformats.org/officeDocument/2006/relationships/drawing" Target="../drawings/drawing14.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11.vml"/><Relationship Id="rId1" Type="http://schemas.openxmlformats.org/officeDocument/2006/relationships/drawing" Target="../drawings/drawing15.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7.xml"/><Relationship Id="rId1" Type="http://schemas.openxmlformats.org/officeDocument/2006/relationships/printerSettings" Target="../printerSettings/printerSettings6.bin"/><Relationship Id="rId4" Type="http://schemas.openxmlformats.org/officeDocument/2006/relationships/comments" Target="../comments10.x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3.vml"/><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DFC57-B4B7-4854-8F9F-63432295E129}">
  <dimension ref="R16"/>
  <sheetViews>
    <sheetView workbookViewId="0">
      <selection activeCell="R44" sqref="R44"/>
    </sheetView>
  </sheetViews>
  <sheetFormatPr baseColWidth="10" defaultRowHeight="14.4" x14ac:dyDescent="0.3"/>
  <sheetData>
    <row r="16" spans="18:18" x14ac:dyDescent="0.3">
      <c r="R16" t="s">
        <v>444</v>
      </c>
    </row>
  </sheetData>
  <pageMargins left="0.7" right="0.7" top="0.75" bottom="0.75" header="0.3" footer="0.3"/>
  <pageSetup orientation="portrait" r:id="rId1"/>
  <drawing r:id="rId2"/>
  <legacyDrawing r:id="rId3"/>
  <oleObjects>
    <mc:AlternateContent xmlns:mc="http://schemas.openxmlformats.org/markup-compatibility/2006">
      <mc:Choice Requires="x14">
        <oleObject progId="PowerPoint.OpenDocumentPresentation.12" shapeId="5121" r:id="rId4">
          <objectPr defaultSize="0" autoPict="0" r:id="rId5">
            <anchor moveWithCells="1">
              <from>
                <xdr:col>0</xdr:col>
                <xdr:colOff>0</xdr:colOff>
                <xdr:row>0</xdr:row>
                <xdr:rowOff>0</xdr:rowOff>
              </from>
              <to>
                <xdr:col>11</xdr:col>
                <xdr:colOff>60960</xdr:colOff>
                <xdr:row>27</xdr:row>
                <xdr:rowOff>0</xdr:rowOff>
              </to>
            </anchor>
          </objectPr>
        </oleObject>
      </mc:Choice>
      <mc:Fallback>
        <oleObject progId="PowerPoint.OpenDocumentPresentation.12" shapeId="5121" r:id="rId4"/>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6F333-9BDD-485F-BBE4-8D2073ECA050}">
  <dimension ref="B3:K3"/>
  <sheetViews>
    <sheetView showGridLines="0" zoomScaleNormal="100" workbookViewId="0">
      <selection activeCell="H6" sqref="H6"/>
    </sheetView>
  </sheetViews>
  <sheetFormatPr baseColWidth="10" defaultRowHeight="14.4" x14ac:dyDescent="0.3"/>
  <sheetData>
    <row r="3" spans="2:11" x14ac:dyDescent="0.3">
      <c r="B3" s="12" t="s">
        <v>392</v>
      </c>
      <c r="E3" s="97" t="s">
        <v>38</v>
      </c>
      <c r="F3" s="97"/>
      <c r="G3" s="97"/>
      <c r="H3" s="97"/>
      <c r="I3" s="97"/>
      <c r="J3" s="97"/>
      <c r="K3" s="97"/>
    </row>
  </sheetData>
  <pageMargins left="0.7" right="0.7" top="0.75" bottom="0.75" header="0.3" footer="0.3"/>
  <pageSetup orientation="portrait" r:id="rId1"/>
  <drawing r:id="rId2"/>
  <legacyDrawing r:id="rId3"/>
  <oleObjects>
    <mc:AlternateContent xmlns:mc="http://schemas.openxmlformats.org/markup-compatibility/2006">
      <mc:Choice Requires="x14">
        <oleObject progId="Word.DocumentMacroEnabled.12" shapeId="7170" r:id="rId4">
          <objectPr defaultSize="0" autoPict="0" r:id="rId5">
            <anchor moveWithCells="1">
              <from>
                <xdr:col>0</xdr:col>
                <xdr:colOff>182880</xdr:colOff>
                <xdr:row>8</xdr:row>
                <xdr:rowOff>7620</xdr:rowOff>
              </from>
              <to>
                <xdr:col>17</xdr:col>
                <xdr:colOff>30480</xdr:colOff>
                <xdr:row>48</xdr:row>
                <xdr:rowOff>22860</xdr:rowOff>
              </to>
            </anchor>
          </objectPr>
        </oleObject>
      </mc:Choice>
      <mc:Fallback>
        <oleObject progId="Word.DocumentMacroEnabled.12" shapeId="7170" r:id="rId4"/>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D910E-6281-4138-AB06-21F163CA673C}">
  <dimension ref="A5:K36"/>
  <sheetViews>
    <sheetView showGridLines="0" zoomScale="70" zoomScaleNormal="70" workbookViewId="0">
      <selection activeCell="C8" sqref="C8"/>
    </sheetView>
  </sheetViews>
  <sheetFormatPr baseColWidth="10" defaultRowHeight="14.4" x14ac:dyDescent="0.3"/>
  <cols>
    <col min="1" max="1" width="26.109375" customWidth="1"/>
    <col min="3" max="3" width="12.77734375" customWidth="1"/>
    <col min="4" max="4" width="19.77734375" customWidth="1"/>
    <col min="5" max="5" width="17.5546875" customWidth="1"/>
    <col min="6" max="6" width="22.33203125" customWidth="1"/>
    <col min="7" max="7" width="14.21875" customWidth="1"/>
  </cols>
  <sheetData>
    <row r="5" spans="1:11" ht="15" thickBot="1" x14ac:dyDescent="0.35"/>
    <row r="6" spans="1:11" ht="15" thickBot="1" x14ac:dyDescent="0.35">
      <c r="A6" s="175" t="s">
        <v>16</v>
      </c>
    </row>
    <row r="7" spans="1:11" x14ac:dyDescent="0.3">
      <c r="A7" s="2"/>
      <c r="B7" s="174">
        <v>2020</v>
      </c>
      <c r="C7" s="176">
        <f>B7+1</f>
        <v>2021</v>
      </c>
      <c r="D7" s="176">
        <f>C7+1</f>
        <v>2022</v>
      </c>
      <c r="E7" s="176">
        <f>D7+1</f>
        <v>2023</v>
      </c>
      <c r="F7" s="176">
        <f>E7+1</f>
        <v>2024</v>
      </c>
    </row>
    <row r="8" spans="1:11" x14ac:dyDescent="0.3">
      <c r="A8" s="177" t="s">
        <v>368</v>
      </c>
      <c r="B8" s="413">
        <v>1.61E-2</v>
      </c>
      <c r="C8" s="413">
        <v>1.61E-2</v>
      </c>
      <c r="D8" s="413">
        <v>1.61E-2</v>
      </c>
      <c r="E8" s="413">
        <v>1.61E-2</v>
      </c>
      <c r="F8" s="413">
        <v>1.61E-2</v>
      </c>
    </row>
    <row r="9" spans="1:11" x14ac:dyDescent="0.3">
      <c r="A9" s="187" t="s">
        <v>369</v>
      </c>
      <c r="B9" s="414">
        <v>0.13300000000000001</v>
      </c>
      <c r="C9" s="414">
        <v>0.13300000000000001</v>
      </c>
      <c r="D9" s="414">
        <v>0.13300000000000001</v>
      </c>
      <c r="E9" s="414">
        <v>0.13300000000000001</v>
      </c>
      <c r="F9" s="414">
        <v>0.13300000000000001</v>
      </c>
    </row>
    <row r="10" spans="1:11" x14ac:dyDescent="0.3">
      <c r="A10" s="177" t="s">
        <v>17</v>
      </c>
      <c r="B10" s="413">
        <v>-8.6999999999999994E-3</v>
      </c>
      <c r="C10" s="413">
        <v>-8.6999999999999994E-3</v>
      </c>
      <c r="D10" s="413">
        <v>-8.6999999999999994E-3</v>
      </c>
      <c r="E10" s="413">
        <v>-8.6999999999999994E-3</v>
      </c>
      <c r="F10" s="413">
        <v>-8.6999999999999994E-3</v>
      </c>
    </row>
    <row r="11" spans="1:11" x14ac:dyDescent="0.3">
      <c r="A11" s="187" t="s">
        <v>18</v>
      </c>
      <c r="B11" s="415">
        <v>1.8800000000000001E-2</v>
      </c>
      <c r="C11" s="415">
        <v>1.8800000000000001E-2</v>
      </c>
      <c r="D11" s="415">
        <v>1.8800000000000001E-2</v>
      </c>
      <c r="E11" s="415">
        <v>1.8800000000000001E-2</v>
      </c>
      <c r="F11" s="415">
        <v>1.8800000000000001E-2</v>
      </c>
    </row>
    <row r="13" spans="1:11" ht="15" thickBot="1" x14ac:dyDescent="0.35"/>
    <row r="14" spans="1:11" ht="15" thickBot="1" x14ac:dyDescent="0.35">
      <c r="A14" s="178" t="s">
        <v>19</v>
      </c>
      <c r="B14" s="179"/>
      <c r="D14" s="734" t="s">
        <v>20</v>
      </c>
      <c r="E14" s="735"/>
      <c r="F14" s="736"/>
      <c r="G14" s="416">
        <v>6.0000000000000001E-3</v>
      </c>
      <c r="H14" s="12" t="s">
        <v>27</v>
      </c>
    </row>
    <row r="15" spans="1:11" ht="15" thickBot="1" x14ac:dyDescent="0.35">
      <c r="A15" s="184" t="s">
        <v>0</v>
      </c>
      <c r="B15" s="182"/>
      <c r="C15" s="3"/>
      <c r="J15" s="205"/>
      <c r="K15" s="205"/>
    </row>
    <row r="16" spans="1:11" ht="15" thickBot="1" x14ac:dyDescent="0.35">
      <c r="A16" s="188" t="s">
        <v>1</v>
      </c>
      <c r="B16" s="412">
        <v>8.3299999999999999E-2</v>
      </c>
      <c r="D16" s="734" t="s">
        <v>21</v>
      </c>
      <c r="E16" s="735"/>
      <c r="F16" s="736"/>
      <c r="G16" s="416">
        <v>0.32</v>
      </c>
      <c r="J16" s="205"/>
    </row>
    <row r="17" spans="1:10" ht="15" thickBot="1" x14ac:dyDescent="0.35">
      <c r="A17" s="189" t="s">
        <v>2</v>
      </c>
      <c r="B17" s="412">
        <v>8.3299999999999999E-2</v>
      </c>
      <c r="J17" s="205"/>
    </row>
    <row r="18" spans="1:10" ht="15" thickBot="1" x14ac:dyDescent="0.35">
      <c r="A18" s="189" t="s">
        <v>3</v>
      </c>
      <c r="B18" s="412">
        <v>4.1700000000000001E-2</v>
      </c>
      <c r="D18" s="737" t="s">
        <v>22</v>
      </c>
      <c r="E18" s="738"/>
      <c r="F18" s="739"/>
      <c r="G18" s="416">
        <v>0.38</v>
      </c>
    </row>
    <row r="19" spans="1:10" ht="15" thickBot="1" x14ac:dyDescent="0.35">
      <c r="A19" s="189" t="s">
        <v>4</v>
      </c>
      <c r="B19" s="412">
        <v>0.12</v>
      </c>
    </row>
    <row r="20" spans="1:10" ht="18.600000000000001" thickBot="1" x14ac:dyDescent="0.35">
      <c r="A20" s="183" t="s">
        <v>5</v>
      </c>
      <c r="B20" s="190">
        <f>SUM(B16:B19)</f>
        <v>0.32829999999999998</v>
      </c>
      <c r="D20" s="723" t="s">
        <v>23</v>
      </c>
      <c r="E20" s="724"/>
      <c r="F20" s="725"/>
    </row>
    <row r="21" spans="1:10" ht="15" thickBot="1" x14ac:dyDescent="0.35">
      <c r="A21" s="185" t="s">
        <v>6</v>
      </c>
      <c r="B21" s="182"/>
      <c r="D21" s="730" t="s">
        <v>24</v>
      </c>
      <c r="E21" s="731"/>
      <c r="F21" s="421" t="s">
        <v>380</v>
      </c>
    </row>
    <row r="22" spans="1:10" x14ac:dyDescent="0.3">
      <c r="A22" s="188" t="s">
        <v>7</v>
      </c>
      <c r="B22" s="412">
        <v>0.02</v>
      </c>
      <c r="D22" s="730" t="s">
        <v>25</v>
      </c>
      <c r="E22" s="731"/>
      <c r="F22" s="422">
        <v>5</v>
      </c>
    </row>
    <row r="23" spans="1:10" ht="15" thickBot="1" x14ac:dyDescent="0.35">
      <c r="A23" s="189" t="s">
        <v>8</v>
      </c>
      <c r="B23" s="412">
        <v>0.04</v>
      </c>
      <c r="D23" s="732" t="s">
        <v>26</v>
      </c>
      <c r="E23" s="733"/>
      <c r="F23" s="423">
        <v>0</v>
      </c>
    </row>
    <row r="24" spans="1:10" x14ac:dyDescent="0.3">
      <c r="A24" s="189" t="s">
        <v>9</v>
      </c>
      <c r="B24" s="412">
        <v>0.03</v>
      </c>
    </row>
    <row r="25" spans="1:10" ht="18" x14ac:dyDescent="0.35">
      <c r="A25" s="180" t="s">
        <v>10</v>
      </c>
      <c r="B25" s="191">
        <f>SUM(B22:B24)</f>
        <v>0.09</v>
      </c>
    </row>
    <row r="26" spans="1:10" ht="15" thickBot="1" x14ac:dyDescent="0.35">
      <c r="A26" s="186" t="s">
        <v>379</v>
      </c>
      <c r="B26" s="170"/>
    </row>
    <row r="27" spans="1:10" x14ac:dyDescent="0.3">
      <c r="A27" s="189" t="s">
        <v>11</v>
      </c>
      <c r="B27" s="417">
        <v>0.12</v>
      </c>
      <c r="D27" s="723" t="s">
        <v>28</v>
      </c>
      <c r="E27" s="724"/>
      <c r="F27" s="724"/>
      <c r="G27" s="725"/>
    </row>
    <row r="28" spans="1:10" x14ac:dyDescent="0.3">
      <c r="A28" s="189" t="s">
        <v>12</v>
      </c>
      <c r="B28" s="418">
        <v>8.5000000000000006E-2</v>
      </c>
      <c r="D28" s="728" t="s">
        <v>29</v>
      </c>
      <c r="E28" s="729"/>
      <c r="F28" s="419">
        <v>20</v>
      </c>
      <c r="G28" s="154" t="s">
        <v>34</v>
      </c>
    </row>
    <row r="29" spans="1:10" x14ac:dyDescent="0.3">
      <c r="A29" s="189" t="s">
        <v>13</v>
      </c>
      <c r="B29" s="418">
        <v>5.2199999999999998E-3</v>
      </c>
      <c r="D29" s="728" t="s">
        <v>30</v>
      </c>
      <c r="E29" s="729"/>
      <c r="F29" s="419">
        <v>10</v>
      </c>
      <c r="G29" s="154" t="s">
        <v>34</v>
      </c>
    </row>
    <row r="30" spans="1:10" ht="18" x14ac:dyDescent="0.35">
      <c r="A30" s="180" t="s">
        <v>14</v>
      </c>
      <c r="B30" s="424">
        <f>SUM(B27:B29)</f>
        <v>0.21022000000000002</v>
      </c>
      <c r="D30" s="728" t="s">
        <v>31</v>
      </c>
      <c r="E30" s="729"/>
      <c r="F30" s="419">
        <v>5</v>
      </c>
      <c r="G30" s="154" t="s">
        <v>34</v>
      </c>
    </row>
    <row r="31" spans="1:10" ht="18.600000000000001" thickBot="1" x14ac:dyDescent="0.4">
      <c r="A31" s="181" t="s">
        <v>15</v>
      </c>
      <c r="B31" s="425">
        <f>SUM(B20,B25,B30)</f>
        <v>0.62851999999999997</v>
      </c>
      <c r="D31" s="728" t="s">
        <v>32</v>
      </c>
      <c r="E31" s="729"/>
      <c r="F31" s="419">
        <v>5</v>
      </c>
      <c r="G31" s="154" t="s">
        <v>34</v>
      </c>
    </row>
    <row r="32" spans="1:10" x14ac:dyDescent="0.3">
      <c r="D32" s="728" t="s">
        <v>33</v>
      </c>
      <c r="E32" s="729"/>
      <c r="F32" s="419">
        <v>3</v>
      </c>
      <c r="G32" s="154" t="s">
        <v>34</v>
      </c>
    </row>
    <row r="33" spans="4:7" x14ac:dyDescent="0.3">
      <c r="D33" s="192" t="s">
        <v>377</v>
      </c>
      <c r="E33" s="193"/>
      <c r="F33" s="419">
        <v>1</v>
      </c>
      <c r="G33" s="154" t="s">
        <v>289</v>
      </c>
    </row>
    <row r="34" spans="4:7" ht="15" thickBot="1" x14ac:dyDescent="0.35">
      <c r="D34" s="194" t="s">
        <v>378</v>
      </c>
      <c r="E34" s="195"/>
      <c r="F34" s="420">
        <v>10</v>
      </c>
      <c r="G34" s="78" t="s">
        <v>381</v>
      </c>
    </row>
    <row r="35" spans="4:7" ht="15" thickBot="1" x14ac:dyDescent="0.35">
      <c r="D35" s="8"/>
      <c r="E35" s="8"/>
    </row>
    <row r="36" spans="4:7" ht="15" thickBot="1" x14ac:dyDescent="0.35">
      <c r="D36" s="726" t="s">
        <v>35</v>
      </c>
      <c r="E36" s="727"/>
      <c r="F36" s="196">
        <v>5</v>
      </c>
      <c r="G36" s="197" t="s">
        <v>36</v>
      </c>
    </row>
  </sheetData>
  <sheetProtection algorithmName="SHA-512" hashValue="J3XM9eLijoJRG58QtYXtFzE3PVD9JmX4pmtn0mzau3fNIEtDbNnNhTVg7GCL/ANFcDUnLU1dtJpRJMvO7pz9Vw==" saltValue="39//t/u1OFOzNLUhL5TBhw==" spinCount="100000" sheet="1" objects="1" scenarios="1"/>
  <mergeCells count="14">
    <mergeCell ref="D22:E22"/>
    <mergeCell ref="D23:E23"/>
    <mergeCell ref="D14:F14"/>
    <mergeCell ref="D16:F16"/>
    <mergeCell ref="D18:F18"/>
    <mergeCell ref="D20:F20"/>
    <mergeCell ref="D21:E21"/>
    <mergeCell ref="D27:G27"/>
    <mergeCell ref="D36:E36"/>
    <mergeCell ref="D28:E28"/>
    <mergeCell ref="D29:E29"/>
    <mergeCell ref="D30:E30"/>
    <mergeCell ref="D31:E31"/>
    <mergeCell ref="D32:E32"/>
  </mergeCell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EE690-4194-46EE-9DE8-7FA6FCCA1968}">
  <dimension ref="A7:Q80"/>
  <sheetViews>
    <sheetView showGridLines="0" tabSelected="1" topLeftCell="A46" zoomScale="50" zoomScaleNormal="50" workbookViewId="0">
      <selection activeCell="C19" sqref="C19"/>
    </sheetView>
  </sheetViews>
  <sheetFormatPr baseColWidth="10" defaultRowHeight="14.4" x14ac:dyDescent="0.3"/>
  <cols>
    <col min="1" max="1" width="51.88671875" customWidth="1"/>
    <col min="2" max="2" width="22.109375" customWidth="1"/>
    <col min="3" max="3" width="22.5546875" customWidth="1"/>
    <col min="4" max="4" width="24.33203125" customWidth="1"/>
    <col min="5" max="5" width="26.6640625" customWidth="1"/>
    <col min="6" max="6" width="20.5546875" customWidth="1"/>
    <col min="7" max="7" width="17" bestFit="1" customWidth="1"/>
    <col min="8" max="8" width="26.77734375" customWidth="1"/>
    <col min="9" max="9" width="17.5546875" customWidth="1"/>
    <col min="10" max="10" width="21.21875" customWidth="1"/>
    <col min="11" max="11" width="32.44140625" customWidth="1"/>
    <col min="13" max="13" width="17" bestFit="1" customWidth="1"/>
    <col min="14" max="14" width="23.44140625" customWidth="1"/>
    <col min="15" max="15" width="11" bestFit="1" customWidth="1"/>
    <col min="16" max="16" width="19.44140625" customWidth="1"/>
    <col min="17" max="17" width="25.44140625" customWidth="1"/>
  </cols>
  <sheetData>
    <row r="7" spans="1:7" ht="15" thickBot="1" x14ac:dyDescent="0.35"/>
    <row r="8" spans="1:7" x14ac:dyDescent="0.3">
      <c r="A8" s="749" t="s">
        <v>37</v>
      </c>
      <c r="B8" s="750"/>
      <c r="C8" s="31" t="str">
        <f>Instrucciones!E3</f>
        <v>Digite el nombre de Su emprendimiento</v>
      </c>
      <c r="D8" s="209"/>
      <c r="E8" s="210"/>
      <c r="F8" s="211"/>
    </row>
    <row r="9" spans="1:7" x14ac:dyDescent="0.3">
      <c r="A9" s="751"/>
      <c r="B9" s="752"/>
      <c r="C9" s="30"/>
      <c r="D9" s="29"/>
      <c r="E9" s="29"/>
      <c r="F9" s="32"/>
      <c r="G9" s="3"/>
    </row>
    <row r="10" spans="1:7" ht="14.4" customHeight="1" x14ac:dyDescent="0.3">
      <c r="A10" s="753" t="s">
        <v>39</v>
      </c>
      <c r="B10" s="214" t="s">
        <v>40</v>
      </c>
      <c r="C10" s="426" t="s">
        <v>76</v>
      </c>
      <c r="D10" s="33"/>
      <c r="E10" s="212"/>
      <c r="F10" s="34"/>
    </row>
    <row r="11" spans="1:7" ht="14.4" customHeight="1" x14ac:dyDescent="0.3">
      <c r="A11" s="753"/>
      <c r="B11" s="214" t="s">
        <v>41</v>
      </c>
      <c r="C11" s="426" t="s">
        <v>77</v>
      </c>
      <c r="D11" s="33"/>
      <c r="E11" s="212"/>
      <c r="F11" s="34"/>
    </row>
    <row r="12" spans="1:7" ht="14.4" customHeight="1" x14ac:dyDescent="0.3">
      <c r="A12" s="753"/>
      <c r="B12" s="214" t="s">
        <v>42</v>
      </c>
      <c r="C12" s="426" t="s">
        <v>78</v>
      </c>
      <c r="D12" s="33"/>
      <c r="E12" s="212"/>
      <c r="F12" s="34"/>
    </row>
    <row r="13" spans="1:7" ht="15" customHeight="1" thickBot="1" x14ac:dyDescent="0.35">
      <c r="A13" s="754"/>
      <c r="B13" s="215" t="s">
        <v>43</v>
      </c>
      <c r="C13" s="427" t="s">
        <v>79</v>
      </c>
      <c r="D13" s="35"/>
      <c r="E13" s="213"/>
      <c r="F13" s="36"/>
      <c r="G13" s="37"/>
    </row>
    <row r="14" spans="1:7" ht="15" thickBot="1" x14ac:dyDescent="0.35"/>
    <row r="15" spans="1:7" x14ac:dyDescent="0.3">
      <c r="A15" s="15" t="s">
        <v>40</v>
      </c>
      <c r="B15" s="755" t="str">
        <f>C10</f>
        <v>Nombre del producto o servicio 1</v>
      </c>
      <c r="C15" s="755"/>
      <c r="D15" s="755"/>
      <c r="E15" s="755"/>
      <c r="F15" s="756"/>
    </row>
    <row r="16" spans="1:7" ht="15" thickBot="1" x14ac:dyDescent="0.35">
      <c r="A16" s="16" t="s">
        <v>44</v>
      </c>
      <c r="B16" s="428">
        <v>0.19</v>
      </c>
      <c r="C16" s="3"/>
      <c r="D16" s="3"/>
      <c r="E16" s="3"/>
      <c r="F16" s="9"/>
    </row>
    <row r="17" spans="1:17" ht="15" thickBot="1" x14ac:dyDescent="0.35">
      <c r="A17" s="14" t="s">
        <v>45</v>
      </c>
      <c r="B17" s="198" t="s">
        <v>48</v>
      </c>
      <c r="C17" s="199">
        <v>0.01</v>
      </c>
      <c r="D17" s="199">
        <v>0.02</v>
      </c>
      <c r="E17" s="200">
        <v>0.03</v>
      </c>
      <c r="F17" s="201">
        <v>0.04</v>
      </c>
    </row>
    <row r="18" spans="1:17" x14ac:dyDescent="0.3">
      <c r="A18" s="17" t="s">
        <v>46</v>
      </c>
      <c r="B18" s="203">
        <f>BASES!B7</f>
        <v>2020</v>
      </c>
      <c r="C18" s="203">
        <f>BASES!C7</f>
        <v>2021</v>
      </c>
      <c r="D18" s="203">
        <f>BASES!D7</f>
        <v>2022</v>
      </c>
      <c r="E18" s="203">
        <f>BASES!E7</f>
        <v>2023</v>
      </c>
      <c r="F18" s="203">
        <f>BASES!F7</f>
        <v>2024</v>
      </c>
    </row>
    <row r="19" spans="1:17" x14ac:dyDescent="0.3">
      <c r="A19" s="19" t="s">
        <v>47</v>
      </c>
      <c r="B19" s="20"/>
      <c r="C19" s="204">
        <f>BASES!C8</f>
        <v>1.61E-2</v>
      </c>
      <c r="D19" s="204">
        <f>BASES!D8</f>
        <v>1.61E-2</v>
      </c>
      <c r="E19" s="204">
        <f>BASES!E8</f>
        <v>1.61E-2</v>
      </c>
      <c r="F19" s="204">
        <f>BASES!F8</f>
        <v>1.61E-2</v>
      </c>
    </row>
    <row r="20" spans="1:17" x14ac:dyDescent="0.3">
      <c r="A20" s="6" t="s">
        <v>50</v>
      </c>
      <c r="B20" s="429"/>
      <c r="C20" s="429"/>
      <c r="D20" s="429"/>
      <c r="E20" s="429"/>
      <c r="F20" s="429"/>
    </row>
    <row r="21" spans="1:17" x14ac:dyDescent="0.3">
      <c r="A21" s="6" t="s">
        <v>49</v>
      </c>
      <c r="B21" s="429"/>
      <c r="C21" s="429"/>
      <c r="D21" s="429"/>
      <c r="E21" s="429"/>
      <c r="F21" s="430"/>
      <c r="Q21" s="3"/>
    </row>
    <row r="22" spans="1:17" x14ac:dyDescent="0.3">
      <c r="A22" s="18" t="s">
        <v>51</v>
      </c>
      <c r="B22" s="431">
        <f>SUM(B20,B21)</f>
        <v>0</v>
      </c>
      <c r="C22" s="431">
        <f>SUM(C20+C21)</f>
        <v>0</v>
      </c>
      <c r="D22" s="431">
        <f>SUM(D20+D21)</f>
        <v>0</v>
      </c>
      <c r="E22" s="431">
        <f>SUM(E20+E21)</f>
        <v>0</v>
      </c>
      <c r="F22" s="432">
        <f>SUM(F20:F21)</f>
        <v>0</v>
      </c>
    </row>
    <row r="23" spans="1:17" ht="15" thickBot="1" x14ac:dyDescent="0.35">
      <c r="A23" s="206" t="s">
        <v>52</v>
      </c>
      <c r="B23" s="433"/>
      <c r="C23" s="433">
        <f>ROUND((B23*(1+C19)),0)</f>
        <v>0</v>
      </c>
      <c r="D23" s="433">
        <f t="shared" ref="D23:F23" si="0">ROUND((C23*(1+D19)),0)</f>
        <v>0</v>
      </c>
      <c r="E23" s="433">
        <f t="shared" si="0"/>
        <v>0</v>
      </c>
      <c r="F23" s="433">
        <f t="shared" si="0"/>
        <v>0</v>
      </c>
    </row>
    <row r="24" spans="1:17" ht="15" thickBot="1" x14ac:dyDescent="0.35"/>
    <row r="25" spans="1:17" x14ac:dyDescent="0.3">
      <c r="A25" s="15" t="s">
        <v>41</v>
      </c>
      <c r="B25" s="755" t="str">
        <f>C11</f>
        <v>Nombre del producto o servicio 2</v>
      </c>
      <c r="C25" s="755"/>
      <c r="D25" s="755"/>
      <c r="E25" s="755"/>
      <c r="F25" s="756"/>
    </row>
    <row r="26" spans="1:17" ht="15" thickBot="1" x14ac:dyDescent="0.35">
      <c r="A26" s="23" t="s">
        <v>44</v>
      </c>
      <c r="B26" s="434">
        <v>0.19</v>
      </c>
      <c r="C26" s="3"/>
      <c r="D26" s="3"/>
      <c r="E26" s="3"/>
      <c r="F26" s="9"/>
    </row>
    <row r="27" spans="1:17" ht="15" thickBot="1" x14ac:dyDescent="0.35">
      <c r="A27" s="22" t="s">
        <v>45</v>
      </c>
      <c r="B27" s="198" t="s">
        <v>48</v>
      </c>
      <c r="C27" s="10"/>
      <c r="D27" s="10"/>
      <c r="E27" s="10"/>
      <c r="F27" s="11"/>
    </row>
    <row r="28" spans="1:17" x14ac:dyDescent="0.3">
      <c r="A28" s="17" t="s">
        <v>46</v>
      </c>
      <c r="B28" s="202">
        <f>B18</f>
        <v>2020</v>
      </c>
      <c r="C28" s="202">
        <f t="shared" ref="C28:F28" si="1">C18</f>
        <v>2021</v>
      </c>
      <c r="D28" s="202">
        <f t="shared" si="1"/>
        <v>2022</v>
      </c>
      <c r="E28" s="202">
        <f t="shared" si="1"/>
        <v>2023</v>
      </c>
      <c r="F28" s="202">
        <f t="shared" si="1"/>
        <v>2024</v>
      </c>
    </row>
    <row r="29" spans="1:17" x14ac:dyDescent="0.3">
      <c r="A29" s="19" t="s">
        <v>47</v>
      </c>
      <c r="B29" s="20"/>
      <c r="C29" s="204">
        <f>C19</f>
        <v>1.61E-2</v>
      </c>
      <c r="D29" s="204">
        <f t="shared" ref="D29:F29" si="2">D19</f>
        <v>1.61E-2</v>
      </c>
      <c r="E29" s="204">
        <f t="shared" si="2"/>
        <v>1.61E-2</v>
      </c>
      <c r="F29" s="204">
        <f t="shared" si="2"/>
        <v>1.61E-2</v>
      </c>
    </row>
    <row r="30" spans="1:17" x14ac:dyDescent="0.3">
      <c r="A30" s="6" t="s">
        <v>50</v>
      </c>
      <c r="B30" s="429"/>
      <c r="C30" s="429"/>
      <c r="D30" s="429"/>
      <c r="E30" s="429"/>
      <c r="F30" s="429"/>
    </row>
    <row r="31" spans="1:17" x14ac:dyDescent="0.3">
      <c r="A31" s="6" t="s">
        <v>49</v>
      </c>
      <c r="B31" s="429"/>
      <c r="C31" s="429"/>
      <c r="D31" s="429"/>
      <c r="E31" s="429"/>
      <c r="F31" s="430"/>
    </row>
    <row r="32" spans="1:17" x14ac:dyDescent="0.3">
      <c r="A32" s="24" t="s">
        <v>53</v>
      </c>
      <c r="B32" s="435">
        <f>SUM(B30,B31)</f>
        <v>0</v>
      </c>
      <c r="C32" s="435">
        <f>SUM(C30+C31)</f>
        <v>0</v>
      </c>
      <c r="D32" s="435">
        <f>SUM(D30+D31)</f>
        <v>0</v>
      </c>
      <c r="E32" s="431">
        <f>SUM(E30+E31)</f>
        <v>0</v>
      </c>
      <c r="F32" s="436">
        <f>SUM(F30+F31)</f>
        <v>0</v>
      </c>
    </row>
    <row r="33" spans="1:6" ht="15" thickBot="1" x14ac:dyDescent="0.35">
      <c r="A33" s="207" t="s">
        <v>54</v>
      </c>
      <c r="B33" s="433"/>
      <c r="C33" s="433">
        <f>ROUND((B33*(1+C29)),0)</f>
        <v>0</v>
      </c>
      <c r="D33" s="433">
        <f>ROUND((C33*(1+D29)),0)</f>
        <v>0</v>
      </c>
      <c r="E33" s="433">
        <f t="shared" ref="E33:F33" si="3">ROUND((D33*(1+E29)),0)</f>
        <v>0</v>
      </c>
      <c r="F33" s="433">
        <f t="shared" si="3"/>
        <v>0</v>
      </c>
    </row>
    <row r="34" spans="1:6" ht="15" thickBot="1" x14ac:dyDescent="0.35"/>
    <row r="35" spans="1:6" x14ac:dyDescent="0.3">
      <c r="A35" s="28" t="s">
        <v>42</v>
      </c>
      <c r="B35" s="755" t="str">
        <f>C12</f>
        <v>Nombre del producto o servicio 3</v>
      </c>
      <c r="C35" s="755"/>
      <c r="D35" s="755"/>
      <c r="E35" s="755"/>
      <c r="F35" s="756"/>
    </row>
    <row r="36" spans="1:6" x14ac:dyDescent="0.3">
      <c r="A36" s="25" t="s">
        <v>55</v>
      </c>
      <c r="B36" s="434">
        <v>0.19</v>
      </c>
      <c r="C36" s="3"/>
      <c r="D36" s="3"/>
      <c r="E36" s="3"/>
      <c r="F36" s="9"/>
    </row>
    <row r="37" spans="1:6" x14ac:dyDescent="0.3">
      <c r="A37" s="6" t="s">
        <v>45</v>
      </c>
      <c r="B37" s="13" t="s">
        <v>48</v>
      </c>
      <c r="C37" s="1"/>
      <c r="D37" s="1"/>
      <c r="E37" s="1"/>
      <c r="F37" s="5"/>
    </row>
    <row r="38" spans="1:6" x14ac:dyDescent="0.3">
      <c r="A38" s="26" t="s">
        <v>46</v>
      </c>
      <c r="B38" s="208">
        <f>B28</f>
        <v>2020</v>
      </c>
      <c r="C38" s="208">
        <f t="shared" ref="C38:F38" si="4">C28</f>
        <v>2021</v>
      </c>
      <c r="D38" s="208">
        <f t="shared" si="4"/>
        <v>2022</v>
      </c>
      <c r="E38" s="208">
        <f t="shared" si="4"/>
        <v>2023</v>
      </c>
      <c r="F38" s="208">
        <f t="shared" si="4"/>
        <v>2024</v>
      </c>
    </row>
    <row r="39" spans="1:6" x14ac:dyDescent="0.3">
      <c r="A39" s="27" t="s">
        <v>47</v>
      </c>
      <c r="B39" s="21"/>
      <c r="C39" s="204">
        <f>C29</f>
        <v>1.61E-2</v>
      </c>
      <c r="D39" s="204">
        <f t="shared" ref="D39:F39" si="5">D29</f>
        <v>1.61E-2</v>
      </c>
      <c r="E39" s="204">
        <f t="shared" si="5"/>
        <v>1.61E-2</v>
      </c>
      <c r="F39" s="204">
        <f t="shared" si="5"/>
        <v>1.61E-2</v>
      </c>
    </row>
    <row r="40" spans="1:6" x14ac:dyDescent="0.3">
      <c r="A40" s="6" t="s">
        <v>56</v>
      </c>
      <c r="B40" s="429"/>
      <c r="C40" s="429"/>
      <c r="D40" s="429"/>
      <c r="E40" s="429"/>
      <c r="F40" s="429"/>
    </row>
    <row r="41" spans="1:6" x14ac:dyDescent="0.3">
      <c r="A41" s="6" t="s">
        <v>49</v>
      </c>
      <c r="B41" s="429"/>
      <c r="C41" s="429"/>
      <c r="D41" s="429"/>
      <c r="E41" s="429"/>
      <c r="F41" s="430"/>
    </row>
    <row r="42" spans="1:6" x14ac:dyDescent="0.3">
      <c r="A42" s="18" t="s">
        <v>57</v>
      </c>
      <c r="B42" s="431">
        <f>SUM(B40,B41)</f>
        <v>0</v>
      </c>
      <c r="C42" s="431">
        <f>SUM(C40,C41)</f>
        <v>0</v>
      </c>
      <c r="D42" s="431">
        <f>SUM(D40,D41)</f>
        <v>0</v>
      </c>
      <c r="E42" s="431">
        <f>SUM(E40,E41)</f>
        <v>0</v>
      </c>
      <c r="F42" s="432">
        <f>SUM(F40,F41)</f>
        <v>0</v>
      </c>
    </row>
    <row r="43" spans="1:6" ht="15" thickBot="1" x14ac:dyDescent="0.35">
      <c r="A43" s="207" t="s">
        <v>52</v>
      </c>
      <c r="B43" s="433"/>
      <c r="C43" s="433">
        <f>ROUND((B43*(1+C39)),0)</f>
        <v>0</v>
      </c>
      <c r="D43" s="433">
        <f t="shared" ref="D43:F43" si="6">ROUND((C43*(1+D39)),0)</f>
        <v>0</v>
      </c>
      <c r="E43" s="433">
        <f t="shared" si="6"/>
        <v>0</v>
      </c>
      <c r="F43" s="433">
        <f t="shared" si="6"/>
        <v>0</v>
      </c>
    </row>
    <row r="44" spans="1:6" ht="15" thickBot="1" x14ac:dyDescent="0.35"/>
    <row r="45" spans="1:6" x14ac:dyDescent="0.3">
      <c r="A45" s="15" t="s">
        <v>43</v>
      </c>
      <c r="B45" s="755" t="str">
        <f>C13</f>
        <v>Nombre del producto o servicio 4</v>
      </c>
      <c r="C45" s="755"/>
      <c r="D45" s="755"/>
      <c r="E45" s="755"/>
      <c r="F45" s="756"/>
    </row>
    <row r="46" spans="1:6" x14ac:dyDescent="0.3">
      <c r="A46" s="23" t="s">
        <v>55</v>
      </c>
      <c r="B46" s="434">
        <v>0.19</v>
      </c>
      <c r="C46" s="3"/>
      <c r="D46" s="3"/>
      <c r="E46" s="3"/>
      <c r="F46" s="9"/>
    </row>
    <row r="47" spans="1:6" x14ac:dyDescent="0.3">
      <c r="A47" s="6" t="s">
        <v>45</v>
      </c>
      <c r="B47" s="13" t="s">
        <v>48</v>
      </c>
      <c r="C47" s="1"/>
      <c r="D47" s="1"/>
      <c r="E47" s="1"/>
      <c r="F47" s="5"/>
    </row>
    <row r="48" spans="1:6" x14ac:dyDescent="0.3">
      <c r="A48" s="26" t="s">
        <v>46</v>
      </c>
      <c r="B48" s="208">
        <f>B38</f>
        <v>2020</v>
      </c>
      <c r="C48" s="208">
        <f t="shared" ref="C48:F48" si="7">C38</f>
        <v>2021</v>
      </c>
      <c r="D48" s="208">
        <f t="shared" si="7"/>
        <v>2022</v>
      </c>
      <c r="E48" s="208">
        <f t="shared" si="7"/>
        <v>2023</v>
      </c>
      <c r="F48" s="208">
        <f t="shared" si="7"/>
        <v>2024</v>
      </c>
    </row>
    <row r="49" spans="1:17" x14ac:dyDescent="0.3">
      <c r="A49" s="19" t="s">
        <v>47</v>
      </c>
      <c r="B49" s="21"/>
      <c r="C49" s="204">
        <f>C39</f>
        <v>1.61E-2</v>
      </c>
      <c r="D49" s="204">
        <f t="shared" ref="D49:F49" si="8">D39</f>
        <v>1.61E-2</v>
      </c>
      <c r="E49" s="204">
        <f t="shared" si="8"/>
        <v>1.61E-2</v>
      </c>
      <c r="F49" s="204">
        <f t="shared" si="8"/>
        <v>1.61E-2</v>
      </c>
    </row>
    <row r="50" spans="1:17" x14ac:dyDescent="0.3">
      <c r="A50" s="6" t="s">
        <v>50</v>
      </c>
      <c r="B50" s="429"/>
      <c r="C50" s="429"/>
      <c r="D50" s="429"/>
      <c r="E50" s="429"/>
      <c r="F50" s="429"/>
    </row>
    <row r="51" spans="1:17" x14ac:dyDescent="0.3">
      <c r="A51" s="6" t="s">
        <v>49</v>
      </c>
      <c r="B51" s="429"/>
      <c r="C51" s="429"/>
      <c r="D51" s="429"/>
      <c r="E51" s="429"/>
      <c r="F51" s="430"/>
    </row>
    <row r="52" spans="1:17" x14ac:dyDescent="0.3">
      <c r="A52" s="18" t="s">
        <v>53</v>
      </c>
      <c r="B52" s="431">
        <f>SUM(B50,B51)</f>
        <v>0</v>
      </c>
      <c r="C52" s="431">
        <f>SUM(C50,C51)</f>
        <v>0</v>
      </c>
      <c r="D52" s="431">
        <f>SUM(D50,D51)</f>
        <v>0</v>
      </c>
      <c r="E52" s="431">
        <f>SUM(E50,E51)</f>
        <v>0</v>
      </c>
      <c r="F52" s="432">
        <f>SUM(F50,F51)</f>
        <v>0</v>
      </c>
    </row>
    <row r="53" spans="1:17" ht="15" thickBot="1" x14ac:dyDescent="0.35">
      <c r="A53" s="206" t="s">
        <v>52</v>
      </c>
      <c r="B53" s="433"/>
      <c r="C53" s="433">
        <f>ROUND((B53*(1+C49)),0)</f>
        <v>0</v>
      </c>
      <c r="D53" s="433">
        <f t="shared" ref="D53:F53" si="9">ROUND((C53*(1+D49)),0)</f>
        <v>0</v>
      </c>
      <c r="E53" s="433">
        <f t="shared" si="9"/>
        <v>0</v>
      </c>
      <c r="F53" s="433">
        <f t="shared" si="9"/>
        <v>0</v>
      </c>
    </row>
    <row r="56" spans="1:17" ht="14.4" customHeight="1" x14ac:dyDescent="0.3">
      <c r="A56" s="757" t="s">
        <v>58</v>
      </c>
      <c r="B56" s="758">
        <f>SUM($B$22+$B$32+$B$42+$B$52)</f>
        <v>0</v>
      </c>
      <c r="C56" s="758">
        <f>SUM($C$22+$C$32+$C$42+$C$52)</f>
        <v>0</v>
      </c>
      <c r="D56" s="758">
        <f>SUM($D$22+$D$32+$D$42+$D$52)</f>
        <v>0</v>
      </c>
      <c r="E56" s="758">
        <f>SUM($E$22+$E$32+$E$42+$E$52)</f>
        <v>0</v>
      </c>
      <c r="F56" s="758">
        <f>SUM($F$22+$F$32+$F$42+$F$52)</f>
        <v>0</v>
      </c>
    </row>
    <row r="57" spans="1:17" x14ac:dyDescent="0.3">
      <c r="A57" s="757"/>
      <c r="B57" s="758"/>
      <c r="C57" s="758"/>
      <c r="D57" s="758"/>
      <c r="E57" s="758"/>
      <c r="F57" s="758"/>
    </row>
    <row r="59" spans="1:17" x14ac:dyDescent="0.3">
      <c r="A59" s="748" t="s">
        <v>389</v>
      </c>
      <c r="B59" s="748"/>
      <c r="C59" s="748"/>
      <c r="D59" s="748"/>
      <c r="E59" s="748"/>
      <c r="F59" s="748"/>
      <c r="G59" s="748"/>
      <c r="H59" s="748"/>
      <c r="I59" s="748"/>
      <c r="J59" s="748"/>
      <c r="K59" s="748"/>
      <c r="L59" s="748"/>
      <c r="M59" s="748"/>
      <c r="N59" s="748"/>
      <c r="O59" s="748"/>
      <c r="P59" s="748"/>
      <c r="Q59" s="748"/>
    </row>
    <row r="60" spans="1:17" x14ac:dyDescent="0.3">
      <c r="A60" s="746" t="s">
        <v>59</v>
      </c>
      <c r="B60" s="746" t="s">
        <v>46</v>
      </c>
      <c r="C60" s="740">
        <f>B48</f>
        <v>2020</v>
      </c>
      <c r="D60" s="741"/>
      <c r="E60" s="741"/>
      <c r="F60" s="740">
        <f>C48</f>
        <v>2021</v>
      </c>
      <c r="G60" s="741"/>
      <c r="H60" s="741"/>
      <c r="I60" s="740">
        <f>D48</f>
        <v>2022</v>
      </c>
      <c r="J60" s="741"/>
      <c r="K60" s="741"/>
      <c r="L60" s="740">
        <f>E48</f>
        <v>2023</v>
      </c>
      <c r="M60" s="741"/>
      <c r="N60" s="741"/>
      <c r="O60" s="740">
        <f>F48</f>
        <v>2024</v>
      </c>
      <c r="P60" s="741"/>
      <c r="Q60" s="741"/>
    </row>
    <row r="61" spans="1:17" ht="40.200000000000003" customHeight="1" thickBot="1" x14ac:dyDescent="0.35">
      <c r="A61" s="747"/>
      <c r="B61" s="747"/>
      <c r="C61" s="437" t="s">
        <v>60</v>
      </c>
      <c r="D61" s="437" t="s">
        <v>61</v>
      </c>
      <c r="E61" s="437" t="s">
        <v>62</v>
      </c>
      <c r="F61" s="437" t="s">
        <v>60</v>
      </c>
      <c r="G61" s="437" t="s">
        <v>63</v>
      </c>
      <c r="H61" s="437" t="s">
        <v>62</v>
      </c>
      <c r="I61" s="437" t="s">
        <v>60</v>
      </c>
      <c r="J61" s="437" t="s">
        <v>63</v>
      </c>
      <c r="K61" s="437" t="s">
        <v>62</v>
      </c>
      <c r="L61" s="437" t="s">
        <v>60</v>
      </c>
      <c r="M61" s="437" t="s">
        <v>63</v>
      </c>
      <c r="N61" s="437" t="s">
        <v>64</v>
      </c>
      <c r="O61" s="437" t="s">
        <v>60</v>
      </c>
      <c r="P61" s="437" t="s">
        <v>63</v>
      </c>
      <c r="Q61" s="437" t="s">
        <v>62</v>
      </c>
    </row>
    <row r="62" spans="1:17" x14ac:dyDescent="0.3">
      <c r="A62" s="742" t="str">
        <f>C10</f>
        <v>Nombre del producto o servicio 1</v>
      </c>
      <c r="B62" s="438" t="s">
        <v>66</v>
      </c>
      <c r="C62" s="438">
        <f>B20</f>
        <v>0</v>
      </c>
      <c r="D62" s="439">
        <f>B23</f>
        <v>0</v>
      </c>
      <c r="E62" s="439">
        <f>D62*C62</f>
        <v>0</v>
      </c>
      <c r="F62" s="438">
        <f>C20</f>
        <v>0</v>
      </c>
      <c r="G62" s="439">
        <f>C23</f>
        <v>0</v>
      </c>
      <c r="H62" s="439">
        <f>G62*F62</f>
        <v>0</v>
      </c>
      <c r="I62" s="438">
        <f>D20</f>
        <v>0</v>
      </c>
      <c r="J62" s="439">
        <f>D23</f>
        <v>0</v>
      </c>
      <c r="K62" s="439">
        <f>J62*I62</f>
        <v>0</v>
      </c>
      <c r="L62" s="438">
        <f>E20</f>
        <v>0</v>
      </c>
      <c r="M62" s="439">
        <f>E23</f>
        <v>0</v>
      </c>
      <c r="N62" s="439">
        <f>M62*L62</f>
        <v>0</v>
      </c>
      <c r="O62" s="438">
        <f>F20</f>
        <v>0</v>
      </c>
      <c r="P62" s="439">
        <f>F23</f>
        <v>0</v>
      </c>
      <c r="Q62" s="440">
        <f>P62*O62</f>
        <v>0</v>
      </c>
    </row>
    <row r="63" spans="1:17" x14ac:dyDescent="0.3">
      <c r="A63" s="743"/>
      <c r="B63" s="441" t="s">
        <v>67</v>
      </c>
      <c r="C63" s="441">
        <f>B21</f>
        <v>0</v>
      </c>
      <c r="D63" s="442">
        <f>D62</f>
        <v>0</v>
      </c>
      <c r="E63" s="442">
        <f>D63*C63</f>
        <v>0</v>
      </c>
      <c r="F63" s="441">
        <f>C21</f>
        <v>0</v>
      </c>
      <c r="G63" s="442">
        <f>G62</f>
        <v>0</v>
      </c>
      <c r="H63" s="442">
        <f>G63*F63</f>
        <v>0</v>
      </c>
      <c r="I63" s="441">
        <f>D21</f>
        <v>0</v>
      </c>
      <c r="J63" s="442">
        <f>J62</f>
        <v>0</v>
      </c>
      <c r="K63" s="442">
        <f>J63*I63</f>
        <v>0</v>
      </c>
      <c r="L63" s="441">
        <f>E21</f>
        <v>0</v>
      </c>
      <c r="M63" s="442">
        <f>M62</f>
        <v>0</v>
      </c>
      <c r="N63" s="442">
        <f>M63*L63</f>
        <v>0</v>
      </c>
      <c r="O63" s="441">
        <f>F21</f>
        <v>0</v>
      </c>
      <c r="P63" s="442">
        <f>P62</f>
        <v>0</v>
      </c>
      <c r="Q63" s="443">
        <f>P63*O63</f>
        <v>0</v>
      </c>
    </row>
    <row r="64" spans="1:17" ht="34.799999999999997" customHeight="1" thickBot="1" x14ac:dyDescent="0.35">
      <c r="A64" s="444" t="s">
        <v>65</v>
      </c>
      <c r="B64" s="445"/>
      <c r="C64" s="445">
        <f>B22</f>
        <v>0</v>
      </c>
      <c r="D64" s="445"/>
      <c r="E64" s="446">
        <f>SUM(E62:E63)</f>
        <v>0</v>
      </c>
      <c r="F64" s="445">
        <f>C22</f>
        <v>0</v>
      </c>
      <c r="G64" s="445"/>
      <c r="H64" s="446">
        <f>SUM(H62:H63)</f>
        <v>0</v>
      </c>
      <c r="I64" s="445">
        <f>D22</f>
        <v>0</v>
      </c>
      <c r="J64" s="445"/>
      <c r="K64" s="446">
        <f>SUM(K62:K63)</f>
        <v>0</v>
      </c>
      <c r="L64" s="445">
        <f>E22</f>
        <v>0</v>
      </c>
      <c r="M64" s="445"/>
      <c r="N64" s="446">
        <f>SUM(N62:N63)</f>
        <v>0</v>
      </c>
      <c r="O64" s="445">
        <f>F22</f>
        <v>0</v>
      </c>
      <c r="P64" s="445"/>
      <c r="Q64" s="447">
        <f>SUM(Q62:Q63)</f>
        <v>0</v>
      </c>
    </row>
    <row r="65" spans="1:17" x14ac:dyDescent="0.3">
      <c r="A65" s="744" t="str">
        <f>C11</f>
        <v>Nombre del producto o servicio 2</v>
      </c>
      <c r="B65" s="448" t="s">
        <v>66</v>
      </c>
      <c r="C65" s="448">
        <f>B30</f>
        <v>0</v>
      </c>
      <c r="D65" s="449">
        <f>B33</f>
        <v>0</v>
      </c>
      <c r="E65" s="449">
        <f>D65*C65</f>
        <v>0</v>
      </c>
      <c r="F65" s="448">
        <f>C30</f>
        <v>0</v>
      </c>
      <c r="G65" s="449">
        <f>C33</f>
        <v>0</v>
      </c>
      <c r="H65" s="449">
        <f>G65*F65</f>
        <v>0</v>
      </c>
      <c r="I65" s="448">
        <f>D30</f>
        <v>0</v>
      </c>
      <c r="J65" s="449">
        <f>D33</f>
        <v>0</v>
      </c>
      <c r="K65" s="449">
        <f>I65*J65</f>
        <v>0</v>
      </c>
      <c r="L65" s="448">
        <f>E30</f>
        <v>0</v>
      </c>
      <c r="M65" s="449">
        <f>E33</f>
        <v>0</v>
      </c>
      <c r="N65" s="449">
        <f>L65*M65</f>
        <v>0</v>
      </c>
      <c r="O65" s="448">
        <f>F30</f>
        <v>0</v>
      </c>
      <c r="P65" s="449">
        <f>F33</f>
        <v>0</v>
      </c>
      <c r="Q65" s="450">
        <f>O65*P65</f>
        <v>0</v>
      </c>
    </row>
    <row r="66" spans="1:17" x14ac:dyDescent="0.3">
      <c r="A66" s="745"/>
      <c r="B66" s="451" t="s">
        <v>67</v>
      </c>
      <c r="C66" s="451">
        <f>B31</f>
        <v>0</v>
      </c>
      <c r="D66" s="452">
        <f>D65</f>
        <v>0</v>
      </c>
      <c r="E66" s="452">
        <f>D66*C66</f>
        <v>0</v>
      </c>
      <c r="F66" s="451">
        <f>C31</f>
        <v>0</v>
      </c>
      <c r="G66" s="452">
        <f>G65</f>
        <v>0</v>
      </c>
      <c r="H66" s="452">
        <f>G66*F66</f>
        <v>0</v>
      </c>
      <c r="I66" s="451">
        <f>D31</f>
        <v>0</v>
      </c>
      <c r="J66" s="452">
        <f>J65</f>
        <v>0</v>
      </c>
      <c r="K66" s="452">
        <f>I66*J66</f>
        <v>0</v>
      </c>
      <c r="L66" s="451">
        <f>E31</f>
        <v>0</v>
      </c>
      <c r="M66" s="452">
        <f>M65</f>
        <v>0</v>
      </c>
      <c r="N66" s="452">
        <f>L66*M66</f>
        <v>0</v>
      </c>
      <c r="O66" s="451">
        <f>F31</f>
        <v>0</v>
      </c>
      <c r="P66" s="452">
        <f>P65</f>
        <v>0</v>
      </c>
      <c r="Q66" s="453">
        <f>O66*P66</f>
        <v>0</v>
      </c>
    </row>
    <row r="67" spans="1:17" ht="31.8" customHeight="1" thickBot="1" x14ac:dyDescent="0.35">
      <c r="A67" s="454" t="s">
        <v>445</v>
      </c>
      <c r="B67" s="455"/>
      <c r="C67" s="456">
        <f>B32</f>
        <v>0</v>
      </c>
      <c r="D67" s="456"/>
      <c r="E67" s="457">
        <f>SUM(E65:E66)</f>
        <v>0</v>
      </c>
      <c r="F67" s="456">
        <f>C32</f>
        <v>0</v>
      </c>
      <c r="G67" s="456"/>
      <c r="H67" s="457">
        <f>SUM(H65:H66)</f>
        <v>0</v>
      </c>
      <c r="I67" s="456">
        <f>D32</f>
        <v>0</v>
      </c>
      <c r="J67" s="456"/>
      <c r="K67" s="458">
        <f>SUM(K65:K66)</f>
        <v>0</v>
      </c>
      <c r="L67" s="456">
        <f>E32</f>
        <v>0</v>
      </c>
      <c r="M67" s="456"/>
      <c r="N67" s="457">
        <f>SUM(N65:N66)</f>
        <v>0</v>
      </c>
      <c r="O67" s="456">
        <f>F32</f>
        <v>0</v>
      </c>
      <c r="P67" s="456"/>
      <c r="Q67" s="459">
        <f>SUM(Q65:Q66)</f>
        <v>0</v>
      </c>
    </row>
    <row r="68" spans="1:17" ht="31.8" customHeight="1" x14ac:dyDescent="0.3">
      <c r="A68" s="742" t="str">
        <f>C12</f>
        <v>Nombre del producto o servicio 3</v>
      </c>
      <c r="B68" s="438" t="s">
        <v>66</v>
      </c>
      <c r="C68" s="438">
        <f>B40</f>
        <v>0</v>
      </c>
      <c r="D68" s="439">
        <f>B43</f>
        <v>0</v>
      </c>
      <c r="E68" s="439">
        <f>C68*D68</f>
        <v>0</v>
      </c>
      <c r="F68" s="438">
        <f>C40</f>
        <v>0</v>
      </c>
      <c r="G68" s="439">
        <f>C43</f>
        <v>0</v>
      </c>
      <c r="H68" s="439">
        <f>F68*G68</f>
        <v>0</v>
      </c>
      <c r="I68" s="438">
        <f>D40</f>
        <v>0</v>
      </c>
      <c r="J68" s="439">
        <f>D43</f>
        <v>0</v>
      </c>
      <c r="K68" s="439">
        <f>I68*J68</f>
        <v>0</v>
      </c>
      <c r="L68" s="438">
        <f>E40</f>
        <v>0</v>
      </c>
      <c r="M68" s="439">
        <f>E43</f>
        <v>0</v>
      </c>
      <c r="N68" s="439">
        <f>L68*M68</f>
        <v>0</v>
      </c>
      <c r="O68" s="438">
        <f>F40</f>
        <v>0</v>
      </c>
      <c r="P68" s="439">
        <f>F43</f>
        <v>0</v>
      </c>
      <c r="Q68" s="440">
        <f>O68*P68</f>
        <v>0</v>
      </c>
    </row>
    <row r="69" spans="1:17" x14ac:dyDescent="0.3">
      <c r="A69" s="743"/>
      <c r="B69" s="441" t="s">
        <v>67</v>
      </c>
      <c r="C69" s="441">
        <f>B41</f>
        <v>0</v>
      </c>
      <c r="D69" s="442">
        <f>D68</f>
        <v>0</v>
      </c>
      <c r="E69" s="442">
        <f>C69*D69</f>
        <v>0</v>
      </c>
      <c r="F69" s="441">
        <f>C41</f>
        <v>0</v>
      </c>
      <c r="G69" s="442">
        <f>G68</f>
        <v>0</v>
      </c>
      <c r="H69" s="442">
        <f>F69*G69</f>
        <v>0</v>
      </c>
      <c r="I69" s="441">
        <f>D41</f>
        <v>0</v>
      </c>
      <c r="J69" s="442">
        <f>J68</f>
        <v>0</v>
      </c>
      <c r="K69" s="442">
        <f>I69*J69</f>
        <v>0</v>
      </c>
      <c r="L69" s="441">
        <f>E41</f>
        <v>0</v>
      </c>
      <c r="M69" s="442">
        <f>M68</f>
        <v>0</v>
      </c>
      <c r="N69" s="442">
        <f>L69*M69</f>
        <v>0</v>
      </c>
      <c r="O69" s="441">
        <f>F41</f>
        <v>0</v>
      </c>
      <c r="P69" s="442">
        <f>P68</f>
        <v>0</v>
      </c>
      <c r="Q69" s="443">
        <f>O69*P69</f>
        <v>0</v>
      </c>
    </row>
    <row r="70" spans="1:17" ht="34.200000000000003" customHeight="1" thickBot="1" x14ac:dyDescent="0.35">
      <c r="A70" s="444" t="s">
        <v>446</v>
      </c>
      <c r="B70" s="460"/>
      <c r="C70" s="445">
        <f>B42</f>
        <v>0</v>
      </c>
      <c r="D70" s="445"/>
      <c r="E70" s="446">
        <f>SUM(E68:E69)</f>
        <v>0</v>
      </c>
      <c r="F70" s="445">
        <f>C42</f>
        <v>0</v>
      </c>
      <c r="G70" s="445"/>
      <c r="H70" s="446">
        <f>SUM(H68:H69)</f>
        <v>0</v>
      </c>
      <c r="I70" s="445">
        <f>D42</f>
        <v>0</v>
      </c>
      <c r="J70" s="445"/>
      <c r="K70" s="446">
        <f>SUM(K68:K69)</f>
        <v>0</v>
      </c>
      <c r="L70" s="445">
        <f>E42</f>
        <v>0</v>
      </c>
      <c r="M70" s="445"/>
      <c r="N70" s="446">
        <f>SUM(N68:N69)</f>
        <v>0</v>
      </c>
      <c r="O70" s="445">
        <f>F42</f>
        <v>0</v>
      </c>
      <c r="P70" s="445"/>
      <c r="Q70" s="447">
        <f>SUM(Q68:Q69)</f>
        <v>0</v>
      </c>
    </row>
    <row r="71" spans="1:17" x14ac:dyDescent="0.3">
      <c r="A71" s="744" t="str">
        <f>C13</f>
        <v>Nombre del producto o servicio 4</v>
      </c>
      <c r="B71" s="448" t="s">
        <v>66</v>
      </c>
      <c r="C71" s="448">
        <f>B50</f>
        <v>0</v>
      </c>
      <c r="D71" s="449">
        <f>B53</f>
        <v>0</v>
      </c>
      <c r="E71" s="449">
        <f>C71*D71</f>
        <v>0</v>
      </c>
      <c r="F71" s="448">
        <f>C50</f>
        <v>0</v>
      </c>
      <c r="G71" s="449">
        <f>C53</f>
        <v>0</v>
      </c>
      <c r="H71" s="449">
        <f>F71*G71</f>
        <v>0</v>
      </c>
      <c r="I71" s="448">
        <f>D50</f>
        <v>0</v>
      </c>
      <c r="J71" s="449">
        <f>D53</f>
        <v>0</v>
      </c>
      <c r="K71" s="449">
        <f>J71*I71</f>
        <v>0</v>
      </c>
      <c r="L71" s="448">
        <f>E50</f>
        <v>0</v>
      </c>
      <c r="M71" s="449">
        <f>E53</f>
        <v>0</v>
      </c>
      <c r="N71" s="449">
        <f>L71*M71</f>
        <v>0</v>
      </c>
      <c r="O71" s="448">
        <f>F50</f>
        <v>0</v>
      </c>
      <c r="P71" s="449">
        <f>F53</f>
        <v>0</v>
      </c>
      <c r="Q71" s="450">
        <f>O71*P71</f>
        <v>0</v>
      </c>
    </row>
    <row r="72" spans="1:17" x14ac:dyDescent="0.3">
      <c r="A72" s="745"/>
      <c r="B72" s="451" t="s">
        <v>67</v>
      </c>
      <c r="C72" s="451">
        <f>B51</f>
        <v>0</v>
      </c>
      <c r="D72" s="452">
        <f>D71</f>
        <v>0</v>
      </c>
      <c r="E72" s="452">
        <f>C72*D72</f>
        <v>0</v>
      </c>
      <c r="F72" s="451">
        <f>C51</f>
        <v>0</v>
      </c>
      <c r="G72" s="452">
        <f>G71</f>
        <v>0</v>
      </c>
      <c r="H72" s="452">
        <f>F72*G72</f>
        <v>0</v>
      </c>
      <c r="I72" s="451">
        <f>D51</f>
        <v>0</v>
      </c>
      <c r="J72" s="452">
        <f>J71</f>
        <v>0</v>
      </c>
      <c r="K72" s="452">
        <f>J72*I72</f>
        <v>0</v>
      </c>
      <c r="L72" s="451">
        <f>E51</f>
        <v>0</v>
      </c>
      <c r="M72" s="452">
        <f>M71</f>
        <v>0</v>
      </c>
      <c r="N72" s="452">
        <f>L72*M72</f>
        <v>0</v>
      </c>
      <c r="O72" s="451">
        <f>F51</f>
        <v>0</v>
      </c>
      <c r="P72" s="452">
        <f>P71</f>
        <v>0</v>
      </c>
      <c r="Q72" s="453">
        <f>O72*P72</f>
        <v>0</v>
      </c>
    </row>
    <row r="73" spans="1:17" ht="46.8" customHeight="1" thickBot="1" x14ac:dyDescent="0.35">
      <c r="A73" s="461" t="s">
        <v>447</v>
      </c>
      <c r="B73" s="462"/>
      <c r="C73" s="463">
        <f>B52</f>
        <v>0</v>
      </c>
      <c r="D73" s="463"/>
      <c r="E73" s="464">
        <f>SUM(E71:E72)</f>
        <v>0</v>
      </c>
      <c r="F73" s="463">
        <f>C52</f>
        <v>0</v>
      </c>
      <c r="G73" s="463"/>
      <c r="H73" s="464">
        <f>SUM(H71:H72)</f>
        <v>0</v>
      </c>
      <c r="I73" s="463">
        <f>D52</f>
        <v>0</v>
      </c>
      <c r="J73" s="463"/>
      <c r="K73" s="464">
        <f>SUM(K71:K72)</f>
        <v>0</v>
      </c>
      <c r="L73" s="463">
        <f>E52</f>
        <v>0</v>
      </c>
      <c r="M73" s="463"/>
      <c r="N73" s="464">
        <f>SUM(N71:N72)</f>
        <v>0</v>
      </c>
      <c r="O73" s="463">
        <f>F52</f>
        <v>0</v>
      </c>
      <c r="P73" s="463"/>
      <c r="Q73" s="465">
        <f>SUM(Q71:Q72)</f>
        <v>0</v>
      </c>
    </row>
    <row r="74" spans="1:17" x14ac:dyDescent="0.3">
      <c r="A74" s="466" t="s">
        <v>68</v>
      </c>
      <c r="B74" s="467"/>
      <c r="C74" s="467"/>
      <c r="D74" s="467"/>
      <c r="E74" s="468">
        <f>E64+E67+E70+E73</f>
        <v>0</v>
      </c>
      <c r="F74" s="467"/>
      <c r="G74" s="467"/>
      <c r="H74" s="468">
        <f>H64+H67+H70+H73</f>
        <v>0</v>
      </c>
      <c r="I74" s="467"/>
      <c r="J74" s="467"/>
      <c r="K74" s="468">
        <f>K64+K67+K70+K73</f>
        <v>0</v>
      </c>
      <c r="L74" s="467"/>
      <c r="M74" s="467"/>
      <c r="N74" s="468">
        <f>N64+N67+N70+N73</f>
        <v>0</v>
      </c>
      <c r="O74" s="467"/>
      <c r="P74" s="467"/>
      <c r="Q74" s="468">
        <f>Q64+Q67+Q70+Q73</f>
        <v>0</v>
      </c>
    </row>
    <row r="75" spans="1:17" x14ac:dyDescent="0.3">
      <c r="A75" s="469" t="s">
        <v>69</v>
      </c>
      <c r="B75" s="470"/>
      <c r="C75" s="470"/>
      <c r="D75" s="470"/>
      <c r="E75" s="471">
        <f>E74*B16</f>
        <v>0</v>
      </c>
      <c r="F75" s="470"/>
      <c r="G75" s="470"/>
      <c r="H75" s="471">
        <f>H74*B26</f>
        <v>0</v>
      </c>
      <c r="I75" s="470"/>
      <c r="J75" s="470"/>
      <c r="K75" s="471">
        <f>K74*B36</f>
        <v>0</v>
      </c>
      <c r="L75" s="470"/>
      <c r="M75" s="470"/>
      <c r="N75" s="472">
        <f>N74*B46</f>
        <v>0</v>
      </c>
      <c r="O75" s="470"/>
      <c r="P75" s="470"/>
      <c r="Q75" s="471">
        <f>Q74*B46</f>
        <v>0</v>
      </c>
    </row>
    <row r="76" spans="1:17" x14ac:dyDescent="0.3">
      <c r="A76" s="473" t="s">
        <v>70</v>
      </c>
      <c r="B76" s="474"/>
      <c r="C76" s="474"/>
      <c r="D76" s="474"/>
      <c r="E76" s="475">
        <f>E74+E75</f>
        <v>0</v>
      </c>
      <c r="F76" s="474"/>
      <c r="G76" s="474"/>
      <c r="H76" s="475">
        <f>H74+H75</f>
        <v>0</v>
      </c>
      <c r="I76" s="474"/>
      <c r="J76" s="474"/>
      <c r="K76" s="475">
        <f>K74+K75</f>
        <v>0</v>
      </c>
      <c r="L76" s="474"/>
      <c r="M76" s="474"/>
      <c r="N76" s="475">
        <f>N74+N75</f>
        <v>0</v>
      </c>
      <c r="O76" s="474"/>
      <c r="P76" s="474"/>
      <c r="Q76" s="475">
        <f>Q74+Q75</f>
        <v>0</v>
      </c>
    </row>
    <row r="79" spans="1:17" ht="21.6" customHeight="1" x14ac:dyDescent="0.3"/>
    <row r="80" spans="1:17" ht="63" customHeight="1" x14ac:dyDescent="0.3"/>
  </sheetData>
  <sheetProtection algorithmName="SHA-512" hashValue="8SihwNloo02t+1AjUN7IA/CByFtEBR5zA9nbpWA+0wVlJPHjEwxdKBlbRbzzbF4oZZFV5RCpOv57iEqCyBZOXg==" saltValue="/RxL37f3kttImW90lBa6cg==" spinCount="100000" sheet="1" objects="1" scenarios="1"/>
  <mergeCells count="24">
    <mergeCell ref="A71:A72"/>
    <mergeCell ref="A59:Q59"/>
    <mergeCell ref="A8:B9"/>
    <mergeCell ref="A10:A13"/>
    <mergeCell ref="B15:F15"/>
    <mergeCell ref="B25:F25"/>
    <mergeCell ref="B35:F35"/>
    <mergeCell ref="B45:F45"/>
    <mergeCell ref="A56:A57"/>
    <mergeCell ref="B56:B57"/>
    <mergeCell ref="C56:C57"/>
    <mergeCell ref="D56:D57"/>
    <mergeCell ref="E56:E57"/>
    <mergeCell ref="F56:F57"/>
    <mergeCell ref="A68:A69"/>
    <mergeCell ref="A60:A61"/>
    <mergeCell ref="O60:Q60"/>
    <mergeCell ref="A62:A63"/>
    <mergeCell ref="A65:A66"/>
    <mergeCell ref="B60:B61"/>
    <mergeCell ref="C60:E60"/>
    <mergeCell ref="F60:H60"/>
    <mergeCell ref="I60:K60"/>
    <mergeCell ref="L60:N60"/>
  </mergeCells>
  <pageMargins left="0.7" right="0.7" top="0.75" bottom="0.75" header="0.3" footer="0.3"/>
  <ignoredErrors>
    <ignoredError sqref="E64" formula="1"/>
  </ignoredErrors>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04BE0-BCC4-4E53-805F-250934A53B50}">
  <dimension ref="A1:U202"/>
  <sheetViews>
    <sheetView showGridLines="0" topLeftCell="A73" zoomScale="70" zoomScaleNormal="70" workbookViewId="0">
      <selection activeCell="I19" sqref="I19"/>
    </sheetView>
  </sheetViews>
  <sheetFormatPr baseColWidth="10" defaultRowHeight="14.4" x14ac:dyDescent="0.3"/>
  <cols>
    <col min="2" max="2" width="46.88671875" customWidth="1"/>
    <col min="3" max="3" width="39" customWidth="1"/>
    <col min="4" max="4" width="25.88671875" customWidth="1"/>
    <col min="5" max="5" width="22.6640625" customWidth="1"/>
    <col min="6" max="6" width="20.33203125" customWidth="1"/>
    <col min="7" max="7" width="24.88671875" customWidth="1"/>
    <col min="8" max="8" width="19.44140625" customWidth="1"/>
    <col min="9" max="9" width="31.6640625" customWidth="1"/>
    <col min="10" max="10" width="17.33203125" customWidth="1"/>
    <col min="11" max="11" width="24.109375" customWidth="1"/>
    <col min="12" max="12" width="21.6640625" customWidth="1"/>
    <col min="13" max="13" width="22.5546875" customWidth="1"/>
    <col min="14" max="14" width="23.21875" customWidth="1"/>
    <col min="15" max="15" width="25.44140625" customWidth="1"/>
    <col min="16" max="16" width="21.5546875" customWidth="1"/>
    <col min="17" max="17" width="18.77734375" customWidth="1"/>
    <col min="18" max="18" width="18.109375" customWidth="1"/>
    <col min="19" max="19" width="15.88671875" customWidth="1"/>
    <col min="20" max="20" width="16.33203125" customWidth="1"/>
  </cols>
  <sheetData>
    <row r="1" spans="1:20" x14ac:dyDescent="0.3">
      <c r="F1" s="3"/>
    </row>
    <row r="2" spans="1:20" ht="15" thickBot="1" x14ac:dyDescent="0.35">
      <c r="A2" s="476"/>
      <c r="B2" s="476"/>
      <c r="C2" s="476"/>
      <c r="D2" s="476"/>
      <c r="E2" s="476"/>
      <c r="F2" s="476"/>
      <c r="G2" s="476"/>
      <c r="H2" s="476"/>
      <c r="I2" s="476" t="s">
        <v>382</v>
      </c>
      <c r="J2" s="476"/>
      <c r="K2" s="476"/>
      <c r="L2" s="476"/>
      <c r="M2" s="476"/>
    </row>
    <row r="3" spans="1:20" x14ac:dyDescent="0.3">
      <c r="A3" s="476"/>
      <c r="B3" s="477" t="s">
        <v>71</v>
      </c>
      <c r="C3" s="762" t="str">
        <f>'PROYECCIÓN DE VENTAS'!C8</f>
        <v>Digite el nombre de Su emprendimiento</v>
      </c>
      <c r="D3" s="762"/>
      <c r="E3" s="762"/>
      <c r="F3" s="762"/>
      <c r="G3" s="763"/>
      <c r="H3" s="478"/>
      <c r="I3" s="479"/>
      <c r="J3" s="759" t="s">
        <v>73</v>
      </c>
      <c r="K3" s="759"/>
      <c r="L3" s="759"/>
      <c r="M3" s="760"/>
    </row>
    <row r="4" spans="1:20" x14ac:dyDescent="0.3">
      <c r="A4" s="476"/>
      <c r="B4" s="761" t="s">
        <v>72</v>
      </c>
      <c r="C4" s="764" t="s">
        <v>73</v>
      </c>
      <c r="D4" s="764"/>
      <c r="E4" s="764"/>
      <c r="F4" s="764"/>
      <c r="G4" s="765"/>
      <c r="H4" s="476"/>
      <c r="I4" s="480" t="str">
        <f>B4</f>
        <v>PRODUCTO</v>
      </c>
      <c r="J4" s="431">
        <f>D5</f>
        <v>2021</v>
      </c>
      <c r="K4" s="431">
        <f t="shared" ref="K4:M4" si="0">E5</f>
        <v>2022</v>
      </c>
      <c r="L4" s="431">
        <f t="shared" si="0"/>
        <v>2023</v>
      </c>
      <c r="M4" s="432">
        <f t="shared" si="0"/>
        <v>2024</v>
      </c>
    </row>
    <row r="5" spans="1:20" x14ac:dyDescent="0.3">
      <c r="A5" s="476"/>
      <c r="B5" s="761"/>
      <c r="C5" s="481">
        <f>BASES!B7</f>
        <v>2020</v>
      </c>
      <c r="D5" s="481">
        <f>BASES!C7</f>
        <v>2021</v>
      </c>
      <c r="E5" s="481">
        <f>BASES!D7</f>
        <v>2022</v>
      </c>
      <c r="F5" s="481">
        <f>BASES!E7</f>
        <v>2023</v>
      </c>
      <c r="G5" s="482">
        <f>BASES!F7</f>
        <v>2024</v>
      </c>
      <c r="H5" s="476"/>
      <c r="I5" s="480" t="str">
        <f>B6</f>
        <v>Nombre del producto o servicio 1</v>
      </c>
      <c r="J5" s="483">
        <f>IF(C6=0,0,(D6-C6)/C6)</f>
        <v>0</v>
      </c>
      <c r="K5" s="483">
        <f t="shared" ref="K5:M8" si="1">IF(D6=0,0,(E6-D6)/D6)</f>
        <v>0</v>
      </c>
      <c r="L5" s="483">
        <f>IF(E6=0,0,(F6-E6)/E6)</f>
        <v>0</v>
      </c>
      <c r="M5" s="484">
        <f>IF(F6=0,0,(G6-F6)/F6)</f>
        <v>0</v>
      </c>
    </row>
    <row r="6" spans="1:20" x14ac:dyDescent="0.3">
      <c r="A6" s="476"/>
      <c r="B6" s="480" t="str">
        <f>'PROYECCIÓN DE VENTAS'!C10</f>
        <v>Nombre del producto o servicio 1</v>
      </c>
      <c r="C6" s="485">
        <f>'PROYECCIÓN DE VENTAS'!B22</f>
        <v>0</v>
      </c>
      <c r="D6" s="485">
        <f>'PROYECCIÓN DE VENTAS'!C22</f>
        <v>0</v>
      </c>
      <c r="E6" s="485">
        <f>'PROYECCIÓN DE VENTAS'!D22</f>
        <v>0</v>
      </c>
      <c r="F6" s="485">
        <f>'PROYECCIÓN DE VENTAS'!E22</f>
        <v>0</v>
      </c>
      <c r="G6" s="486">
        <f>'PROYECCIÓN DE VENTAS'!F22</f>
        <v>0</v>
      </c>
      <c r="H6" s="476"/>
      <c r="I6" s="480" t="str">
        <f>B7</f>
        <v>Nombre del producto o servicio 2</v>
      </c>
      <c r="J6" s="483">
        <f t="shared" ref="J6:J8" si="2">IF(C7=0,0,(D7-C7)/C7)</f>
        <v>0</v>
      </c>
      <c r="K6" s="483">
        <f t="shared" si="1"/>
        <v>0</v>
      </c>
      <c r="L6" s="483">
        <f t="shared" si="1"/>
        <v>0</v>
      </c>
      <c r="M6" s="484">
        <f t="shared" si="1"/>
        <v>0</v>
      </c>
    </row>
    <row r="7" spans="1:20" x14ac:dyDescent="0.3">
      <c r="A7" s="476"/>
      <c r="B7" s="480" t="str">
        <f>'PROYECCIÓN DE VENTAS'!C11</f>
        <v>Nombre del producto o servicio 2</v>
      </c>
      <c r="C7" s="485">
        <f>'PROYECCIÓN DE VENTAS'!B32</f>
        <v>0</v>
      </c>
      <c r="D7" s="485">
        <f>'PROYECCIÓN DE VENTAS'!C32</f>
        <v>0</v>
      </c>
      <c r="E7" s="485">
        <f>'PROYECCIÓN DE VENTAS'!D32</f>
        <v>0</v>
      </c>
      <c r="F7" s="485">
        <f>'PROYECCIÓN DE VENTAS'!E32</f>
        <v>0</v>
      </c>
      <c r="G7" s="486">
        <f>'PROYECCIÓN DE VENTAS'!F32</f>
        <v>0</v>
      </c>
      <c r="H7" s="476"/>
      <c r="I7" s="480" t="str">
        <f>B8</f>
        <v>Nombre del producto o servicio 3</v>
      </c>
      <c r="J7" s="483">
        <f t="shared" si="2"/>
        <v>0</v>
      </c>
      <c r="K7" s="483">
        <f t="shared" si="1"/>
        <v>0</v>
      </c>
      <c r="L7" s="483">
        <f t="shared" si="1"/>
        <v>0</v>
      </c>
      <c r="M7" s="484">
        <f t="shared" si="1"/>
        <v>0</v>
      </c>
    </row>
    <row r="8" spans="1:20" ht="15" thickBot="1" x14ac:dyDescent="0.35">
      <c r="A8" s="476"/>
      <c r="B8" s="480" t="str">
        <f>'PROYECCIÓN DE VENTAS'!C12</f>
        <v>Nombre del producto o servicio 3</v>
      </c>
      <c r="C8" s="485">
        <f>'PROYECCIÓN DE VENTAS'!B42</f>
        <v>0</v>
      </c>
      <c r="D8" s="485">
        <f>'PROYECCIÓN DE VENTAS'!C42</f>
        <v>0</v>
      </c>
      <c r="E8" s="485">
        <f>'PROYECCIÓN DE VENTAS'!D42</f>
        <v>0</v>
      </c>
      <c r="F8" s="485">
        <f>'PROYECCIÓN DE VENTAS'!E42</f>
        <v>0</v>
      </c>
      <c r="G8" s="486">
        <f>'PROYECCIÓN DE VENTAS'!F42</f>
        <v>0</v>
      </c>
      <c r="H8" s="476"/>
      <c r="I8" s="487" t="str">
        <f>B9</f>
        <v>Nombre del producto o servicio 4</v>
      </c>
      <c r="J8" s="488">
        <f t="shared" si="2"/>
        <v>0</v>
      </c>
      <c r="K8" s="488">
        <f t="shared" si="1"/>
        <v>0</v>
      </c>
      <c r="L8" s="488">
        <f t="shared" si="1"/>
        <v>0</v>
      </c>
      <c r="M8" s="489">
        <f t="shared" si="1"/>
        <v>0</v>
      </c>
    </row>
    <row r="9" spans="1:20" ht="15" thickBot="1" x14ac:dyDescent="0.35">
      <c r="A9" s="476"/>
      <c r="B9" s="487" t="str">
        <f>'PROYECCIÓN DE VENTAS'!C13</f>
        <v>Nombre del producto o servicio 4</v>
      </c>
      <c r="C9" s="490">
        <f>'PROYECCIÓN DE VENTAS'!B52</f>
        <v>0</v>
      </c>
      <c r="D9" s="490">
        <f>'PROYECCIÓN DE VENTAS'!C52</f>
        <v>0</v>
      </c>
      <c r="E9" s="490">
        <f>'PROYECCIÓN DE VENTAS'!D52</f>
        <v>0</v>
      </c>
      <c r="F9" s="490">
        <f>'PROYECCIÓN DE VENTAS'!E52</f>
        <v>0</v>
      </c>
      <c r="G9" s="491">
        <f>'PROYECCIÓN DE VENTAS'!F52</f>
        <v>0</v>
      </c>
      <c r="H9" s="476"/>
      <c r="I9" s="476"/>
      <c r="J9" s="476"/>
      <c r="K9" s="476"/>
      <c r="L9" s="476"/>
      <c r="M9" s="476"/>
    </row>
    <row r="10" spans="1:20" x14ac:dyDescent="0.3">
      <c r="A10" s="476"/>
      <c r="B10" s="492"/>
      <c r="C10" s="476"/>
      <c r="D10" s="476"/>
      <c r="E10" s="476"/>
      <c r="F10" s="476"/>
      <c r="G10" s="476"/>
      <c r="H10" s="476"/>
      <c r="I10" s="476"/>
      <c r="J10" s="476"/>
      <c r="K10" s="476"/>
      <c r="L10" s="476"/>
      <c r="M10" s="476"/>
    </row>
    <row r="11" spans="1:20" ht="11.4" customHeight="1" x14ac:dyDescent="0.3"/>
    <row r="12" spans="1:20" ht="13.8" customHeight="1" x14ac:dyDescent="0.3">
      <c r="B12" s="766" t="s">
        <v>72</v>
      </c>
      <c r="C12" s="766" t="s">
        <v>87</v>
      </c>
      <c r="D12" s="766"/>
      <c r="E12" s="766"/>
      <c r="F12" s="766"/>
      <c r="G12" s="766"/>
      <c r="H12" s="766"/>
      <c r="I12" s="766"/>
      <c r="J12" s="766"/>
      <c r="K12" s="767" t="s">
        <v>82</v>
      </c>
      <c r="L12" s="767" t="s">
        <v>83</v>
      </c>
      <c r="M12" s="767" t="s">
        <v>84</v>
      </c>
      <c r="N12" s="767" t="s">
        <v>85</v>
      </c>
      <c r="O12" s="767" t="s">
        <v>86</v>
      </c>
      <c r="P12" s="766" t="s">
        <v>88</v>
      </c>
      <c r="Q12" s="766"/>
      <c r="R12" s="766"/>
      <c r="S12" s="766"/>
      <c r="T12" s="766"/>
    </row>
    <row r="13" spans="1:20" ht="15.6" customHeight="1" x14ac:dyDescent="0.3">
      <c r="B13" s="766"/>
      <c r="C13" s="767" t="s">
        <v>74</v>
      </c>
      <c r="D13" s="766" t="s">
        <v>75</v>
      </c>
      <c r="E13" s="218">
        <f>C5</f>
        <v>2020</v>
      </c>
      <c r="F13" s="218">
        <f>D5</f>
        <v>2021</v>
      </c>
      <c r="G13" s="218">
        <f>E5</f>
        <v>2022</v>
      </c>
      <c r="H13" s="218">
        <f>F5</f>
        <v>2023</v>
      </c>
      <c r="I13" s="218">
        <f>G5</f>
        <v>2024</v>
      </c>
      <c r="J13" s="775" t="s">
        <v>81</v>
      </c>
      <c r="K13" s="767"/>
      <c r="L13" s="767"/>
      <c r="M13" s="767"/>
      <c r="N13" s="767"/>
      <c r="O13" s="767"/>
      <c r="P13" s="770">
        <f>E13</f>
        <v>2020</v>
      </c>
      <c r="Q13" s="770">
        <f t="shared" ref="Q13:T13" si="3">F13</f>
        <v>2021</v>
      </c>
      <c r="R13" s="770">
        <f t="shared" si="3"/>
        <v>2022</v>
      </c>
      <c r="S13" s="770">
        <f t="shared" si="3"/>
        <v>2023</v>
      </c>
      <c r="T13" s="770">
        <f t="shared" si="3"/>
        <v>2024</v>
      </c>
    </row>
    <row r="14" spans="1:20" ht="39" customHeight="1" thickBot="1" x14ac:dyDescent="0.35">
      <c r="B14" s="766"/>
      <c r="C14" s="768"/>
      <c r="D14" s="769"/>
      <c r="E14" s="216" t="s">
        <v>80</v>
      </c>
      <c r="F14" s="216" t="s">
        <v>80</v>
      </c>
      <c r="G14" s="216" t="s">
        <v>80</v>
      </c>
      <c r="H14" s="216" t="s">
        <v>80</v>
      </c>
      <c r="I14" s="216" t="s">
        <v>80</v>
      </c>
      <c r="J14" s="771"/>
      <c r="K14" s="768"/>
      <c r="L14" s="768"/>
      <c r="M14" s="768"/>
      <c r="N14" s="768"/>
      <c r="O14" s="768"/>
      <c r="P14" s="771"/>
      <c r="Q14" s="771"/>
      <c r="R14" s="771"/>
      <c r="S14" s="771"/>
      <c r="T14" s="771"/>
    </row>
    <row r="15" spans="1:20" ht="15" thickBot="1" x14ac:dyDescent="0.35">
      <c r="B15" s="41"/>
      <c r="C15" s="57" t="s">
        <v>94</v>
      </c>
      <c r="D15" s="51"/>
      <c r="E15" s="42"/>
      <c r="F15" s="42"/>
      <c r="G15" s="42"/>
      <c r="H15" s="42"/>
      <c r="I15" s="42"/>
      <c r="J15" s="43"/>
      <c r="K15" s="44"/>
      <c r="L15" s="52"/>
      <c r="M15" s="43"/>
      <c r="N15" s="43"/>
      <c r="O15" s="52"/>
      <c r="P15" s="45"/>
      <c r="Q15" s="45"/>
      <c r="R15" s="45"/>
      <c r="S15" s="45"/>
      <c r="T15" s="46"/>
    </row>
    <row r="16" spans="1:20" x14ac:dyDescent="0.3">
      <c r="B16" s="772" t="str">
        <f>'PROYECCIÓN DE VENTAS'!C10</f>
        <v>Nombre del producto o servicio 1</v>
      </c>
      <c r="C16" s="493"/>
      <c r="D16" s="494"/>
      <c r="E16" s="496">
        <f>2*C6</f>
        <v>0</v>
      </c>
      <c r="F16" s="498">
        <f>E16*(1+$J$5)</f>
        <v>0</v>
      </c>
      <c r="G16" s="498">
        <f>F16*(1+$K$5)</f>
        <v>0</v>
      </c>
      <c r="H16" s="498">
        <f>G16*(1+$L$5)</f>
        <v>0</v>
      </c>
      <c r="I16" s="498">
        <f>H16*(1+$M$5)</f>
        <v>0</v>
      </c>
      <c r="J16" s="499">
        <f>IF(E16=0,0,E16*1/$C$6)</f>
        <v>0</v>
      </c>
      <c r="K16" s="496"/>
      <c r="L16" s="501">
        <f>K16*(1+BASES!$C$10)</f>
        <v>0</v>
      </c>
      <c r="M16" s="502">
        <f>L16*(1+BASES!$D$10)</f>
        <v>0</v>
      </c>
      <c r="N16" s="502">
        <f>M16*(1+BASES!$E$10)</f>
        <v>0</v>
      </c>
      <c r="O16" s="501">
        <f>N16*(1+BASES!$F$10)</f>
        <v>0</v>
      </c>
      <c r="P16" s="503">
        <f>J16*K16*$C$6</f>
        <v>0</v>
      </c>
      <c r="Q16" s="503">
        <f>J16*L16*$D$6</f>
        <v>0</v>
      </c>
      <c r="R16" s="503">
        <f>J16*M16*$E$6</f>
        <v>0</v>
      </c>
      <c r="S16" s="503">
        <f>J16*N16*$F$6</f>
        <v>0</v>
      </c>
      <c r="T16" s="500">
        <f>J16*O16*$G$6</f>
        <v>0</v>
      </c>
    </row>
    <row r="17" spans="2:20" x14ac:dyDescent="0.3">
      <c r="B17" s="773"/>
      <c r="C17" s="493"/>
      <c r="D17" s="495"/>
      <c r="E17" s="496">
        <f>5*C6</f>
        <v>0</v>
      </c>
      <c r="F17" s="498">
        <f t="shared" ref="F17:F35" si="4">E17*(1+$J$5)</f>
        <v>0</v>
      </c>
      <c r="G17" s="498">
        <f>F17*(1+$K$5)</f>
        <v>0</v>
      </c>
      <c r="H17" s="498">
        <f>G17*(1+$L$5)</f>
        <v>0</v>
      </c>
      <c r="I17" s="498">
        <f t="shared" ref="I17:I35" si="5">H17*(1+$M$5)</f>
        <v>0</v>
      </c>
      <c r="J17" s="499">
        <f t="shared" ref="J17:J35" si="6">IF(E17=0,0,E17*1/$C$6)</f>
        <v>0</v>
      </c>
      <c r="K17" s="496"/>
      <c r="L17" s="501">
        <f>K17*(1+BASES!$C$10)</f>
        <v>0</v>
      </c>
      <c r="M17" s="502">
        <f>L17*(1+BASES!$D$10)</f>
        <v>0</v>
      </c>
      <c r="N17" s="502">
        <f>M17*(1+BASES!$E$10)</f>
        <v>0</v>
      </c>
      <c r="O17" s="501">
        <f>N17*(1+BASES!$F$10)</f>
        <v>0</v>
      </c>
      <c r="P17" s="503">
        <f t="shared" ref="P17:P35" si="7">J17*K17*$C$6</f>
        <v>0</v>
      </c>
      <c r="Q17" s="503">
        <f t="shared" ref="Q17:Q35" si="8">J17*L17*$D$6</f>
        <v>0</v>
      </c>
      <c r="R17" s="503">
        <f t="shared" ref="R17:R35" si="9">J17*M17*$E$6</f>
        <v>0</v>
      </c>
      <c r="S17" s="503">
        <f t="shared" ref="S17:S35" si="10">J17*N17*$F$6</f>
        <v>0</v>
      </c>
      <c r="T17" s="500">
        <f t="shared" ref="T17:T35" si="11">J17*O17*$G$6</f>
        <v>0</v>
      </c>
    </row>
    <row r="18" spans="2:20" x14ac:dyDescent="0.3">
      <c r="B18" s="773"/>
      <c r="C18" s="493"/>
      <c r="D18" s="495"/>
      <c r="E18" s="496">
        <f>7*C6</f>
        <v>0</v>
      </c>
      <c r="F18" s="498">
        <f t="shared" si="4"/>
        <v>0</v>
      </c>
      <c r="G18" s="498">
        <f t="shared" ref="G18:G35" si="12">F18*(1+$K$5)</f>
        <v>0</v>
      </c>
      <c r="H18" s="498">
        <f t="shared" ref="H18:H35" si="13">G18*(1+$L$5)</f>
        <v>0</v>
      </c>
      <c r="I18" s="498">
        <f t="shared" si="5"/>
        <v>0</v>
      </c>
      <c r="J18" s="499">
        <f t="shared" si="6"/>
        <v>0</v>
      </c>
      <c r="K18" s="496"/>
      <c r="L18" s="501">
        <f>K18*(1+BASES!$C$10)</f>
        <v>0</v>
      </c>
      <c r="M18" s="502">
        <f>L18*(1+BASES!$D$10)</f>
        <v>0</v>
      </c>
      <c r="N18" s="502">
        <f>M18*(1+BASES!$E$10)</f>
        <v>0</v>
      </c>
      <c r="O18" s="501">
        <f>N18*(1+BASES!$F$10)</f>
        <v>0</v>
      </c>
      <c r="P18" s="503">
        <f t="shared" si="7"/>
        <v>0</v>
      </c>
      <c r="Q18" s="503">
        <f t="shared" si="8"/>
        <v>0</v>
      </c>
      <c r="R18" s="503">
        <f t="shared" si="9"/>
        <v>0</v>
      </c>
      <c r="S18" s="503">
        <f t="shared" si="10"/>
        <v>0</v>
      </c>
      <c r="T18" s="500">
        <f t="shared" si="11"/>
        <v>0</v>
      </c>
    </row>
    <row r="19" spans="2:20" x14ac:dyDescent="0.3">
      <c r="B19" s="773"/>
      <c r="C19" s="493"/>
      <c r="D19" s="495"/>
      <c r="E19" s="496"/>
      <c r="F19" s="498">
        <f t="shared" si="4"/>
        <v>0</v>
      </c>
      <c r="G19" s="498">
        <f t="shared" si="12"/>
        <v>0</v>
      </c>
      <c r="H19" s="498">
        <f t="shared" si="13"/>
        <v>0</v>
      </c>
      <c r="I19" s="498">
        <f t="shared" si="5"/>
        <v>0</v>
      </c>
      <c r="J19" s="499">
        <f t="shared" si="6"/>
        <v>0</v>
      </c>
      <c r="K19" s="496"/>
      <c r="L19" s="501">
        <f>K19*(1+BASES!$C$10)</f>
        <v>0</v>
      </c>
      <c r="M19" s="502">
        <f>L19*(1+BASES!$D$10)</f>
        <v>0</v>
      </c>
      <c r="N19" s="502">
        <f>M19*(1+BASES!$E$10)</f>
        <v>0</v>
      </c>
      <c r="O19" s="501">
        <f>N19*(1+BASES!$F$10)</f>
        <v>0</v>
      </c>
      <c r="P19" s="503">
        <f t="shared" si="7"/>
        <v>0</v>
      </c>
      <c r="Q19" s="503">
        <f t="shared" si="8"/>
        <v>0</v>
      </c>
      <c r="R19" s="503">
        <f t="shared" si="9"/>
        <v>0</v>
      </c>
      <c r="S19" s="503">
        <f t="shared" si="10"/>
        <v>0</v>
      </c>
      <c r="T19" s="500">
        <f t="shared" si="11"/>
        <v>0</v>
      </c>
    </row>
    <row r="20" spans="2:20" x14ac:dyDescent="0.3">
      <c r="B20" s="773"/>
      <c r="C20" s="493"/>
      <c r="D20" s="495"/>
      <c r="E20" s="496"/>
      <c r="F20" s="498">
        <f t="shared" si="4"/>
        <v>0</v>
      </c>
      <c r="G20" s="498">
        <f t="shared" si="12"/>
        <v>0</v>
      </c>
      <c r="H20" s="498">
        <f t="shared" si="13"/>
        <v>0</v>
      </c>
      <c r="I20" s="498">
        <f t="shared" si="5"/>
        <v>0</v>
      </c>
      <c r="J20" s="499">
        <f t="shared" si="6"/>
        <v>0</v>
      </c>
      <c r="K20" s="496"/>
      <c r="L20" s="501">
        <f>K20*(1+BASES!$C$10)</f>
        <v>0</v>
      </c>
      <c r="M20" s="502">
        <f>L20*(1+BASES!$D$10)</f>
        <v>0</v>
      </c>
      <c r="N20" s="502">
        <f>M20*(1+BASES!$E$10)</f>
        <v>0</v>
      </c>
      <c r="O20" s="501">
        <f>N20*(1+BASES!$F$10)</f>
        <v>0</v>
      </c>
      <c r="P20" s="503">
        <f t="shared" si="7"/>
        <v>0</v>
      </c>
      <c r="Q20" s="503">
        <f t="shared" si="8"/>
        <v>0</v>
      </c>
      <c r="R20" s="503">
        <f t="shared" si="9"/>
        <v>0</v>
      </c>
      <c r="S20" s="503">
        <f t="shared" si="10"/>
        <v>0</v>
      </c>
      <c r="T20" s="500">
        <f t="shared" si="11"/>
        <v>0</v>
      </c>
    </row>
    <row r="21" spans="2:20" x14ac:dyDescent="0.3">
      <c r="B21" s="773"/>
      <c r="C21" s="493"/>
      <c r="D21" s="495"/>
      <c r="E21" s="496"/>
      <c r="F21" s="498">
        <f t="shared" si="4"/>
        <v>0</v>
      </c>
      <c r="G21" s="498">
        <f t="shared" si="12"/>
        <v>0</v>
      </c>
      <c r="H21" s="498">
        <f t="shared" si="13"/>
        <v>0</v>
      </c>
      <c r="I21" s="498">
        <f t="shared" si="5"/>
        <v>0</v>
      </c>
      <c r="J21" s="499">
        <f t="shared" si="6"/>
        <v>0</v>
      </c>
      <c r="K21" s="496"/>
      <c r="L21" s="501">
        <f>K21*(1+BASES!$C$10)</f>
        <v>0</v>
      </c>
      <c r="M21" s="502">
        <f>L21*(1+BASES!$D$10)</f>
        <v>0</v>
      </c>
      <c r="N21" s="502">
        <f>M21*(1+BASES!$E$10)</f>
        <v>0</v>
      </c>
      <c r="O21" s="501">
        <f>N21*(1+BASES!$F$10)</f>
        <v>0</v>
      </c>
      <c r="P21" s="503">
        <f>J21*K21*$C$6</f>
        <v>0</v>
      </c>
      <c r="Q21" s="503">
        <f t="shared" si="8"/>
        <v>0</v>
      </c>
      <c r="R21" s="503">
        <f t="shared" si="9"/>
        <v>0</v>
      </c>
      <c r="S21" s="503">
        <f t="shared" si="10"/>
        <v>0</v>
      </c>
      <c r="T21" s="500">
        <f t="shared" si="11"/>
        <v>0</v>
      </c>
    </row>
    <row r="22" spans="2:20" x14ac:dyDescent="0.3">
      <c r="B22" s="773"/>
      <c r="C22" s="493"/>
      <c r="D22" s="495"/>
      <c r="E22" s="496"/>
      <c r="F22" s="498">
        <f t="shared" si="4"/>
        <v>0</v>
      </c>
      <c r="G22" s="498">
        <f t="shared" si="12"/>
        <v>0</v>
      </c>
      <c r="H22" s="498">
        <f t="shared" si="13"/>
        <v>0</v>
      </c>
      <c r="I22" s="498">
        <f t="shared" si="5"/>
        <v>0</v>
      </c>
      <c r="J22" s="499">
        <f t="shared" si="6"/>
        <v>0</v>
      </c>
      <c r="K22" s="496"/>
      <c r="L22" s="501">
        <f>K22*(1+BASES!$C$10)</f>
        <v>0</v>
      </c>
      <c r="M22" s="502">
        <f>L22*(1+BASES!$D$10)</f>
        <v>0</v>
      </c>
      <c r="N22" s="502">
        <f>M22*(1+BASES!$E$10)</f>
        <v>0</v>
      </c>
      <c r="O22" s="501">
        <f>N22*(1+BASES!$F$10)</f>
        <v>0</v>
      </c>
      <c r="P22" s="503">
        <f t="shared" si="7"/>
        <v>0</v>
      </c>
      <c r="Q22" s="503">
        <f t="shared" si="8"/>
        <v>0</v>
      </c>
      <c r="R22" s="503">
        <f t="shared" si="9"/>
        <v>0</v>
      </c>
      <c r="S22" s="503">
        <f t="shared" si="10"/>
        <v>0</v>
      </c>
      <c r="T22" s="500">
        <f t="shared" si="11"/>
        <v>0</v>
      </c>
    </row>
    <row r="23" spans="2:20" x14ac:dyDescent="0.3">
      <c r="B23" s="773"/>
      <c r="C23" s="493"/>
      <c r="D23" s="495"/>
      <c r="E23" s="496"/>
      <c r="F23" s="498">
        <f t="shared" si="4"/>
        <v>0</v>
      </c>
      <c r="G23" s="498">
        <f t="shared" si="12"/>
        <v>0</v>
      </c>
      <c r="H23" s="498">
        <f t="shared" si="13"/>
        <v>0</v>
      </c>
      <c r="I23" s="498">
        <f t="shared" si="5"/>
        <v>0</v>
      </c>
      <c r="J23" s="499">
        <f t="shared" si="6"/>
        <v>0</v>
      </c>
      <c r="K23" s="496"/>
      <c r="L23" s="501">
        <f>K23*(1+BASES!$C$10)</f>
        <v>0</v>
      </c>
      <c r="M23" s="502">
        <f>L23*(1+BASES!$D$10)</f>
        <v>0</v>
      </c>
      <c r="N23" s="502">
        <f>M23*(1+BASES!$E$10)</f>
        <v>0</v>
      </c>
      <c r="O23" s="501">
        <f>N23*(1+BASES!$F$10)</f>
        <v>0</v>
      </c>
      <c r="P23" s="503">
        <f t="shared" si="7"/>
        <v>0</v>
      </c>
      <c r="Q23" s="503">
        <f t="shared" si="8"/>
        <v>0</v>
      </c>
      <c r="R23" s="503">
        <f t="shared" si="9"/>
        <v>0</v>
      </c>
      <c r="S23" s="503">
        <f t="shared" si="10"/>
        <v>0</v>
      </c>
      <c r="T23" s="500">
        <f t="shared" si="11"/>
        <v>0</v>
      </c>
    </row>
    <row r="24" spans="2:20" x14ac:dyDescent="0.3">
      <c r="B24" s="773"/>
      <c r="C24" s="493"/>
      <c r="D24" s="495"/>
      <c r="E24" s="496"/>
      <c r="F24" s="498">
        <f t="shared" si="4"/>
        <v>0</v>
      </c>
      <c r="G24" s="498">
        <f t="shared" si="12"/>
        <v>0</v>
      </c>
      <c r="H24" s="498">
        <f t="shared" si="13"/>
        <v>0</v>
      </c>
      <c r="I24" s="498">
        <f t="shared" si="5"/>
        <v>0</v>
      </c>
      <c r="J24" s="499">
        <f t="shared" si="6"/>
        <v>0</v>
      </c>
      <c r="K24" s="496"/>
      <c r="L24" s="501">
        <f>K24*(1+BASES!$C$10)</f>
        <v>0</v>
      </c>
      <c r="M24" s="502">
        <f>L24*(1+BASES!$D$10)</f>
        <v>0</v>
      </c>
      <c r="N24" s="502">
        <f>M24*(1+BASES!$E$10)</f>
        <v>0</v>
      </c>
      <c r="O24" s="501">
        <f>N24*(1+BASES!$F$10)</f>
        <v>0</v>
      </c>
      <c r="P24" s="503">
        <f t="shared" si="7"/>
        <v>0</v>
      </c>
      <c r="Q24" s="503">
        <f t="shared" si="8"/>
        <v>0</v>
      </c>
      <c r="R24" s="503">
        <f t="shared" si="9"/>
        <v>0</v>
      </c>
      <c r="S24" s="503">
        <f t="shared" si="10"/>
        <v>0</v>
      </c>
      <c r="T24" s="500">
        <f t="shared" si="11"/>
        <v>0</v>
      </c>
    </row>
    <row r="25" spans="2:20" x14ac:dyDescent="0.3">
      <c r="B25" s="773"/>
      <c r="C25" s="493"/>
      <c r="D25" s="495"/>
      <c r="E25" s="496"/>
      <c r="F25" s="498">
        <f t="shared" si="4"/>
        <v>0</v>
      </c>
      <c r="G25" s="498">
        <f t="shared" si="12"/>
        <v>0</v>
      </c>
      <c r="H25" s="498">
        <f t="shared" si="13"/>
        <v>0</v>
      </c>
      <c r="I25" s="498">
        <f t="shared" si="5"/>
        <v>0</v>
      </c>
      <c r="J25" s="499">
        <f t="shared" si="6"/>
        <v>0</v>
      </c>
      <c r="K25" s="496"/>
      <c r="L25" s="501">
        <f>K25*(1+BASES!$C$10)</f>
        <v>0</v>
      </c>
      <c r="M25" s="502">
        <f>L25*(1+BASES!$D$10)</f>
        <v>0</v>
      </c>
      <c r="N25" s="502">
        <f>M25*(1+BASES!$E$10)</f>
        <v>0</v>
      </c>
      <c r="O25" s="501">
        <f>N25*(1+BASES!$F$10)</f>
        <v>0</v>
      </c>
      <c r="P25" s="503">
        <f t="shared" si="7"/>
        <v>0</v>
      </c>
      <c r="Q25" s="503">
        <f t="shared" si="8"/>
        <v>0</v>
      </c>
      <c r="R25" s="503">
        <f t="shared" si="9"/>
        <v>0</v>
      </c>
      <c r="S25" s="503">
        <f t="shared" si="10"/>
        <v>0</v>
      </c>
      <c r="T25" s="500">
        <f t="shared" si="11"/>
        <v>0</v>
      </c>
    </row>
    <row r="26" spans="2:20" x14ac:dyDescent="0.3">
      <c r="B26" s="773"/>
      <c r="C26" s="493"/>
      <c r="D26" s="495"/>
      <c r="E26" s="496"/>
      <c r="F26" s="498">
        <f t="shared" si="4"/>
        <v>0</v>
      </c>
      <c r="G26" s="498">
        <f t="shared" si="12"/>
        <v>0</v>
      </c>
      <c r="H26" s="498">
        <f t="shared" si="13"/>
        <v>0</v>
      </c>
      <c r="I26" s="498">
        <f t="shared" si="5"/>
        <v>0</v>
      </c>
      <c r="J26" s="499">
        <f t="shared" si="6"/>
        <v>0</v>
      </c>
      <c r="K26" s="496"/>
      <c r="L26" s="501">
        <f>K26*(1+BASES!$C$10)</f>
        <v>0</v>
      </c>
      <c r="M26" s="502">
        <f>L26*(1+BASES!$D$10)</f>
        <v>0</v>
      </c>
      <c r="N26" s="502">
        <f>M26*(1+BASES!$E$10)</f>
        <v>0</v>
      </c>
      <c r="O26" s="501">
        <f>N26*(1+BASES!$F$10)</f>
        <v>0</v>
      </c>
      <c r="P26" s="503">
        <f t="shared" si="7"/>
        <v>0</v>
      </c>
      <c r="Q26" s="503">
        <f t="shared" si="8"/>
        <v>0</v>
      </c>
      <c r="R26" s="503">
        <f t="shared" si="9"/>
        <v>0</v>
      </c>
      <c r="S26" s="503">
        <f t="shared" si="10"/>
        <v>0</v>
      </c>
      <c r="T26" s="500">
        <f t="shared" si="11"/>
        <v>0</v>
      </c>
    </row>
    <row r="27" spans="2:20" x14ac:dyDescent="0.3">
      <c r="B27" s="773"/>
      <c r="C27" s="493"/>
      <c r="D27" s="495"/>
      <c r="E27" s="496"/>
      <c r="F27" s="498">
        <f t="shared" si="4"/>
        <v>0</v>
      </c>
      <c r="G27" s="498">
        <f t="shared" si="12"/>
        <v>0</v>
      </c>
      <c r="H27" s="498">
        <f t="shared" si="13"/>
        <v>0</v>
      </c>
      <c r="I27" s="498">
        <f t="shared" si="5"/>
        <v>0</v>
      </c>
      <c r="J27" s="499">
        <f t="shared" si="6"/>
        <v>0</v>
      </c>
      <c r="K27" s="496"/>
      <c r="L27" s="501">
        <f>K27*(1+BASES!$C$10)</f>
        <v>0</v>
      </c>
      <c r="M27" s="502">
        <f>L27*(1+BASES!$D$10)</f>
        <v>0</v>
      </c>
      <c r="N27" s="502">
        <f>M27*(1+BASES!$E$10)</f>
        <v>0</v>
      </c>
      <c r="O27" s="501">
        <f>N27*(1+BASES!$F$10)</f>
        <v>0</v>
      </c>
      <c r="P27" s="503">
        <f t="shared" si="7"/>
        <v>0</v>
      </c>
      <c r="Q27" s="503">
        <f t="shared" si="8"/>
        <v>0</v>
      </c>
      <c r="R27" s="503">
        <f t="shared" si="9"/>
        <v>0</v>
      </c>
      <c r="S27" s="503">
        <f t="shared" si="10"/>
        <v>0</v>
      </c>
      <c r="T27" s="500">
        <f t="shared" si="11"/>
        <v>0</v>
      </c>
    </row>
    <row r="28" spans="2:20" x14ac:dyDescent="0.3">
      <c r="B28" s="773"/>
      <c r="C28" s="493"/>
      <c r="D28" s="495"/>
      <c r="E28" s="496"/>
      <c r="F28" s="498">
        <f t="shared" si="4"/>
        <v>0</v>
      </c>
      <c r="G28" s="498">
        <f t="shared" si="12"/>
        <v>0</v>
      </c>
      <c r="H28" s="498">
        <f t="shared" si="13"/>
        <v>0</v>
      </c>
      <c r="I28" s="498">
        <f t="shared" si="5"/>
        <v>0</v>
      </c>
      <c r="J28" s="499">
        <f t="shared" si="6"/>
        <v>0</v>
      </c>
      <c r="K28" s="496"/>
      <c r="L28" s="501">
        <f>K28*(1+BASES!$C$10)</f>
        <v>0</v>
      </c>
      <c r="M28" s="502">
        <f>L28*(1+BASES!$D$10)</f>
        <v>0</v>
      </c>
      <c r="N28" s="502">
        <f>M28*(1+BASES!$E$10)</f>
        <v>0</v>
      </c>
      <c r="O28" s="501">
        <f>N28*(1+BASES!$F$10)</f>
        <v>0</v>
      </c>
      <c r="P28" s="503">
        <f t="shared" si="7"/>
        <v>0</v>
      </c>
      <c r="Q28" s="503">
        <f t="shared" si="8"/>
        <v>0</v>
      </c>
      <c r="R28" s="503">
        <f t="shared" si="9"/>
        <v>0</v>
      </c>
      <c r="S28" s="503">
        <f t="shared" si="10"/>
        <v>0</v>
      </c>
      <c r="T28" s="500">
        <f t="shared" si="11"/>
        <v>0</v>
      </c>
    </row>
    <row r="29" spans="2:20" x14ac:dyDescent="0.3">
      <c r="B29" s="773"/>
      <c r="C29" s="493"/>
      <c r="D29" s="495"/>
      <c r="E29" s="496"/>
      <c r="F29" s="498">
        <f t="shared" si="4"/>
        <v>0</v>
      </c>
      <c r="G29" s="498">
        <f t="shared" si="12"/>
        <v>0</v>
      </c>
      <c r="H29" s="498">
        <f t="shared" si="13"/>
        <v>0</v>
      </c>
      <c r="I29" s="498">
        <f t="shared" si="5"/>
        <v>0</v>
      </c>
      <c r="J29" s="499">
        <f t="shared" si="6"/>
        <v>0</v>
      </c>
      <c r="K29" s="496"/>
      <c r="L29" s="501">
        <f>K29*(1+BASES!$C$10)</f>
        <v>0</v>
      </c>
      <c r="M29" s="502">
        <f>L29*(1+BASES!$D$10)</f>
        <v>0</v>
      </c>
      <c r="N29" s="502">
        <f>M29*(1+BASES!$E$10)</f>
        <v>0</v>
      </c>
      <c r="O29" s="501">
        <f>N29*(1+BASES!$F$10)</f>
        <v>0</v>
      </c>
      <c r="P29" s="503">
        <f t="shared" si="7"/>
        <v>0</v>
      </c>
      <c r="Q29" s="503">
        <f t="shared" si="8"/>
        <v>0</v>
      </c>
      <c r="R29" s="503">
        <f t="shared" si="9"/>
        <v>0</v>
      </c>
      <c r="S29" s="503">
        <f t="shared" si="10"/>
        <v>0</v>
      </c>
      <c r="T29" s="500">
        <f t="shared" si="11"/>
        <v>0</v>
      </c>
    </row>
    <row r="30" spans="2:20" x14ac:dyDescent="0.3">
      <c r="B30" s="773"/>
      <c r="C30" s="493"/>
      <c r="D30" s="495"/>
      <c r="E30" s="496"/>
      <c r="F30" s="498">
        <f t="shared" si="4"/>
        <v>0</v>
      </c>
      <c r="G30" s="498">
        <f t="shared" si="12"/>
        <v>0</v>
      </c>
      <c r="H30" s="498">
        <f t="shared" si="13"/>
        <v>0</v>
      </c>
      <c r="I30" s="498">
        <f t="shared" si="5"/>
        <v>0</v>
      </c>
      <c r="J30" s="499">
        <f t="shared" si="6"/>
        <v>0</v>
      </c>
      <c r="K30" s="496"/>
      <c r="L30" s="501">
        <f>K30*(1+BASES!$C$10)</f>
        <v>0</v>
      </c>
      <c r="M30" s="502">
        <f>L30*(1+BASES!$D$10)</f>
        <v>0</v>
      </c>
      <c r="N30" s="502">
        <f>M30*(1+BASES!$E$10)</f>
        <v>0</v>
      </c>
      <c r="O30" s="501">
        <f>N30*(1+BASES!$F$10)</f>
        <v>0</v>
      </c>
      <c r="P30" s="503">
        <f t="shared" si="7"/>
        <v>0</v>
      </c>
      <c r="Q30" s="503">
        <f t="shared" si="8"/>
        <v>0</v>
      </c>
      <c r="R30" s="503">
        <f t="shared" si="9"/>
        <v>0</v>
      </c>
      <c r="S30" s="503">
        <f t="shared" si="10"/>
        <v>0</v>
      </c>
      <c r="T30" s="500">
        <f t="shared" si="11"/>
        <v>0</v>
      </c>
    </row>
    <row r="31" spans="2:20" x14ac:dyDescent="0.3">
      <c r="B31" s="773"/>
      <c r="C31" s="493"/>
      <c r="D31" s="495"/>
      <c r="E31" s="496"/>
      <c r="F31" s="498">
        <f t="shared" si="4"/>
        <v>0</v>
      </c>
      <c r="G31" s="498">
        <f t="shared" si="12"/>
        <v>0</v>
      </c>
      <c r="H31" s="498">
        <f t="shared" si="13"/>
        <v>0</v>
      </c>
      <c r="I31" s="498">
        <f t="shared" si="5"/>
        <v>0</v>
      </c>
      <c r="J31" s="499">
        <f t="shared" si="6"/>
        <v>0</v>
      </c>
      <c r="K31" s="496"/>
      <c r="L31" s="501">
        <f>K31*(1+BASES!$C$10)</f>
        <v>0</v>
      </c>
      <c r="M31" s="502">
        <f>L31*(1+BASES!$D$10)</f>
        <v>0</v>
      </c>
      <c r="N31" s="502">
        <f>M31*(1+BASES!$E$10)</f>
        <v>0</v>
      </c>
      <c r="O31" s="501">
        <f>N31*(1+BASES!$F$10)</f>
        <v>0</v>
      </c>
      <c r="P31" s="503">
        <f t="shared" si="7"/>
        <v>0</v>
      </c>
      <c r="Q31" s="503">
        <f t="shared" si="8"/>
        <v>0</v>
      </c>
      <c r="R31" s="503">
        <f t="shared" si="9"/>
        <v>0</v>
      </c>
      <c r="S31" s="503">
        <f t="shared" si="10"/>
        <v>0</v>
      </c>
      <c r="T31" s="500">
        <f t="shared" si="11"/>
        <v>0</v>
      </c>
    </row>
    <row r="32" spans="2:20" x14ac:dyDescent="0.3">
      <c r="B32" s="773"/>
      <c r="C32" s="493"/>
      <c r="D32" s="495"/>
      <c r="E32" s="496"/>
      <c r="F32" s="498">
        <f t="shared" si="4"/>
        <v>0</v>
      </c>
      <c r="G32" s="498">
        <f t="shared" si="12"/>
        <v>0</v>
      </c>
      <c r="H32" s="498">
        <f t="shared" si="13"/>
        <v>0</v>
      </c>
      <c r="I32" s="498">
        <f t="shared" si="5"/>
        <v>0</v>
      </c>
      <c r="J32" s="499">
        <f t="shared" si="6"/>
        <v>0</v>
      </c>
      <c r="K32" s="496"/>
      <c r="L32" s="501">
        <f>K32*(1+BASES!$C$10)</f>
        <v>0</v>
      </c>
      <c r="M32" s="502">
        <f>L32*(1+BASES!$D$10)</f>
        <v>0</v>
      </c>
      <c r="N32" s="502">
        <f>M32*(1+BASES!$E$10)</f>
        <v>0</v>
      </c>
      <c r="O32" s="501">
        <f>N32*(1+BASES!$F$10)</f>
        <v>0</v>
      </c>
      <c r="P32" s="503">
        <f t="shared" si="7"/>
        <v>0</v>
      </c>
      <c r="Q32" s="503">
        <f t="shared" si="8"/>
        <v>0</v>
      </c>
      <c r="R32" s="503">
        <f t="shared" si="9"/>
        <v>0</v>
      </c>
      <c r="S32" s="503">
        <f t="shared" si="10"/>
        <v>0</v>
      </c>
      <c r="T32" s="500">
        <f t="shared" si="11"/>
        <v>0</v>
      </c>
    </row>
    <row r="33" spans="2:20" x14ac:dyDescent="0.3">
      <c r="B33" s="773"/>
      <c r="C33" s="493"/>
      <c r="D33" s="495"/>
      <c r="E33" s="496"/>
      <c r="F33" s="498">
        <f t="shared" si="4"/>
        <v>0</v>
      </c>
      <c r="G33" s="498">
        <f t="shared" si="12"/>
        <v>0</v>
      </c>
      <c r="H33" s="498">
        <f t="shared" si="13"/>
        <v>0</v>
      </c>
      <c r="I33" s="498">
        <f t="shared" si="5"/>
        <v>0</v>
      </c>
      <c r="J33" s="499">
        <f t="shared" si="6"/>
        <v>0</v>
      </c>
      <c r="K33" s="496"/>
      <c r="L33" s="501">
        <f>K33*(1+BASES!$C$10)</f>
        <v>0</v>
      </c>
      <c r="M33" s="502">
        <f>L33*(1+BASES!$D$10)</f>
        <v>0</v>
      </c>
      <c r="N33" s="502">
        <f>M33*(1+BASES!$E$10)</f>
        <v>0</v>
      </c>
      <c r="O33" s="501">
        <f>N33*(1+BASES!$F$10)</f>
        <v>0</v>
      </c>
      <c r="P33" s="503">
        <f t="shared" si="7"/>
        <v>0</v>
      </c>
      <c r="Q33" s="503">
        <f t="shared" si="8"/>
        <v>0</v>
      </c>
      <c r="R33" s="503">
        <f t="shared" si="9"/>
        <v>0</v>
      </c>
      <c r="S33" s="503">
        <f t="shared" si="10"/>
        <v>0</v>
      </c>
      <c r="T33" s="500">
        <f t="shared" si="11"/>
        <v>0</v>
      </c>
    </row>
    <row r="34" spans="2:20" x14ac:dyDescent="0.3">
      <c r="B34" s="773"/>
      <c r="C34" s="493"/>
      <c r="D34" s="495"/>
      <c r="E34" s="496"/>
      <c r="F34" s="498">
        <f t="shared" si="4"/>
        <v>0</v>
      </c>
      <c r="G34" s="498">
        <f t="shared" si="12"/>
        <v>0</v>
      </c>
      <c r="H34" s="498">
        <f t="shared" si="13"/>
        <v>0</v>
      </c>
      <c r="I34" s="498">
        <f t="shared" si="5"/>
        <v>0</v>
      </c>
      <c r="J34" s="499">
        <f t="shared" si="6"/>
        <v>0</v>
      </c>
      <c r="K34" s="496"/>
      <c r="L34" s="501">
        <f>K34*(1+BASES!$C$10)</f>
        <v>0</v>
      </c>
      <c r="M34" s="502">
        <f>L34*(1+BASES!$D$10)</f>
        <v>0</v>
      </c>
      <c r="N34" s="502">
        <f>M34*(1+BASES!$E$10)</f>
        <v>0</v>
      </c>
      <c r="O34" s="501">
        <f>N34*(1+BASES!$F$10)</f>
        <v>0</v>
      </c>
      <c r="P34" s="503">
        <f t="shared" si="7"/>
        <v>0</v>
      </c>
      <c r="Q34" s="503">
        <f t="shared" si="8"/>
        <v>0</v>
      </c>
      <c r="R34" s="503">
        <f t="shared" si="9"/>
        <v>0</v>
      </c>
      <c r="S34" s="503">
        <f t="shared" si="10"/>
        <v>0</v>
      </c>
      <c r="T34" s="500">
        <f t="shared" si="11"/>
        <v>0</v>
      </c>
    </row>
    <row r="35" spans="2:20" x14ac:dyDescent="0.3">
      <c r="B35" s="773"/>
      <c r="C35" s="493"/>
      <c r="D35" s="495"/>
      <c r="E35" s="496"/>
      <c r="F35" s="498">
        <f t="shared" si="4"/>
        <v>0</v>
      </c>
      <c r="G35" s="498">
        <f t="shared" si="12"/>
        <v>0</v>
      </c>
      <c r="H35" s="498">
        <f t="shared" si="13"/>
        <v>0</v>
      </c>
      <c r="I35" s="498">
        <f t="shared" si="5"/>
        <v>0</v>
      </c>
      <c r="J35" s="499">
        <f t="shared" si="6"/>
        <v>0</v>
      </c>
      <c r="K35" s="497"/>
      <c r="L35" s="501">
        <f>K35*(1+BASES!$C$10)</f>
        <v>0</v>
      </c>
      <c r="M35" s="502">
        <f>L35*(1+BASES!$D$10)</f>
        <v>0</v>
      </c>
      <c r="N35" s="502">
        <f>M35*(1+BASES!$E$10)</f>
        <v>0</v>
      </c>
      <c r="O35" s="501">
        <f>N35*(1+BASES!$F$10)</f>
        <v>0</v>
      </c>
      <c r="P35" s="503">
        <f t="shared" si="7"/>
        <v>0</v>
      </c>
      <c r="Q35" s="503">
        <f t="shared" si="8"/>
        <v>0</v>
      </c>
      <c r="R35" s="503">
        <f t="shared" si="9"/>
        <v>0</v>
      </c>
      <c r="S35" s="503">
        <f t="shared" si="10"/>
        <v>0</v>
      </c>
      <c r="T35" s="500">
        <f t="shared" si="11"/>
        <v>0</v>
      </c>
    </row>
    <row r="36" spans="2:20" ht="15" thickBot="1" x14ac:dyDescent="0.35">
      <c r="B36" s="773"/>
      <c r="C36" s="54" t="s">
        <v>90</v>
      </c>
      <c r="D36" s="55"/>
      <c r="E36" s="53"/>
      <c r="F36" s="47"/>
      <c r="G36" s="47"/>
      <c r="H36" s="53"/>
      <c r="I36" s="53"/>
      <c r="J36" s="53"/>
      <c r="K36" s="53"/>
      <c r="L36" s="47"/>
      <c r="M36" s="53"/>
      <c r="N36" s="47"/>
      <c r="O36" s="53"/>
      <c r="P36" s="504">
        <f>SUM(P16:P35)</f>
        <v>0</v>
      </c>
      <c r="Q36" s="504">
        <f>SUM(Q16:Q35)</f>
        <v>0</v>
      </c>
      <c r="R36" s="504">
        <f t="shared" ref="R36:T36" si="14">SUM(R16:R35)</f>
        <v>0</v>
      </c>
      <c r="S36" s="504">
        <f t="shared" si="14"/>
        <v>0</v>
      </c>
      <c r="T36" s="504">
        <f t="shared" si="14"/>
        <v>0</v>
      </c>
    </row>
    <row r="37" spans="2:20" x14ac:dyDescent="0.3">
      <c r="B37" s="773"/>
      <c r="C37" s="60" t="s">
        <v>92</v>
      </c>
      <c r="D37" s="42"/>
      <c r="E37" s="59"/>
      <c r="F37" s="59"/>
      <c r="G37" s="42"/>
      <c r="H37" s="42"/>
      <c r="I37" s="42"/>
      <c r="J37" s="42"/>
      <c r="K37" s="42"/>
      <c r="L37" s="42"/>
      <c r="M37" s="42"/>
      <c r="N37" s="59"/>
      <c r="O37" s="42"/>
      <c r="P37" s="42"/>
      <c r="Q37" s="42"/>
      <c r="R37" s="59"/>
      <c r="S37" s="59"/>
      <c r="T37" s="61"/>
    </row>
    <row r="38" spans="2:20" x14ac:dyDescent="0.3">
      <c r="B38" s="773"/>
      <c r="C38" s="505"/>
      <c r="D38" s="506"/>
      <c r="E38" s="496">
        <f>0.5*C6</f>
        <v>0</v>
      </c>
      <c r="F38" s="503">
        <f>E38*(1+$J$5)</f>
        <v>0</v>
      </c>
      <c r="G38" s="503">
        <f>F38*(1+$K$5)</f>
        <v>0</v>
      </c>
      <c r="H38" s="503">
        <f>G38*(1+$L$5)</f>
        <v>0</v>
      </c>
      <c r="I38" s="503">
        <f>H38*(1+$M$5)</f>
        <v>0</v>
      </c>
      <c r="J38" s="499">
        <f>IF(E38=0,0,E38*1/$C$6)</f>
        <v>0</v>
      </c>
      <c r="K38" s="496"/>
      <c r="L38" s="502">
        <f>K38*(1+BASES!$C$10)</f>
        <v>0</v>
      </c>
      <c r="M38" s="502">
        <f>L38*(1+BASES!$D$10)</f>
        <v>0</v>
      </c>
      <c r="N38" s="501">
        <f>M38*(1+BASES!$E$10)</f>
        <v>0</v>
      </c>
      <c r="O38" s="502">
        <f>N38*(1+BASES!$F$10)</f>
        <v>0</v>
      </c>
      <c r="P38" s="503">
        <f>J38*K38*$C$6</f>
        <v>0</v>
      </c>
      <c r="Q38" s="503">
        <f>J38*L38*$D$6</f>
        <v>0</v>
      </c>
      <c r="R38" s="516">
        <f>J38*M38*$E$6</f>
        <v>0</v>
      </c>
      <c r="S38" s="516">
        <f>J38*N38*$F$6</f>
        <v>0</v>
      </c>
      <c r="T38" s="517">
        <f>J38*O38*$G$6</f>
        <v>0</v>
      </c>
    </row>
    <row r="39" spans="2:20" x14ac:dyDescent="0.3">
      <c r="B39" s="773"/>
      <c r="C39" s="505"/>
      <c r="D39" s="506"/>
      <c r="E39" s="496"/>
      <c r="F39" s="503">
        <f t="shared" ref="F39:F45" si="15">E39*(1+$J$5)</f>
        <v>0</v>
      </c>
      <c r="G39" s="503">
        <f t="shared" ref="G39:G45" si="16">F39*(1+$K$5)</f>
        <v>0</v>
      </c>
      <c r="H39" s="503">
        <f t="shared" ref="H39:H45" si="17">G39*(1+$L$5)</f>
        <v>0</v>
      </c>
      <c r="I39" s="503">
        <f t="shared" ref="I39:I45" si="18">H39*(1+$M$5)</f>
        <v>0</v>
      </c>
      <c r="J39" s="499">
        <f t="shared" ref="J39:J45" si="19">IF(E39=0,0,E39*1/$C$6)</f>
        <v>0</v>
      </c>
      <c r="K39" s="496"/>
      <c r="L39" s="502">
        <f>K39*(1+BASES!$C$10)</f>
        <v>0</v>
      </c>
      <c r="M39" s="502">
        <f>L39*(1+BASES!$D$10)</f>
        <v>0</v>
      </c>
      <c r="N39" s="501">
        <f>M39*(1+BASES!$E$10)</f>
        <v>0</v>
      </c>
      <c r="O39" s="502">
        <f>N39*(1+BASES!$F$10)</f>
        <v>0</v>
      </c>
      <c r="P39" s="503">
        <f t="shared" ref="P39:P44" si="20">J39*K39*$C$6</f>
        <v>0</v>
      </c>
      <c r="Q39" s="503">
        <f t="shared" ref="Q39:Q45" si="21">J39*L39*$D$6</f>
        <v>0</v>
      </c>
      <c r="R39" s="516">
        <f t="shared" ref="R39:R45" si="22">J39*M39*$E$6</f>
        <v>0</v>
      </c>
      <c r="S39" s="516">
        <f t="shared" ref="S39:S45" si="23">J39*N39*$F$6</f>
        <v>0</v>
      </c>
      <c r="T39" s="517">
        <f t="shared" ref="T39:T45" si="24">J39*O39*$G$6</f>
        <v>0</v>
      </c>
    </row>
    <row r="40" spans="2:20" x14ac:dyDescent="0.3">
      <c r="B40" s="773"/>
      <c r="C40" s="505"/>
      <c r="D40" s="506"/>
      <c r="E40" s="496"/>
      <c r="F40" s="503">
        <f t="shared" si="15"/>
        <v>0</v>
      </c>
      <c r="G40" s="503">
        <f t="shared" si="16"/>
        <v>0</v>
      </c>
      <c r="H40" s="503">
        <f t="shared" si="17"/>
        <v>0</v>
      </c>
      <c r="I40" s="503">
        <f t="shared" si="18"/>
        <v>0</v>
      </c>
      <c r="J40" s="499">
        <f t="shared" si="19"/>
        <v>0</v>
      </c>
      <c r="K40" s="496"/>
      <c r="L40" s="502">
        <f>K40*(1+BASES!$C$10)</f>
        <v>0</v>
      </c>
      <c r="M40" s="502">
        <f>L40*(1+BASES!$D$10)</f>
        <v>0</v>
      </c>
      <c r="N40" s="501">
        <f>M40*(1+BASES!$E$10)</f>
        <v>0</v>
      </c>
      <c r="O40" s="502">
        <f>N40*(1+BASES!$F$10)</f>
        <v>0</v>
      </c>
      <c r="P40" s="503">
        <f t="shared" si="20"/>
        <v>0</v>
      </c>
      <c r="Q40" s="503">
        <f t="shared" si="21"/>
        <v>0</v>
      </c>
      <c r="R40" s="516">
        <f t="shared" si="22"/>
        <v>0</v>
      </c>
      <c r="S40" s="516">
        <f t="shared" si="23"/>
        <v>0</v>
      </c>
      <c r="T40" s="517">
        <f t="shared" si="24"/>
        <v>0</v>
      </c>
    </row>
    <row r="41" spans="2:20" x14ac:dyDescent="0.3">
      <c r="B41" s="773"/>
      <c r="C41" s="505"/>
      <c r="D41" s="506"/>
      <c r="E41" s="496"/>
      <c r="F41" s="503">
        <f t="shared" si="15"/>
        <v>0</v>
      </c>
      <c r="G41" s="503">
        <f t="shared" si="16"/>
        <v>0</v>
      </c>
      <c r="H41" s="503">
        <f t="shared" si="17"/>
        <v>0</v>
      </c>
      <c r="I41" s="503">
        <f t="shared" si="18"/>
        <v>0</v>
      </c>
      <c r="J41" s="499">
        <f t="shared" si="19"/>
        <v>0</v>
      </c>
      <c r="K41" s="496"/>
      <c r="L41" s="502">
        <f>K41*(1+BASES!$C$10)</f>
        <v>0</v>
      </c>
      <c r="M41" s="502">
        <f>L41*(1+BASES!$D$10)</f>
        <v>0</v>
      </c>
      <c r="N41" s="501">
        <f>M41*(1+BASES!$E$10)</f>
        <v>0</v>
      </c>
      <c r="O41" s="502">
        <f>N41*(1+BASES!$F$10)</f>
        <v>0</v>
      </c>
      <c r="P41" s="503">
        <f t="shared" si="20"/>
        <v>0</v>
      </c>
      <c r="Q41" s="503">
        <f t="shared" si="21"/>
        <v>0</v>
      </c>
      <c r="R41" s="516">
        <f t="shared" si="22"/>
        <v>0</v>
      </c>
      <c r="S41" s="516">
        <f t="shared" si="23"/>
        <v>0</v>
      </c>
      <c r="T41" s="517">
        <f t="shared" si="24"/>
        <v>0</v>
      </c>
    </row>
    <row r="42" spans="2:20" x14ac:dyDescent="0.3">
      <c r="B42" s="773"/>
      <c r="C42" s="505"/>
      <c r="D42" s="506"/>
      <c r="E42" s="496"/>
      <c r="F42" s="503">
        <f t="shared" si="15"/>
        <v>0</v>
      </c>
      <c r="G42" s="503">
        <f t="shared" si="16"/>
        <v>0</v>
      </c>
      <c r="H42" s="503">
        <f t="shared" si="17"/>
        <v>0</v>
      </c>
      <c r="I42" s="503">
        <f t="shared" si="18"/>
        <v>0</v>
      </c>
      <c r="J42" s="499">
        <f t="shared" si="19"/>
        <v>0</v>
      </c>
      <c r="K42" s="496"/>
      <c r="L42" s="502">
        <f>K42*(1+BASES!$C$10)</f>
        <v>0</v>
      </c>
      <c r="M42" s="502">
        <f>L42*(1+BASES!$D$10)</f>
        <v>0</v>
      </c>
      <c r="N42" s="501">
        <f>M42*(1+BASES!$E$10)</f>
        <v>0</v>
      </c>
      <c r="O42" s="502">
        <f>N42*(1+BASES!$F$10)</f>
        <v>0</v>
      </c>
      <c r="P42" s="503">
        <f t="shared" si="20"/>
        <v>0</v>
      </c>
      <c r="Q42" s="503">
        <f t="shared" si="21"/>
        <v>0</v>
      </c>
      <c r="R42" s="516">
        <f t="shared" si="22"/>
        <v>0</v>
      </c>
      <c r="S42" s="516">
        <f t="shared" si="23"/>
        <v>0</v>
      </c>
      <c r="T42" s="517">
        <f t="shared" si="24"/>
        <v>0</v>
      </c>
    </row>
    <row r="43" spans="2:20" x14ac:dyDescent="0.3">
      <c r="B43" s="773"/>
      <c r="C43" s="505"/>
      <c r="D43" s="506"/>
      <c r="E43" s="496"/>
      <c r="F43" s="503">
        <f t="shared" si="15"/>
        <v>0</v>
      </c>
      <c r="G43" s="503">
        <f t="shared" si="16"/>
        <v>0</v>
      </c>
      <c r="H43" s="503">
        <f t="shared" si="17"/>
        <v>0</v>
      </c>
      <c r="I43" s="503">
        <f t="shared" si="18"/>
        <v>0</v>
      </c>
      <c r="J43" s="499">
        <f t="shared" si="19"/>
        <v>0</v>
      </c>
      <c r="K43" s="496"/>
      <c r="L43" s="502">
        <f>K43*(1+BASES!$C$10)</f>
        <v>0</v>
      </c>
      <c r="M43" s="502">
        <f>L43*(1+BASES!$D$10)</f>
        <v>0</v>
      </c>
      <c r="N43" s="501">
        <f>M43*(1+BASES!$E$10)</f>
        <v>0</v>
      </c>
      <c r="O43" s="502">
        <f>N43*(1+BASES!$F$10)</f>
        <v>0</v>
      </c>
      <c r="P43" s="503">
        <f t="shared" si="20"/>
        <v>0</v>
      </c>
      <c r="Q43" s="503">
        <f t="shared" si="21"/>
        <v>0</v>
      </c>
      <c r="R43" s="516">
        <f t="shared" si="22"/>
        <v>0</v>
      </c>
      <c r="S43" s="516">
        <f t="shared" si="23"/>
        <v>0</v>
      </c>
      <c r="T43" s="517">
        <f t="shared" si="24"/>
        <v>0</v>
      </c>
    </row>
    <row r="44" spans="2:20" x14ac:dyDescent="0.3">
      <c r="B44" s="773"/>
      <c r="C44" s="505"/>
      <c r="D44" s="506"/>
      <c r="E44" s="496"/>
      <c r="F44" s="503">
        <f t="shared" si="15"/>
        <v>0</v>
      </c>
      <c r="G44" s="503">
        <f t="shared" si="16"/>
        <v>0</v>
      </c>
      <c r="H44" s="503">
        <f t="shared" si="17"/>
        <v>0</v>
      </c>
      <c r="I44" s="503">
        <f t="shared" si="18"/>
        <v>0</v>
      </c>
      <c r="J44" s="499">
        <f t="shared" si="19"/>
        <v>0</v>
      </c>
      <c r="K44" s="496"/>
      <c r="L44" s="502">
        <f>K44*(1+BASES!$C$10)</f>
        <v>0</v>
      </c>
      <c r="M44" s="502">
        <f>L44*(1+BASES!$D$10)</f>
        <v>0</v>
      </c>
      <c r="N44" s="501">
        <f>M44*(1+BASES!$E$10)</f>
        <v>0</v>
      </c>
      <c r="O44" s="502">
        <f>N44*(1+BASES!$F$10)</f>
        <v>0</v>
      </c>
      <c r="P44" s="503">
        <f t="shared" si="20"/>
        <v>0</v>
      </c>
      <c r="Q44" s="503">
        <f t="shared" si="21"/>
        <v>0</v>
      </c>
      <c r="R44" s="516">
        <f t="shared" si="22"/>
        <v>0</v>
      </c>
      <c r="S44" s="516">
        <f t="shared" si="23"/>
        <v>0</v>
      </c>
      <c r="T44" s="517">
        <f t="shared" si="24"/>
        <v>0</v>
      </c>
    </row>
    <row r="45" spans="2:20" x14ac:dyDescent="0.3">
      <c r="B45" s="773"/>
      <c r="C45" s="505"/>
      <c r="D45" s="506"/>
      <c r="E45" s="496"/>
      <c r="F45" s="503">
        <f t="shared" si="15"/>
        <v>0</v>
      </c>
      <c r="G45" s="503">
        <f t="shared" si="16"/>
        <v>0</v>
      </c>
      <c r="H45" s="503">
        <f t="shared" si="17"/>
        <v>0</v>
      </c>
      <c r="I45" s="503">
        <f t="shared" si="18"/>
        <v>0</v>
      </c>
      <c r="J45" s="499">
        <f t="shared" si="19"/>
        <v>0</v>
      </c>
      <c r="K45" s="496"/>
      <c r="L45" s="502">
        <f>K45*(1+BASES!$C$10)</f>
        <v>0</v>
      </c>
      <c r="M45" s="502">
        <f>L45*(1+BASES!$D$10)</f>
        <v>0</v>
      </c>
      <c r="N45" s="501">
        <f>M45*(1+BASES!$E$10)</f>
        <v>0</v>
      </c>
      <c r="O45" s="502">
        <f>N45*(1+BASES!$F$10)</f>
        <v>0</v>
      </c>
      <c r="P45" s="503">
        <f>J45*K45*$C$6</f>
        <v>0</v>
      </c>
      <c r="Q45" s="503">
        <f t="shared" si="21"/>
        <v>0</v>
      </c>
      <c r="R45" s="516">
        <f t="shared" si="22"/>
        <v>0</v>
      </c>
      <c r="S45" s="516">
        <f t="shared" si="23"/>
        <v>0</v>
      </c>
      <c r="T45" s="517">
        <f t="shared" si="24"/>
        <v>0</v>
      </c>
    </row>
    <row r="46" spans="2:20" ht="15" thickBot="1" x14ac:dyDescent="0.35">
      <c r="B46" s="773"/>
      <c r="C46" s="54" t="s">
        <v>91</v>
      </c>
      <c r="D46" s="55"/>
      <c r="E46" s="53"/>
      <c r="F46" s="53"/>
      <c r="G46" s="53"/>
      <c r="H46" s="53"/>
      <c r="I46" s="53"/>
      <c r="J46" s="53"/>
      <c r="K46" s="53"/>
      <c r="L46" s="518"/>
      <c r="M46" s="518"/>
      <c r="N46" s="518"/>
      <c r="O46" s="518"/>
      <c r="P46" s="504">
        <f>SUM(P38:P45)</f>
        <v>0</v>
      </c>
      <c r="Q46" s="504">
        <f t="shared" ref="Q46:T46" si="25">SUM(Q38:Q45)</f>
        <v>0</v>
      </c>
      <c r="R46" s="504">
        <f t="shared" si="25"/>
        <v>0</v>
      </c>
      <c r="S46" s="504">
        <f t="shared" si="25"/>
        <v>0</v>
      </c>
      <c r="T46" s="504">
        <f t="shared" si="25"/>
        <v>0</v>
      </c>
    </row>
    <row r="47" spans="2:20" x14ac:dyDescent="0.3">
      <c r="B47" s="773"/>
      <c r="C47" s="60" t="s">
        <v>93</v>
      </c>
      <c r="D47" s="56"/>
      <c r="E47" s="59"/>
      <c r="F47" s="59"/>
      <c r="G47" s="59"/>
      <c r="H47" s="59"/>
      <c r="I47" s="59"/>
      <c r="J47" s="59"/>
      <c r="K47" s="59"/>
      <c r="L47" s="59"/>
      <c r="M47" s="59"/>
      <c r="N47" s="59"/>
      <c r="O47" s="59"/>
      <c r="P47" s="59"/>
      <c r="Q47" s="59"/>
      <c r="R47" s="59"/>
      <c r="S47" s="59"/>
      <c r="T47" s="61"/>
    </row>
    <row r="48" spans="2:20" x14ac:dyDescent="0.3">
      <c r="B48" s="773"/>
      <c r="C48" s="505"/>
      <c r="D48" s="506"/>
      <c r="E48" s="496">
        <f>1.5*C6</f>
        <v>0</v>
      </c>
      <c r="F48" s="503">
        <f>E48*(1+$J$5)</f>
        <v>0</v>
      </c>
      <c r="G48" s="503">
        <f>F48*(1+$K$5)</f>
        <v>0</v>
      </c>
      <c r="H48" s="503">
        <f>G48*(1+$L$5)</f>
        <v>0</v>
      </c>
      <c r="I48" s="503">
        <f>H48*(1+$M$5)</f>
        <v>0</v>
      </c>
      <c r="J48" s="499">
        <f>IF(E48=0,0,E48*1/$C$6)</f>
        <v>0</v>
      </c>
      <c r="K48" s="496"/>
      <c r="L48" s="502">
        <f>K48*(1+BASES!$C$10)</f>
        <v>0</v>
      </c>
      <c r="M48" s="502">
        <f>L48*(1+BASES!$D$10)</f>
        <v>0</v>
      </c>
      <c r="N48" s="502">
        <f>M48*(1+BASES!$E$10)</f>
        <v>0</v>
      </c>
      <c r="O48" s="502">
        <f>N48*(1+BASES!$F$10)</f>
        <v>0</v>
      </c>
      <c r="P48" s="503">
        <f>J48*K48*$C$6</f>
        <v>0</v>
      </c>
      <c r="Q48" s="503">
        <f>J48*L48*$D$6</f>
        <v>0</v>
      </c>
      <c r="R48" s="503">
        <f>J48*M48*$E$6</f>
        <v>0</v>
      </c>
      <c r="S48" s="503">
        <f>J48*N48*$F$6</f>
        <v>0</v>
      </c>
      <c r="T48" s="500">
        <f>J48*O48*$G$6</f>
        <v>0</v>
      </c>
    </row>
    <row r="49" spans="2:20" x14ac:dyDescent="0.3">
      <c r="B49" s="773"/>
      <c r="C49" s="505"/>
      <c r="D49" s="506"/>
      <c r="E49" s="496"/>
      <c r="F49" s="503">
        <f t="shared" ref="F49:F54" si="26">E49*(1+$J$5)</f>
        <v>0</v>
      </c>
      <c r="G49" s="503">
        <f t="shared" ref="G49:G54" si="27">F49*(1+$K$5)</f>
        <v>0</v>
      </c>
      <c r="H49" s="503">
        <f t="shared" ref="H49:H54" si="28">G49*(1+$L$5)</f>
        <v>0</v>
      </c>
      <c r="I49" s="503">
        <f t="shared" ref="I49:I54" si="29">H49*(1+$M$5)</f>
        <v>0</v>
      </c>
      <c r="J49" s="499">
        <f t="shared" ref="J49:J54" si="30">IF(E49=0,0,E49*1/$C$6)</f>
        <v>0</v>
      </c>
      <c r="K49" s="496"/>
      <c r="L49" s="502">
        <f>K49*(1+BASES!$C$10)</f>
        <v>0</v>
      </c>
      <c r="M49" s="502">
        <f>L49*(1+BASES!$D$10)</f>
        <v>0</v>
      </c>
      <c r="N49" s="502">
        <f>M49*(1+BASES!$E$10)</f>
        <v>0</v>
      </c>
      <c r="O49" s="502">
        <f>N49*(1+BASES!$F$10)</f>
        <v>0</v>
      </c>
      <c r="P49" s="503">
        <f t="shared" ref="P49:P54" si="31">J49*K49*$C$6</f>
        <v>0</v>
      </c>
      <c r="Q49" s="503">
        <f t="shared" ref="Q49:Q54" si="32">J49*L49*$D$6</f>
        <v>0</v>
      </c>
      <c r="R49" s="503">
        <f t="shared" ref="R49:R54" si="33">J49*M49*$E$6</f>
        <v>0</v>
      </c>
      <c r="S49" s="503">
        <f t="shared" ref="S49:S54" si="34">J49*N49*$F$6</f>
        <v>0</v>
      </c>
      <c r="T49" s="500">
        <f t="shared" ref="T49:T54" si="35">J49*O49*$G$6</f>
        <v>0</v>
      </c>
    </row>
    <row r="50" spans="2:20" x14ac:dyDescent="0.3">
      <c r="B50" s="773"/>
      <c r="C50" s="505"/>
      <c r="D50" s="506"/>
      <c r="E50" s="496"/>
      <c r="F50" s="503">
        <f t="shared" si="26"/>
        <v>0</v>
      </c>
      <c r="G50" s="503">
        <f t="shared" si="27"/>
        <v>0</v>
      </c>
      <c r="H50" s="503">
        <f t="shared" si="28"/>
        <v>0</v>
      </c>
      <c r="I50" s="503">
        <f t="shared" si="29"/>
        <v>0</v>
      </c>
      <c r="J50" s="499">
        <f t="shared" si="30"/>
        <v>0</v>
      </c>
      <c r="K50" s="496"/>
      <c r="L50" s="502">
        <f>K50*(1+BASES!$C$10)</f>
        <v>0</v>
      </c>
      <c r="M50" s="502">
        <f>L50*(1+BASES!$D$10)</f>
        <v>0</v>
      </c>
      <c r="N50" s="502">
        <f>M50*(1+BASES!$E$10)</f>
        <v>0</v>
      </c>
      <c r="O50" s="502">
        <f>N50*(1+BASES!$F$10)</f>
        <v>0</v>
      </c>
      <c r="P50" s="503">
        <f t="shared" si="31"/>
        <v>0</v>
      </c>
      <c r="Q50" s="503">
        <f t="shared" si="32"/>
        <v>0</v>
      </c>
      <c r="R50" s="503">
        <f t="shared" si="33"/>
        <v>0</v>
      </c>
      <c r="S50" s="503">
        <f t="shared" si="34"/>
        <v>0</v>
      </c>
      <c r="T50" s="500">
        <f t="shared" si="35"/>
        <v>0</v>
      </c>
    </row>
    <row r="51" spans="2:20" x14ac:dyDescent="0.3">
      <c r="B51" s="773"/>
      <c r="C51" s="505"/>
      <c r="D51" s="506"/>
      <c r="E51" s="496"/>
      <c r="F51" s="503">
        <f t="shared" si="26"/>
        <v>0</v>
      </c>
      <c r="G51" s="503">
        <f t="shared" si="27"/>
        <v>0</v>
      </c>
      <c r="H51" s="503">
        <f t="shared" si="28"/>
        <v>0</v>
      </c>
      <c r="I51" s="503">
        <f t="shared" si="29"/>
        <v>0</v>
      </c>
      <c r="J51" s="499">
        <f t="shared" si="30"/>
        <v>0</v>
      </c>
      <c r="K51" s="496"/>
      <c r="L51" s="502">
        <f>K51*(1+BASES!$C$10)</f>
        <v>0</v>
      </c>
      <c r="M51" s="502">
        <f>L51*(1+BASES!$D$10)</f>
        <v>0</v>
      </c>
      <c r="N51" s="502">
        <f>M51*(1+BASES!$E$10)</f>
        <v>0</v>
      </c>
      <c r="O51" s="502">
        <f>N51*(1+BASES!$F$10)</f>
        <v>0</v>
      </c>
      <c r="P51" s="503">
        <f t="shared" si="31"/>
        <v>0</v>
      </c>
      <c r="Q51" s="503">
        <f t="shared" si="32"/>
        <v>0</v>
      </c>
      <c r="R51" s="503">
        <f t="shared" si="33"/>
        <v>0</v>
      </c>
      <c r="S51" s="503">
        <f t="shared" si="34"/>
        <v>0</v>
      </c>
      <c r="T51" s="500">
        <f t="shared" si="35"/>
        <v>0</v>
      </c>
    </row>
    <row r="52" spans="2:20" x14ac:dyDescent="0.3">
      <c r="B52" s="773"/>
      <c r="C52" s="505"/>
      <c r="D52" s="506"/>
      <c r="E52" s="496"/>
      <c r="F52" s="503">
        <f t="shared" si="26"/>
        <v>0</v>
      </c>
      <c r="G52" s="503">
        <f t="shared" si="27"/>
        <v>0</v>
      </c>
      <c r="H52" s="503">
        <f t="shared" si="28"/>
        <v>0</v>
      </c>
      <c r="I52" s="503">
        <f t="shared" si="29"/>
        <v>0</v>
      </c>
      <c r="J52" s="499">
        <f t="shared" si="30"/>
        <v>0</v>
      </c>
      <c r="K52" s="496"/>
      <c r="L52" s="502">
        <f>K52*(1+BASES!$C$10)</f>
        <v>0</v>
      </c>
      <c r="M52" s="502">
        <f>L52*(1+BASES!$D$10)</f>
        <v>0</v>
      </c>
      <c r="N52" s="502">
        <f>M52*(1+BASES!$E$10)</f>
        <v>0</v>
      </c>
      <c r="O52" s="502">
        <f>N52*(1+BASES!$F$10)</f>
        <v>0</v>
      </c>
      <c r="P52" s="503">
        <f t="shared" si="31"/>
        <v>0</v>
      </c>
      <c r="Q52" s="503">
        <f t="shared" si="32"/>
        <v>0</v>
      </c>
      <c r="R52" s="503">
        <f t="shared" si="33"/>
        <v>0</v>
      </c>
      <c r="S52" s="503">
        <f t="shared" si="34"/>
        <v>0</v>
      </c>
      <c r="T52" s="500">
        <f t="shared" si="35"/>
        <v>0</v>
      </c>
    </row>
    <row r="53" spans="2:20" x14ac:dyDescent="0.3">
      <c r="B53" s="773"/>
      <c r="C53" s="505"/>
      <c r="D53" s="506"/>
      <c r="E53" s="496"/>
      <c r="F53" s="503">
        <f t="shared" si="26"/>
        <v>0</v>
      </c>
      <c r="G53" s="503">
        <f t="shared" si="27"/>
        <v>0</v>
      </c>
      <c r="H53" s="503">
        <f t="shared" si="28"/>
        <v>0</v>
      </c>
      <c r="I53" s="503">
        <f t="shared" si="29"/>
        <v>0</v>
      </c>
      <c r="J53" s="499">
        <f t="shared" si="30"/>
        <v>0</v>
      </c>
      <c r="K53" s="496"/>
      <c r="L53" s="502">
        <f>K53*(1+BASES!$C$10)</f>
        <v>0</v>
      </c>
      <c r="M53" s="502">
        <f>L53*(1+BASES!$D$10)</f>
        <v>0</v>
      </c>
      <c r="N53" s="502">
        <f>M53*(1+BASES!$E$10)</f>
        <v>0</v>
      </c>
      <c r="O53" s="502">
        <f>N53*(1+BASES!$F$10)</f>
        <v>0</v>
      </c>
      <c r="P53" s="503">
        <f t="shared" si="31"/>
        <v>0</v>
      </c>
      <c r="Q53" s="503">
        <f t="shared" si="32"/>
        <v>0</v>
      </c>
      <c r="R53" s="503">
        <f t="shared" si="33"/>
        <v>0</v>
      </c>
      <c r="S53" s="503">
        <f t="shared" si="34"/>
        <v>0</v>
      </c>
      <c r="T53" s="500">
        <f t="shared" si="35"/>
        <v>0</v>
      </c>
    </row>
    <row r="54" spans="2:20" x14ac:dyDescent="0.3">
      <c r="B54" s="773"/>
      <c r="C54" s="505"/>
      <c r="D54" s="506"/>
      <c r="E54" s="496"/>
      <c r="F54" s="503">
        <f t="shared" si="26"/>
        <v>0</v>
      </c>
      <c r="G54" s="503">
        <f t="shared" si="27"/>
        <v>0</v>
      </c>
      <c r="H54" s="503">
        <f t="shared" si="28"/>
        <v>0</v>
      </c>
      <c r="I54" s="503">
        <f t="shared" si="29"/>
        <v>0</v>
      </c>
      <c r="J54" s="499">
        <f t="shared" si="30"/>
        <v>0</v>
      </c>
      <c r="K54" s="496"/>
      <c r="L54" s="502">
        <f>K54*(1+BASES!$C$10)</f>
        <v>0</v>
      </c>
      <c r="M54" s="502">
        <f>L54*(1+BASES!$D$10)</f>
        <v>0</v>
      </c>
      <c r="N54" s="502">
        <f>M54*(1+BASES!$E$10)</f>
        <v>0</v>
      </c>
      <c r="O54" s="502">
        <f>N54*(1+BASES!$F$10)</f>
        <v>0</v>
      </c>
      <c r="P54" s="503">
        <f t="shared" si="31"/>
        <v>0</v>
      </c>
      <c r="Q54" s="503">
        <f t="shared" si="32"/>
        <v>0</v>
      </c>
      <c r="R54" s="503">
        <f t="shared" si="33"/>
        <v>0</v>
      </c>
      <c r="S54" s="503">
        <f t="shared" si="34"/>
        <v>0</v>
      </c>
      <c r="T54" s="500">
        <f t="shared" si="35"/>
        <v>0</v>
      </c>
    </row>
    <row r="55" spans="2:20" ht="15" thickBot="1" x14ac:dyDescent="0.35">
      <c r="B55" s="774"/>
      <c r="C55" s="54" t="s">
        <v>91</v>
      </c>
      <c r="D55" s="62"/>
      <c r="E55" s="55"/>
      <c r="F55" s="53"/>
      <c r="G55" s="53"/>
      <c r="H55" s="53"/>
      <c r="I55" s="53"/>
      <c r="J55" s="53"/>
      <c r="K55" s="53"/>
      <c r="L55" s="518"/>
      <c r="M55" s="518"/>
      <c r="N55" s="518"/>
      <c r="O55" s="518"/>
      <c r="P55" s="504">
        <f>SUM(P48:P54)</f>
        <v>0</v>
      </c>
      <c r="Q55" s="504">
        <f>SUM(Q48:Q54)</f>
        <v>0</v>
      </c>
      <c r="R55" s="504">
        <f>SUM(R48:R54)</f>
        <v>0</v>
      </c>
      <c r="S55" s="504">
        <f>SUM(S48:S54)</f>
        <v>0</v>
      </c>
      <c r="T55" s="519">
        <f>SUM(T48:T54)</f>
        <v>0</v>
      </c>
    </row>
    <row r="56" spans="2:20" x14ac:dyDescent="0.3">
      <c r="B56" s="772" t="str">
        <f>'PROYECCIÓN DE VENTAS'!C11</f>
        <v>Nombre del producto o servicio 2</v>
      </c>
      <c r="C56" s="60" t="s">
        <v>94</v>
      </c>
      <c r="D56" s="56"/>
      <c r="E56" s="59"/>
      <c r="F56" s="59"/>
      <c r="G56" s="59"/>
      <c r="H56" s="59"/>
      <c r="I56" s="59"/>
      <c r="J56" s="59"/>
      <c r="K56" s="59"/>
      <c r="L56" s="59"/>
      <c r="M56" s="59"/>
      <c r="N56" s="59"/>
      <c r="O56" s="59"/>
      <c r="P56" s="59"/>
      <c r="Q56" s="59"/>
      <c r="R56" s="59"/>
      <c r="S56" s="59"/>
      <c r="T56" s="61"/>
    </row>
    <row r="57" spans="2:20" x14ac:dyDescent="0.3">
      <c r="B57" s="773"/>
      <c r="C57" s="505"/>
      <c r="D57" s="506"/>
      <c r="E57" s="496">
        <f>2*C7</f>
        <v>0</v>
      </c>
      <c r="F57" s="503">
        <f>E57*(1+$J$6)</f>
        <v>0</v>
      </c>
      <c r="G57" s="503">
        <f>F57*(1+$K$6)</f>
        <v>0</v>
      </c>
      <c r="H57" s="503">
        <f>G57*(1+$L$6)</f>
        <v>0</v>
      </c>
      <c r="I57" s="503">
        <f>H57*(1+$M$6)</f>
        <v>0</v>
      </c>
      <c r="J57" s="499">
        <f>IF(E57=0,0,E57*1/$C$7)</f>
        <v>0</v>
      </c>
      <c r="K57" s="496"/>
      <c r="L57" s="502">
        <f>K57*(1+BASES!$C$10)</f>
        <v>0</v>
      </c>
      <c r="M57" s="502">
        <f>L57*(1+BASES!$D$10)</f>
        <v>0</v>
      </c>
      <c r="N57" s="502">
        <f>M57*(1+BASES!$E$10)</f>
        <v>0</v>
      </c>
      <c r="O57" s="502">
        <f>N57*(1+BASES!$F$10)</f>
        <v>0</v>
      </c>
      <c r="P57" s="503">
        <f>J57*K57*$C$7</f>
        <v>0</v>
      </c>
      <c r="Q57" s="503">
        <f>J57*L57*$D$7</f>
        <v>0</v>
      </c>
      <c r="R57" s="503">
        <f>J57*M57*$E$7</f>
        <v>0</v>
      </c>
      <c r="S57" s="503">
        <f>J57*N57*$F$7</f>
        <v>0</v>
      </c>
      <c r="T57" s="500">
        <f>J57*O57*$G$7</f>
        <v>0</v>
      </c>
    </row>
    <row r="58" spans="2:20" x14ac:dyDescent="0.3">
      <c r="B58" s="773"/>
      <c r="C58" s="505"/>
      <c r="D58" s="506"/>
      <c r="E58" s="496"/>
      <c r="F58" s="503">
        <f t="shared" ref="F58:F76" si="36">E58*(1+$J$6)</f>
        <v>0</v>
      </c>
      <c r="G58" s="503">
        <f t="shared" ref="G58:G76" si="37">F58*(1+$K$6)</f>
        <v>0</v>
      </c>
      <c r="H58" s="503">
        <f t="shared" ref="H58:H76" si="38">G58*(1+$L$6)</f>
        <v>0</v>
      </c>
      <c r="I58" s="503">
        <f t="shared" ref="I58:I76" si="39">H58*(1+$M$6)</f>
        <v>0</v>
      </c>
      <c r="J58" s="499">
        <f t="shared" ref="J58:J76" si="40">IF(E58=0,0,E58*1/$C$7)</f>
        <v>0</v>
      </c>
      <c r="K58" s="496"/>
      <c r="L58" s="502">
        <f>K58*(1+BASES!$C$10)</f>
        <v>0</v>
      </c>
      <c r="M58" s="502">
        <f>L58*(1+BASES!$D$10)</f>
        <v>0</v>
      </c>
      <c r="N58" s="502">
        <f>M58*(1+BASES!$E$10)</f>
        <v>0</v>
      </c>
      <c r="O58" s="502">
        <f>N58*(1+BASES!$F$10)</f>
        <v>0</v>
      </c>
      <c r="P58" s="503">
        <f t="shared" ref="P58:P76" si="41">J58*K58*$C$7</f>
        <v>0</v>
      </c>
      <c r="Q58" s="503">
        <f t="shared" ref="Q58:Q76" si="42">J58*L58*$D$7</f>
        <v>0</v>
      </c>
      <c r="R58" s="503">
        <f t="shared" ref="R58:R76" si="43">J58*M58*$E$7</f>
        <v>0</v>
      </c>
      <c r="S58" s="503">
        <f t="shared" ref="S58:S76" si="44">J58*N58*$F$7</f>
        <v>0</v>
      </c>
      <c r="T58" s="500">
        <f t="shared" ref="T58:T76" si="45">J58*O58*$G$7</f>
        <v>0</v>
      </c>
    </row>
    <row r="59" spans="2:20" x14ac:dyDescent="0.3">
      <c r="B59" s="773"/>
      <c r="C59" s="505"/>
      <c r="D59" s="506"/>
      <c r="E59" s="496"/>
      <c r="F59" s="503">
        <f t="shared" si="36"/>
        <v>0</v>
      </c>
      <c r="G59" s="503">
        <f t="shared" si="37"/>
        <v>0</v>
      </c>
      <c r="H59" s="503">
        <f t="shared" si="38"/>
        <v>0</v>
      </c>
      <c r="I59" s="503">
        <f t="shared" si="39"/>
        <v>0</v>
      </c>
      <c r="J59" s="499">
        <f t="shared" si="40"/>
        <v>0</v>
      </c>
      <c r="K59" s="496"/>
      <c r="L59" s="502">
        <f>K59*(1+BASES!$C$10)</f>
        <v>0</v>
      </c>
      <c r="M59" s="502">
        <f>L59*(1+BASES!$D$10)</f>
        <v>0</v>
      </c>
      <c r="N59" s="502">
        <f>M59*(1+BASES!$E$10)</f>
        <v>0</v>
      </c>
      <c r="O59" s="502">
        <f>N59*(1+BASES!$F$10)</f>
        <v>0</v>
      </c>
      <c r="P59" s="503">
        <f t="shared" si="41"/>
        <v>0</v>
      </c>
      <c r="Q59" s="503">
        <f t="shared" si="42"/>
        <v>0</v>
      </c>
      <c r="R59" s="503">
        <f t="shared" si="43"/>
        <v>0</v>
      </c>
      <c r="S59" s="503">
        <f t="shared" si="44"/>
        <v>0</v>
      </c>
      <c r="T59" s="500">
        <f t="shared" si="45"/>
        <v>0</v>
      </c>
    </row>
    <row r="60" spans="2:20" x14ac:dyDescent="0.3">
      <c r="B60" s="773"/>
      <c r="C60" s="505"/>
      <c r="D60" s="506"/>
      <c r="E60" s="496"/>
      <c r="F60" s="503">
        <f t="shared" si="36"/>
        <v>0</v>
      </c>
      <c r="G60" s="503">
        <f t="shared" si="37"/>
        <v>0</v>
      </c>
      <c r="H60" s="503">
        <f t="shared" si="38"/>
        <v>0</v>
      </c>
      <c r="I60" s="503">
        <f t="shared" si="39"/>
        <v>0</v>
      </c>
      <c r="J60" s="499">
        <f t="shared" si="40"/>
        <v>0</v>
      </c>
      <c r="K60" s="496"/>
      <c r="L60" s="502">
        <f>K60*(1+BASES!$C$10)</f>
        <v>0</v>
      </c>
      <c r="M60" s="502">
        <f>L60*(1+BASES!$D$10)</f>
        <v>0</v>
      </c>
      <c r="N60" s="502">
        <f>M60*(1+BASES!$E$10)</f>
        <v>0</v>
      </c>
      <c r="O60" s="502">
        <f>N60*(1+BASES!$F$10)</f>
        <v>0</v>
      </c>
      <c r="P60" s="503">
        <f t="shared" si="41"/>
        <v>0</v>
      </c>
      <c r="Q60" s="503">
        <f t="shared" si="42"/>
        <v>0</v>
      </c>
      <c r="R60" s="503">
        <f t="shared" si="43"/>
        <v>0</v>
      </c>
      <c r="S60" s="503">
        <f t="shared" si="44"/>
        <v>0</v>
      </c>
      <c r="T60" s="500">
        <f t="shared" si="45"/>
        <v>0</v>
      </c>
    </row>
    <row r="61" spans="2:20" x14ac:dyDescent="0.3">
      <c r="B61" s="773"/>
      <c r="C61" s="505"/>
      <c r="D61" s="506"/>
      <c r="E61" s="496"/>
      <c r="F61" s="503">
        <f t="shared" si="36"/>
        <v>0</v>
      </c>
      <c r="G61" s="503">
        <f t="shared" si="37"/>
        <v>0</v>
      </c>
      <c r="H61" s="503">
        <f t="shared" si="38"/>
        <v>0</v>
      </c>
      <c r="I61" s="503">
        <f t="shared" si="39"/>
        <v>0</v>
      </c>
      <c r="J61" s="499">
        <f t="shared" si="40"/>
        <v>0</v>
      </c>
      <c r="K61" s="496"/>
      <c r="L61" s="502">
        <f>K61*(1+BASES!$C$10)</f>
        <v>0</v>
      </c>
      <c r="M61" s="502">
        <f>L61*(1+BASES!$D$10)</f>
        <v>0</v>
      </c>
      <c r="N61" s="502">
        <f>M61*(1+BASES!$E$10)</f>
        <v>0</v>
      </c>
      <c r="O61" s="502">
        <f>N61*(1+BASES!$F$10)</f>
        <v>0</v>
      </c>
      <c r="P61" s="503">
        <f t="shared" si="41"/>
        <v>0</v>
      </c>
      <c r="Q61" s="503">
        <f t="shared" si="42"/>
        <v>0</v>
      </c>
      <c r="R61" s="503">
        <f t="shared" si="43"/>
        <v>0</v>
      </c>
      <c r="S61" s="503">
        <f t="shared" si="44"/>
        <v>0</v>
      </c>
      <c r="T61" s="500">
        <f t="shared" si="45"/>
        <v>0</v>
      </c>
    </row>
    <row r="62" spans="2:20" x14ac:dyDescent="0.3">
      <c r="B62" s="773"/>
      <c r="C62" s="505"/>
      <c r="D62" s="506"/>
      <c r="E62" s="496"/>
      <c r="F62" s="503">
        <f t="shared" si="36"/>
        <v>0</v>
      </c>
      <c r="G62" s="503">
        <f t="shared" si="37"/>
        <v>0</v>
      </c>
      <c r="H62" s="503">
        <f t="shared" si="38"/>
        <v>0</v>
      </c>
      <c r="I62" s="503">
        <f t="shared" si="39"/>
        <v>0</v>
      </c>
      <c r="J62" s="499">
        <f t="shared" si="40"/>
        <v>0</v>
      </c>
      <c r="K62" s="496"/>
      <c r="L62" s="502">
        <f>K62*(1+BASES!$C$10)</f>
        <v>0</v>
      </c>
      <c r="M62" s="502">
        <f>L62*(1+BASES!$D$10)</f>
        <v>0</v>
      </c>
      <c r="N62" s="502">
        <f>M62*(1+BASES!$E$10)</f>
        <v>0</v>
      </c>
      <c r="O62" s="502">
        <f>N62*(1+BASES!$F$10)</f>
        <v>0</v>
      </c>
      <c r="P62" s="503">
        <f t="shared" si="41"/>
        <v>0</v>
      </c>
      <c r="Q62" s="503">
        <f t="shared" si="42"/>
        <v>0</v>
      </c>
      <c r="R62" s="503">
        <f t="shared" si="43"/>
        <v>0</v>
      </c>
      <c r="S62" s="503">
        <f t="shared" si="44"/>
        <v>0</v>
      </c>
      <c r="T62" s="500">
        <f t="shared" si="45"/>
        <v>0</v>
      </c>
    </row>
    <row r="63" spans="2:20" x14ac:dyDescent="0.3">
      <c r="B63" s="773"/>
      <c r="C63" s="505"/>
      <c r="D63" s="506"/>
      <c r="E63" s="496"/>
      <c r="F63" s="503">
        <f t="shared" si="36"/>
        <v>0</v>
      </c>
      <c r="G63" s="503">
        <f t="shared" si="37"/>
        <v>0</v>
      </c>
      <c r="H63" s="503">
        <f t="shared" si="38"/>
        <v>0</v>
      </c>
      <c r="I63" s="503">
        <f t="shared" si="39"/>
        <v>0</v>
      </c>
      <c r="J63" s="499">
        <f t="shared" si="40"/>
        <v>0</v>
      </c>
      <c r="K63" s="496"/>
      <c r="L63" s="502">
        <f>K63*(1+BASES!$C$10)</f>
        <v>0</v>
      </c>
      <c r="M63" s="502">
        <f>L63*(1+BASES!$D$10)</f>
        <v>0</v>
      </c>
      <c r="N63" s="502">
        <f>M63*(1+BASES!$E$10)</f>
        <v>0</v>
      </c>
      <c r="O63" s="502">
        <f>N63*(1+BASES!$F$10)</f>
        <v>0</v>
      </c>
      <c r="P63" s="503">
        <f t="shared" si="41"/>
        <v>0</v>
      </c>
      <c r="Q63" s="503">
        <f t="shared" si="42"/>
        <v>0</v>
      </c>
      <c r="R63" s="503">
        <f t="shared" si="43"/>
        <v>0</v>
      </c>
      <c r="S63" s="503">
        <f t="shared" si="44"/>
        <v>0</v>
      </c>
      <c r="T63" s="500">
        <f t="shared" si="45"/>
        <v>0</v>
      </c>
    </row>
    <row r="64" spans="2:20" x14ac:dyDescent="0.3">
      <c r="B64" s="773"/>
      <c r="C64" s="505"/>
      <c r="D64" s="506"/>
      <c r="E64" s="496"/>
      <c r="F64" s="503">
        <f t="shared" si="36"/>
        <v>0</v>
      </c>
      <c r="G64" s="503">
        <f t="shared" si="37"/>
        <v>0</v>
      </c>
      <c r="H64" s="503">
        <f t="shared" si="38"/>
        <v>0</v>
      </c>
      <c r="I64" s="503">
        <f t="shared" si="39"/>
        <v>0</v>
      </c>
      <c r="J64" s="499">
        <f t="shared" si="40"/>
        <v>0</v>
      </c>
      <c r="K64" s="496"/>
      <c r="L64" s="502">
        <f>K64*(1+BASES!$C$10)</f>
        <v>0</v>
      </c>
      <c r="M64" s="502">
        <f>L64*(1+BASES!$D$10)</f>
        <v>0</v>
      </c>
      <c r="N64" s="502">
        <f>M64*(1+BASES!$E$10)</f>
        <v>0</v>
      </c>
      <c r="O64" s="502">
        <f>N64*(1+BASES!$F$10)</f>
        <v>0</v>
      </c>
      <c r="P64" s="503">
        <f t="shared" si="41"/>
        <v>0</v>
      </c>
      <c r="Q64" s="503">
        <f t="shared" si="42"/>
        <v>0</v>
      </c>
      <c r="R64" s="503">
        <f t="shared" si="43"/>
        <v>0</v>
      </c>
      <c r="S64" s="503">
        <f t="shared" si="44"/>
        <v>0</v>
      </c>
      <c r="T64" s="500">
        <f t="shared" si="45"/>
        <v>0</v>
      </c>
    </row>
    <row r="65" spans="2:20" x14ac:dyDescent="0.3">
      <c r="B65" s="773"/>
      <c r="C65" s="505"/>
      <c r="D65" s="506"/>
      <c r="E65" s="496"/>
      <c r="F65" s="503">
        <f t="shared" si="36"/>
        <v>0</v>
      </c>
      <c r="G65" s="503">
        <f t="shared" si="37"/>
        <v>0</v>
      </c>
      <c r="H65" s="503">
        <f t="shared" si="38"/>
        <v>0</v>
      </c>
      <c r="I65" s="503">
        <f t="shared" si="39"/>
        <v>0</v>
      </c>
      <c r="J65" s="499">
        <f t="shared" si="40"/>
        <v>0</v>
      </c>
      <c r="K65" s="496"/>
      <c r="L65" s="502">
        <f>K65*(1+BASES!$C$10)</f>
        <v>0</v>
      </c>
      <c r="M65" s="502">
        <f>L65*(1+BASES!$D$10)</f>
        <v>0</v>
      </c>
      <c r="N65" s="502">
        <f>M65*(1+BASES!$E$10)</f>
        <v>0</v>
      </c>
      <c r="O65" s="502">
        <f>N65*(1+BASES!$F$10)</f>
        <v>0</v>
      </c>
      <c r="P65" s="503">
        <f t="shared" si="41"/>
        <v>0</v>
      </c>
      <c r="Q65" s="503">
        <f t="shared" si="42"/>
        <v>0</v>
      </c>
      <c r="R65" s="503">
        <f t="shared" si="43"/>
        <v>0</v>
      </c>
      <c r="S65" s="503">
        <f t="shared" si="44"/>
        <v>0</v>
      </c>
      <c r="T65" s="500">
        <f t="shared" si="45"/>
        <v>0</v>
      </c>
    </row>
    <row r="66" spans="2:20" x14ac:dyDescent="0.3">
      <c r="B66" s="773"/>
      <c r="C66" s="505"/>
      <c r="D66" s="506"/>
      <c r="E66" s="496"/>
      <c r="F66" s="503">
        <f t="shared" si="36"/>
        <v>0</v>
      </c>
      <c r="G66" s="503">
        <f t="shared" si="37"/>
        <v>0</v>
      </c>
      <c r="H66" s="503">
        <f t="shared" si="38"/>
        <v>0</v>
      </c>
      <c r="I66" s="503">
        <f t="shared" si="39"/>
        <v>0</v>
      </c>
      <c r="J66" s="499">
        <f t="shared" si="40"/>
        <v>0</v>
      </c>
      <c r="K66" s="496"/>
      <c r="L66" s="502">
        <f>K66*(1+BASES!$C$10)</f>
        <v>0</v>
      </c>
      <c r="M66" s="502">
        <f>L66*(1+BASES!$D$10)</f>
        <v>0</v>
      </c>
      <c r="N66" s="502">
        <f>M66*(1+BASES!$E$10)</f>
        <v>0</v>
      </c>
      <c r="O66" s="502">
        <f>N66*(1+BASES!$F$10)</f>
        <v>0</v>
      </c>
      <c r="P66" s="503">
        <f t="shared" si="41"/>
        <v>0</v>
      </c>
      <c r="Q66" s="503">
        <f t="shared" si="42"/>
        <v>0</v>
      </c>
      <c r="R66" s="503">
        <f t="shared" si="43"/>
        <v>0</v>
      </c>
      <c r="S66" s="503">
        <f t="shared" si="44"/>
        <v>0</v>
      </c>
      <c r="T66" s="500">
        <f t="shared" si="45"/>
        <v>0</v>
      </c>
    </row>
    <row r="67" spans="2:20" x14ac:dyDescent="0.3">
      <c r="B67" s="773"/>
      <c r="C67" s="505"/>
      <c r="D67" s="506"/>
      <c r="E67" s="496"/>
      <c r="F67" s="503">
        <f t="shared" si="36"/>
        <v>0</v>
      </c>
      <c r="G67" s="503">
        <f t="shared" si="37"/>
        <v>0</v>
      </c>
      <c r="H67" s="503">
        <f t="shared" si="38"/>
        <v>0</v>
      </c>
      <c r="I67" s="503">
        <f t="shared" si="39"/>
        <v>0</v>
      </c>
      <c r="J67" s="499">
        <f t="shared" si="40"/>
        <v>0</v>
      </c>
      <c r="K67" s="496"/>
      <c r="L67" s="502">
        <f>K67*(1+BASES!$C$10)</f>
        <v>0</v>
      </c>
      <c r="M67" s="502">
        <f>L67*(1+BASES!$D$10)</f>
        <v>0</v>
      </c>
      <c r="N67" s="502">
        <f>M67*(1+BASES!$E$10)</f>
        <v>0</v>
      </c>
      <c r="O67" s="502">
        <f>N67*(1+BASES!$F$10)</f>
        <v>0</v>
      </c>
      <c r="P67" s="503">
        <f t="shared" si="41"/>
        <v>0</v>
      </c>
      <c r="Q67" s="503">
        <f t="shared" si="42"/>
        <v>0</v>
      </c>
      <c r="R67" s="503">
        <f t="shared" si="43"/>
        <v>0</v>
      </c>
      <c r="S67" s="503">
        <f t="shared" si="44"/>
        <v>0</v>
      </c>
      <c r="T67" s="500">
        <f t="shared" si="45"/>
        <v>0</v>
      </c>
    </row>
    <row r="68" spans="2:20" x14ac:dyDescent="0.3">
      <c r="B68" s="773"/>
      <c r="C68" s="505"/>
      <c r="D68" s="506"/>
      <c r="E68" s="496"/>
      <c r="F68" s="503">
        <f t="shared" si="36"/>
        <v>0</v>
      </c>
      <c r="G68" s="503">
        <f t="shared" si="37"/>
        <v>0</v>
      </c>
      <c r="H68" s="503">
        <f t="shared" si="38"/>
        <v>0</v>
      </c>
      <c r="I68" s="503">
        <f t="shared" si="39"/>
        <v>0</v>
      </c>
      <c r="J68" s="499">
        <f t="shared" si="40"/>
        <v>0</v>
      </c>
      <c r="K68" s="496"/>
      <c r="L68" s="502">
        <f>K68*(1+BASES!$C$10)</f>
        <v>0</v>
      </c>
      <c r="M68" s="502">
        <f>L68*(1+BASES!$D$10)</f>
        <v>0</v>
      </c>
      <c r="N68" s="502">
        <f>M68*(1+BASES!$E$10)</f>
        <v>0</v>
      </c>
      <c r="O68" s="502">
        <f>N68*(1+BASES!$F$10)</f>
        <v>0</v>
      </c>
      <c r="P68" s="503">
        <f t="shared" si="41"/>
        <v>0</v>
      </c>
      <c r="Q68" s="503">
        <f t="shared" si="42"/>
        <v>0</v>
      </c>
      <c r="R68" s="503">
        <f t="shared" si="43"/>
        <v>0</v>
      </c>
      <c r="S68" s="503">
        <f t="shared" si="44"/>
        <v>0</v>
      </c>
      <c r="T68" s="500">
        <f t="shared" si="45"/>
        <v>0</v>
      </c>
    </row>
    <row r="69" spans="2:20" x14ac:dyDescent="0.3">
      <c r="B69" s="773"/>
      <c r="C69" s="505"/>
      <c r="D69" s="506"/>
      <c r="E69" s="496"/>
      <c r="F69" s="503">
        <f t="shared" si="36"/>
        <v>0</v>
      </c>
      <c r="G69" s="503">
        <f t="shared" si="37"/>
        <v>0</v>
      </c>
      <c r="H69" s="503">
        <f t="shared" si="38"/>
        <v>0</v>
      </c>
      <c r="I69" s="503">
        <f t="shared" si="39"/>
        <v>0</v>
      </c>
      <c r="J69" s="499">
        <f t="shared" si="40"/>
        <v>0</v>
      </c>
      <c r="K69" s="496"/>
      <c r="L69" s="502">
        <f>K69*(1+BASES!$C$10)</f>
        <v>0</v>
      </c>
      <c r="M69" s="502">
        <f>L69*(1+BASES!$D$10)</f>
        <v>0</v>
      </c>
      <c r="N69" s="502">
        <f>M69*(1+BASES!$E$10)</f>
        <v>0</v>
      </c>
      <c r="O69" s="502">
        <f>N69*(1+BASES!$F$10)</f>
        <v>0</v>
      </c>
      <c r="P69" s="503">
        <f t="shared" si="41"/>
        <v>0</v>
      </c>
      <c r="Q69" s="503">
        <f t="shared" si="42"/>
        <v>0</v>
      </c>
      <c r="R69" s="503">
        <f t="shared" si="43"/>
        <v>0</v>
      </c>
      <c r="S69" s="503">
        <f t="shared" si="44"/>
        <v>0</v>
      </c>
      <c r="T69" s="500">
        <f t="shared" si="45"/>
        <v>0</v>
      </c>
    </row>
    <row r="70" spans="2:20" x14ac:dyDescent="0.3">
      <c r="B70" s="773"/>
      <c r="C70" s="505"/>
      <c r="D70" s="506"/>
      <c r="E70" s="496"/>
      <c r="F70" s="503">
        <f t="shared" si="36"/>
        <v>0</v>
      </c>
      <c r="G70" s="503">
        <f t="shared" si="37"/>
        <v>0</v>
      </c>
      <c r="H70" s="503">
        <f t="shared" si="38"/>
        <v>0</v>
      </c>
      <c r="I70" s="503">
        <f t="shared" si="39"/>
        <v>0</v>
      </c>
      <c r="J70" s="499">
        <f t="shared" si="40"/>
        <v>0</v>
      </c>
      <c r="K70" s="496"/>
      <c r="L70" s="502">
        <f>K70*(1+BASES!$C$10)</f>
        <v>0</v>
      </c>
      <c r="M70" s="502">
        <f>L70*(1+BASES!$D$10)</f>
        <v>0</v>
      </c>
      <c r="N70" s="502">
        <f>M70*(1+BASES!$E$10)</f>
        <v>0</v>
      </c>
      <c r="O70" s="502">
        <f>N70*(1+BASES!$F$10)</f>
        <v>0</v>
      </c>
      <c r="P70" s="503">
        <f t="shared" si="41"/>
        <v>0</v>
      </c>
      <c r="Q70" s="503">
        <f t="shared" si="42"/>
        <v>0</v>
      </c>
      <c r="R70" s="503">
        <f t="shared" si="43"/>
        <v>0</v>
      </c>
      <c r="S70" s="503">
        <f t="shared" si="44"/>
        <v>0</v>
      </c>
      <c r="T70" s="500">
        <f t="shared" si="45"/>
        <v>0</v>
      </c>
    </row>
    <row r="71" spans="2:20" x14ac:dyDescent="0.3">
      <c r="B71" s="773"/>
      <c r="C71" s="505"/>
      <c r="D71" s="506"/>
      <c r="E71" s="496"/>
      <c r="F71" s="503">
        <f t="shared" si="36"/>
        <v>0</v>
      </c>
      <c r="G71" s="503">
        <f t="shared" si="37"/>
        <v>0</v>
      </c>
      <c r="H71" s="503">
        <f t="shared" si="38"/>
        <v>0</v>
      </c>
      <c r="I71" s="503">
        <f t="shared" si="39"/>
        <v>0</v>
      </c>
      <c r="J71" s="499">
        <f t="shared" si="40"/>
        <v>0</v>
      </c>
      <c r="K71" s="496"/>
      <c r="L71" s="502">
        <f>K71*(1+BASES!$C$10)</f>
        <v>0</v>
      </c>
      <c r="M71" s="502">
        <f>L71*(1+BASES!$D$10)</f>
        <v>0</v>
      </c>
      <c r="N71" s="502">
        <f>M71*(1+BASES!$E$10)</f>
        <v>0</v>
      </c>
      <c r="O71" s="502">
        <f>N71*(1+BASES!$F$10)</f>
        <v>0</v>
      </c>
      <c r="P71" s="503">
        <f t="shared" si="41"/>
        <v>0</v>
      </c>
      <c r="Q71" s="503">
        <f t="shared" si="42"/>
        <v>0</v>
      </c>
      <c r="R71" s="503">
        <f t="shared" si="43"/>
        <v>0</v>
      </c>
      <c r="S71" s="503">
        <f t="shared" si="44"/>
        <v>0</v>
      </c>
      <c r="T71" s="500">
        <f t="shared" si="45"/>
        <v>0</v>
      </c>
    </row>
    <row r="72" spans="2:20" x14ac:dyDescent="0.3">
      <c r="B72" s="773"/>
      <c r="C72" s="505"/>
      <c r="D72" s="506"/>
      <c r="E72" s="496"/>
      <c r="F72" s="503">
        <f t="shared" si="36"/>
        <v>0</v>
      </c>
      <c r="G72" s="503">
        <f t="shared" si="37"/>
        <v>0</v>
      </c>
      <c r="H72" s="503">
        <f t="shared" si="38"/>
        <v>0</v>
      </c>
      <c r="I72" s="503">
        <f t="shared" si="39"/>
        <v>0</v>
      </c>
      <c r="J72" s="499">
        <f t="shared" si="40"/>
        <v>0</v>
      </c>
      <c r="K72" s="496"/>
      <c r="L72" s="502">
        <f>K72*(1+BASES!$C$10)</f>
        <v>0</v>
      </c>
      <c r="M72" s="502">
        <f>L72*(1+BASES!$D$10)</f>
        <v>0</v>
      </c>
      <c r="N72" s="502">
        <f>M72*(1+BASES!$E$10)</f>
        <v>0</v>
      </c>
      <c r="O72" s="502">
        <f>N72*(1+BASES!$F$10)</f>
        <v>0</v>
      </c>
      <c r="P72" s="503">
        <f t="shared" si="41"/>
        <v>0</v>
      </c>
      <c r="Q72" s="503">
        <f t="shared" si="42"/>
        <v>0</v>
      </c>
      <c r="R72" s="503">
        <f t="shared" si="43"/>
        <v>0</v>
      </c>
      <c r="S72" s="503">
        <f t="shared" si="44"/>
        <v>0</v>
      </c>
      <c r="T72" s="500">
        <f t="shared" si="45"/>
        <v>0</v>
      </c>
    </row>
    <row r="73" spans="2:20" x14ac:dyDescent="0.3">
      <c r="B73" s="773"/>
      <c r="C73" s="505"/>
      <c r="D73" s="506"/>
      <c r="E73" s="496"/>
      <c r="F73" s="503">
        <f t="shared" si="36"/>
        <v>0</v>
      </c>
      <c r="G73" s="503">
        <f t="shared" si="37"/>
        <v>0</v>
      </c>
      <c r="H73" s="503">
        <f t="shared" si="38"/>
        <v>0</v>
      </c>
      <c r="I73" s="503">
        <f t="shared" si="39"/>
        <v>0</v>
      </c>
      <c r="J73" s="499">
        <f t="shared" si="40"/>
        <v>0</v>
      </c>
      <c r="K73" s="496"/>
      <c r="L73" s="502">
        <f>K73*(1+BASES!$C$10)</f>
        <v>0</v>
      </c>
      <c r="M73" s="502">
        <f>L73*(1+BASES!$D$10)</f>
        <v>0</v>
      </c>
      <c r="N73" s="502">
        <f>M73*(1+BASES!$E$10)</f>
        <v>0</v>
      </c>
      <c r="O73" s="502">
        <f>N73*(1+BASES!$F$10)</f>
        <v>0</v>
      </c>
      <c r="P73" s="503">
        <f t="shared" si="41"/>
        <v>0</v>
      </c>
      <c r="Q73" s="503">
        <f t="shared" si="42"/>
        <v>0</v>
      </c>
      <c r="R73" s="503">
        <f t="shared" si="43"/>
        <v>0</v>
      </c>
      <c r="S73" s="503">
        <f t="shared" si="44"/>
        <v>0</v>
      </c>
      <c r="T73" s="500">
        <f t="shared" si="45"/>
        <v>0</v>
      </c>
    </row>
    <row r="74" spans="2:20" x14ac:dyDescent="0.3">
      <c r="B74" s="773"/>
      <c r="C74" s="505"/>
      <c r="D74" s="506"/>
      <c r="E74" s="496"/>
      <c r="F74" s="503">
        <f t="shared" si="36"/>
        <v>0</v>
      </c>
      <c r="G74" s="503">
        <f t="shared" si="37"/>
        <v>0</v>
      </c>
      <c r="H74" s="503">
        <f t="shared" si="38"/>
        <v>0</v>
      </c>
      <c r="I74" s="503">
        <f t="shared" si="39"/>
        <v>0</v>
      </c>
      <c r="J74" s="499">
        <f t="shared" si="40"/>
        <v>0</v>
      </c>
      <c r="K74" s="496"/>
      <c r="L74" s="502">
        <f>K74*(1+BASES!$C$10)</f>
        <v>0</v>
      </c>
      <c r="M74" s="502">
        <f>L74*(1+BASES!$D$10)</f>
        <v>0</v>
      </c>
      <c r="N74" s="502">
        <f>M74*(1+BASES!$E$10)</f>
        <v>0</v>
      </c>
      <c r="O74" s="502">
        <f>N74*(1+BASES!$F$10)</f>
        <v>0</v>
      </c>
      <c r="P74" s="503">
        <f t="shared" si="41"/>
        <v>0</v>
      </c>
      <c r="Q74" s="503">
        <f t="shared" si="42"/>
        <v>0</v>
      </c>
      <c r="R74" s="503">
        <f t="shared" si="43"/>
        <v>0</v>
      </c>
      <c r="S74" s="503">
        <f t="shared" si="44"/>
        <v>0</v>
      </c>
      <c r="T74" s="500">
        <f t="shared" si="45"/>
        <v>0</v>
      </c>
    </row>
    <row r="75" spans="2:20" x14ac:dyDescent="0.3">
      <c r="B75" s="773"/>
      <c r="C75" s="505"/>
      <c r="D75" s="506"/>
      <c r="E75" s="496"/>
      <c r="F75" s="503">
        <f t="shared" si="36"/>
        <v>0</v>
      </c>
      <c r="G75" s="503">
        <f t="shared" si="37"/>
        <v>0</v>
      </c>
      <c r="H75" s="503">
        <f t="shared" si="38"/>
        <v>0</v>
      </c>
      <c r="I75" s="503">
        <f t="shared" si="39"/>
        <v>0</v>
      </c>
      <c r="J75" s="499">
        <f t="shared" si="40"/>
        <v>0</v>
      </c>
      <c r="K75" s="496"/>
      <c r="L75" s="502">
        <f>K75*(1+BASES!$C$10)</f>
        <v>0</v>
      </c>
      <c r="M75" s="502">
        <f>L75*(1+BASES!$D$10)</f>
        <v>0</v>
      </c>
      <c r="N75" s="502">
        <f>M75*(1+BASES!$E$10)</f>
        <v>0</v>
      </c>
      <c r="O75" s="502">
        <f>N75*(1+BASES!$F$10)</f>
        <v>0</v>
      </c>
      <c r="P75" s="503">
        <f t="shared" si="41"/>
        <v>0</v>
      </c>
      <c r="Q75" s="503">
        <f t="shared" si="42"/>
        <v>0</v>
      </c>
      <c r="R75" s="503">
        <f t="shared" si="43"/>
        <v>0</v>
      </c>
      <c r="S75" s="503">
        <f t="shared" si="44"/>
        <v>0</v>
      </c>
      <c r="T75" s="500">
        <f t="shared" si="45"/>
        <v>0</v>
      </c>
    </row>
    <row r="76" spans="2:20" x14ac:dyDescent="0.3">
      <c r="B76" s="773"/>
      <c r="C76" s="505"/>
      <c r="D76" s="506"/>
      <c r="E76" s="496"/>
      <c r="F76" s="503">
        <f t="shared" si="36"/>
        <v>0</v>
      </c>
      <c r="G76" s="503">
        <f t="shared" si="37"/>
        <v>0</v>
      </c>
      <c r="H76" s="503">
        <f t="shared" si="38"/>
        <v>0</v>
      </c>
      <c r="I76" s="503">
        <f t="shared" si="39"/>
        <v>0</v>
      </c>
      <c r="J76" s="499">
        <f t="shared" si="40"/>
        <v>0</v>
      </c>
      <c r="K76" s="496"/>
      <c r="L76" s="502">
        <f>K76*(1+BASES!$C$10)</f>
        <v>0</v>
      </c>
      <c r="M76" s="502">
        <f>L76*(1+BASES!$D$10)</f>
        <v>0</v>
      </c>
      <c r="N76" s="502">
        <f>M76*(1+BASES!$E$10)</f>
        <v>0</v>
      </c>
      <c r="O76" s="502">
        <f>N76*(1+BASES!$F$10)</f>
        <v>0</v>
      </c>
      <c r="P76" s="503">
        <f t="shared" si="41"/>
        <v>0</v>
      </c>
      <c r="Q76" s="503">
        <f t="shared" si="42"/>
        <v>0</v>
      </c>
      <c r="R76" s="503">
        <f t="shared" si="43"/>
        <v>0</v>
      </c>
      <c r="S76" s="503">
        <f t="shared" si="44"/>
        <v>0</v>
      </c>
      <c r="T76" s="500">
        <f t="shared" si="45"/>
        <v>0</v>
      </c>
    </row>
    <row r="77" spans="2:20" ht="15" thickBot="1" x14ac:dyDescent="0.35">
      <c r="B77" s="773"/>
      <c r="C77" s="54" t="s">
        <v>90</v>
      </c>
      <c r="D77" s="55"/>
      <c r="E77" s="53"/>
      <c r="F77" s="53"/>
      <c r="G77" s="53"/>
      <c r="H77" s="53"/>
      <c r="I77" s="53"/>
      <c r="J77" s="53"/>
      <c r="K77" s="53"/>
      <c r="L77" s="518"/>
      <c r="M77" s="518"/>
      <c r="N77" s="518"/>
      <c r="O77" s="518"/>
      <c r="P77" s="504">
        <f>SUM(P57:P76)</f>
        <v>0</v>
      </c>
      <c r="Q77" s="504">
        <f>SUM(Q57:Q76)</f>
        <v>0</v>
      </c>
      <c r="R77" s="504">
        <f>SUM(R57:R76)</f>
        <v>0</v>
      </c>
      <c r="S77" s="504">
        <f>SUM(S57:S76)</f>
        <v>0</v>
      </c>
      <c r="T77" s="519">
        <f>SUM(T57:T76)</f>
        <v>0</v>
      </c>
    </row>
    <row r="78" spans="2:20" x14ac:dyDescent="0.3">
      <c r="B78" s="773"/>
      <c r="C78" s="60" t="s">
        <v>95</v>
      </c>
      <c r="D78" s="56"/>
      <c r="E78" s="59"/>
      <c r="F78" s="59"/>
      <c r="G78" s="59"/>
      <c r="H78" s="59"/>
      <c r="I78" s="59"/>
      <c r="J78" s="59"/>
      <c r="K78" s="59"/>
      <c r="L78" s="59"/>
      <c r="M78" s="59"/>
      <c r="N78" s="59"/>
      <c r="O78" s="59"/>
      <c r="P78" s="59"/>
      <c r="Q78" s="59"/>
      <c r="R78" s="59"/>
      <c r="S78" s="59"/>
      <c r="T78" s="61"/>
    </row>
    <row r="79" spans="2:20" x14ac:dyDescent="0.3">
      <c r="B79" s="773"/>
      <c r="C79" s="505"/>
      <c r="D79" s="506"/>
      <c r="E79" s="496">
        <f>0.5*C7</f>
        <v>0</v>
      </c>
      <c r="F79" s="503">
        <f>E79*(1+$J$6)</f>
        <v>0</v>
      </c>
      <c r="G79" s="503">
        <f>F79*(1+$K$6)</f>
        <v>0</v>
      </c>
      <c r="H79" s="503">
        <f>G79*(1+$L$6)</f>
        <v>0</v>
      </c>
      <c r="I79" s="503">
        <f>H79*(1+$M$6)</f>
        <v>0</v>
      </c>
      <c r="J79" s="499">
        <f>IF(E79=0,0,E79*1/$C$7)</f>
        <v>0</v>
      </c>
      <c r="K79" s="496"/>
      <c r="L79" s="502">
        <f>K79*(1+BASES!$C$10)</f>
        <v>0</v>
      </c>
      <c r="M79" s="502">
        <f>L79*(1+BASES!$D$10)</f>
        <v>0</v>
      </c>
      <c r="N79" s="502">
        <f>M79*(1+BASES!$E$10)</f>
        <v>0</v>
      </c>
      <c r="O79" s="502">
        <f>N79*(1+BASES!$F$10)</f>
        <v>0</v>
      </c>
      <c r="P79" s="503">
        <f>J79*K79*$C$7</f>
        <v>0</v>
      </c>
      <c r="Q79" s="503">
        <f>J79*L79*$D$7</f>
        <v>0</v>
      </c>
      <c r="R79" s="503">
        <f>J79*M79*$E$7</f>
        <v>0</v>
      </c>
      <c r="S79" s="503">
        <f>J79*N79*$F$7</f>
        <v>0</v>
      </c>
      <c r="T79" s="500">
        <f>J79*O79*$G$7</f>
        <v>0</v>
      </c>
    </row>
    <row r="80" spans="2:20" x14ac:dyDescent="0.3">
      <c r="B80" s="773"/>
      <c r="C80" s="505"/>
      <c r="D80" s="506"/>
      <c r="E80" s="496"/>
      <c r="F80" s="503">
        <f t="shared" ref="F80:F86" si="46">E80*(1+$J$6)</f>
        <v>0</v>
      </c>
      <c r="G80" s="503">
        <f t="shared" ref="G80:G86" si="47">F80*(1+$K$6)</f>
        <v>0</v>
      </c>
      <c r="H80" s="503">
        <f t="shared" ref="H80:H86" si="48">G80*(1+$L$6)</f>
        <v>0</v>
      </c>
      <c r="I80" s="503">
        <f t="shared" ref="I80:I86" si="49">H80*(1+$M$6)</f>
        <v>0</v>
      </c>
      <c r="J80" s="499">
        <f t="shared" ref="J80:J86" si="50">IF(E80=0,0,E80*1/$C$7)</f>
        <v>0</v>
      </c>
      <c r="K80" s="496"/>
      <c r="L80" s="502">
        <f>K80*(1+BASES!$C$10)</f>
        <v>0</v>
      </c>
      <c r="M80" s="502">
        <f>L80*(1+BASES!$D$10)</f>
        <v>0</v>
      </c>
      <c r="N80" s="502">
        <f>M80*(1+BASES!$E$10)</f>
        <v>0</v>
      </c>
      <c r="O80" s="502">
        <f>N80*(1+BASES!$F$10)</f>
        <v>0</v>
      </c>
      <c r="P80" s="503">
        <f t="shared" ref="P80:P86" si="51">J80*K80*$C$7</f>
        <v>0</v>
      </c>
      <c r="Q80" s="503">
        <f t="shared" ref="Q80:Q86" si="52">J80*L80*$D$7</f>
        <v>0</v>
      </c>
      <c r="R80" s="503">
        <f t="shared" ref="R80:R86" si="53">J80*M80*$E$7</f>
        <v>0</v>
      </c>
      <c r="S80" s="503">
        <f t="shared" ref="S80:S86" si="54">J80*N80*$F$7</f>
        <v>0</v>
      </c>
      <c r="T80" s="500">
        <f t="shared" ref="T80:T86" si="55">J80*O80*$G$7</f>
        <v>0</v>
      </c>
    </row>
    <row r="81" spans="2:20" x14ac:dyDescent="0.3">
      <c r="B81" s="773"/>
      <c r="C81" s="505"/>
      <c r="D81" s="506"/>
      <c r="E81" s="496"/>
      <c r="F81" s="503">
        <f t="shared" si="46"/>
        <v>0</v>
      </c>
      <c r="G81" s="503">
        <f t="shared" si="47"/>
        <v>0</v>
      </c>
      <c r="H81" s="503">
        <f t="shared" si="48"/>
        <v>0</v>
      </c>
      <c r="I81" s="503">
        <f t="shared" si="49"/>
        <v>0</v>
      </c>
      <c r="J81" s="499">
        <f t="shared" si="50"/>
        <v>0</v>
      </c>
      <c r="K81" s="496"/>
      <c r="L81" s="502">
        <f>K81*(1+BASES!$C$10)</f>
        <v>0</v>
      </c>
      <c r="M81" s="502">
        <f>L81*(1+BASES!$D$10)</f>
        <v>0</v>
      </c>
      <c r="N81" s="502">
        <f>M81*(1+BASES!$E$10)</f>
        <v>0</v>
      </c>
      <c r="O81" s="502">
        <f>N81*(1+BASES!$F$10)</f>
        <v>0</v>
      </c>
      <c r="P81" s="503">
        <f t="shared" si="51"/>
        <v>0</v>
      </c>
      <c r="Q81" s="503">
        <f t="shared" si="52"/>
        <v>0</v>
      </c>
      <c r="R81" s="503">
        <f t="shared" si="53"/>
        <v>0</v>
      </c>
      <c r="S81" s="503">
        <f t="shared" si="54"/>
        <v>0</v>
      </c>
      <c r="T81" s="500">
        <f t="shared" si="55"/>
        <v>0</v>
      </c>
    </row>
    <row r="82" spans="2:20" x14ac:dyDescent="0.3">
      <c r="B82" s="773"/>
      <c r="C82" s="505"/>
      <c r="D82" s="506"/>
      <c r="E82" s="496"/>
      <c r="F82" s="503">
        <f t="shared" si="46"/>
        <v>0</v>
      </c>
      <c r="G82" s="503">
        <f t="shared" si="47"/>
        <v>0</v>
      </c>
      <c r="H82" s="503">
        <f t="shared" si="48"/>
        <v>0</v>
      </c>
      <c r="I82" s="503">
        <f t="shared" si="49"/>
        <v>0</v>
      </c>
      <c r="J82" s="499">
        <f t="shared" si="50"/>
        <v>0</v>
      </c>
      <c r="K82" s="496"/>
      <c r="L82" s="502">
        <f>K82*(1+BASES!$C$10)</f>
        <v>0</v>
      </c>
      <c r="M82" s="502">
        <f>L82*(1+BASES!$D$10)</f>
        <v>0</v>
      </c>
      <c r="N82" s="502">
        <f>M82*(1+BASES!$E$10)</f>
        <v>0</v>
      </c>
      <c r="O82" s="502">
        <f>N82*(1+BASES!$F$10)</f>
        <v>0</v>
      </c>
      <c r="P82" s="503">
        <f t="shared" si="51"/>
        <v>0</v>
      </c>
      <c r="Q82" s="503">
        <f t="shared" si="52"/>
        <v>0</v>
      </c>
      <c r="R82" s="503">
        <f t="shared" si="53"/>
        <v>0</v>
      </c>
      <c r="S82" s="503">
        <f t="shared" si="54"/>
        <v>0</v>
      </c>
      <c r="T82" s="500">
        <f t="shared" si="55"/>
        <v>0</v>
      </c>
    </row>
    <row r="83" spans="2:20" x14ac:dyDescent="0.3">
      <c r="B83" s="773"/>
      <c r="C83" s="505"/>
      <c r="D83" s="506"/>
      <c r="E83" s="496"/>
      <c r="F83" s="503">
        <f t="shared" si="46"/>
        <v>0</v>
      </c>
      <c r="G83" s="503">
        <f t="shared" si="47"/>
        <v>0</v>
      </c>
      <c r="H83" s="503">
        <f t="shared" si="48"/>
        <v>0</v>
      </c>
      <c r="I83" s="503">
        <f t="shared" si="49"/>
        <v>0</v>
      </c>
      <c r="J83" s="499">
        <f t="shared" si="50"/>
        <v>0</v>
      </c>
      <c r="K83" s="496"/>
      <c r="L83" s="502">
        <f>K83*(1+BASES!$C$10)</f>
        <v>0</v>
      </c>
      <c r="M83" s="502">
        <f>L83*(1+BASES!$D$10)</f>
        <v>0</v>
      </c>
      <c r="N83" s="502">
        <f>M83*(1+BASES!$E$10)</f>
        <v>0</v>
      </c>
      <c r="O83" s="502">
        <f>N83*(1+BASES!$F$10)</f>
        <v>0</v>
      </c>
      <c r="P83" s="503">
        <f t="shared" si="51"/>
        <v>0</v>
      </c>
      <c r="Q83" s="503">
        <f t="shared" si="52"/>
        <v>0</v>
      </c>
      <c r="R83" s="503">
        <f t="shared" si="53"/>
        <v>0</v>
      </c>
      <c r="S83" s="503">
        <f t="shared" si="54"/>
        <v>0</v>
      </c>
      <c r="T83" s="500">
        <f t="shared" si="55"/>
        <v>0</v>
      </c>
    </row>
    <row r="84" spans="2:20" x14ac:dyDescent="0.3">
      <c r="B84" s="773"/>
      <c r="C84" s="505"/>
      <c r="D84" s="506"/>
      <c r="E84" s="496"/>
      <c r="F84" s="503">
        <f t="shared" si="46"/>
        <v>0</v>
      </c>
      <c r="G84" s="503">
        <f t="shared" si="47"/>
        <v>0</v>
      </c>
      <c r="H84" s="503">
        <f t="shared" si="48"/>
        <v>0</v>
      </c>
      <c r="I84" s="503">
        <f t="shared" si="49"/>
        <v>0</v>
      </c>
      <c r="J84" s="499">
        <f t="shared" si="50"/>
        <v>0</v>
      </c>
      <c r="K84" s="496"/>
      <c r="L84" s="502">
        <f>K84*(1+BASES!$C$10)</f>
        <v>0</v>
      </c>
      <c r="M84" s="502">
        <f>L84*(1+BASES!$D$10)</f>
        <v>0</v>
      </c>
      <c r="N84" s="502">
        <f>M84*(1+BASES!$E$10)</f>
        <v>0</v>
      </c>
      <c r="O84" s="502">
        <f>N84*(1+BASES!$F$10)</f>
        <v>0</v>
      </c>
      <c r="P84" s="503">
        <f t="shared" si="51"/>
        <v>0</v>
      </c>
      <c r="Q84" s="503">
        <f t="shared" si="52"/>
        <v>0</v>
      </c>
      <c r="R84" s="503">
        <f t="shared" si="53"/>
        <v>0</v>
      </c>
      <c r="S84" s="503">
        <f t="shared" si="54"/>
        <v>0</v>
      </c>
      <c r="T84" s="500">
        <f t="shared" si="55"/>
        <v>0</v>
      </c>
    </row>
    <row r="85" spans="2:20" x14ac:dyDescent="0.3">
      <c r="B85" s="773"/>
      <c r="C85" s="505"/>
      <c r="D85" s="506"/>
      <c r="E85" s="496"/>
      <c r="F85" s="503">
        <f t="shared" si="46"/>
        <v>0</v>
      </c>
      <c r="G85" s="503">
        <f t="shared" si="47"/>
        <v>0</v>
      </c>
      <c r="H85" s="503">
        <f t="shared" si="48"/>
        <v>0</v>
      </c>
      <c r="I85" s="503">
        <f t="shared" si="49"/>
        <v>0</v>
      </c>
      <c r="J85" s="499">
        <f t="shared" si="50"/>
        <v>0</v>
      </c>
      <c r="K85" s="496"/>
      <c r="L85" s="502">
        <f>K85*(1+BASES!$C$10)</f>
        <v>0</v>
      </c>
      <c r="M85" s="502">
        <f>L85*(1+BASES!$D$10)</f>
        <v>0</v>
      </c>
      <c r="N85" s="502">
        <f>M85*(1+BASES!$E$10)</f>
        <v>0</v>
      </c>
      <c r="O85" s="502">
        <f>N85*(1+BASES!$F$10)</f>
        <v>0</v>
      </c>
      <c r="P85" s="503">
        <f t="shared" si="51"/>
        <v>0</v>
      </c>
      <c r="Q85" s="503">
        <f t="shared" si="52"/>
        <v>0</v>
      </c>
      <c r="R85" s="503">
        <f t="shared" si="53"/>
        <v>0</v>
      </c>
      <c r="S85" s="503">
        <f t="shared" si="54"/>
        <v>0</v>
      </c>
      <c r="T85" s="500">
        <f t="shared" si="55"/>
        <v>0</v>
      </c>
    </row>
    <row r="86" spans="2:20" x14ac:dyDescent="0.3">
      <c r="B86" s="773"/>
      <c r="C86" s="505"/>
      <c r="D86" s="506"/>
      <c r="E86" s="496"/>
      <c r="F86" s="503">
        <f t="shared" si="46"/>
        <v>0</v>
      </c>
      <c r="G86" s="503">
        <f t="shared" si="47"/>
        <v>0</v>
      </c>
      <c r="H86" s="503">
        <f t="shared" si="48"/>
        <v>0</v>
      </c>
      <c r="I86" s="503">
        <f t="shared" si="49"/>
        <v>0</v>
      </c>
      <c r="J86" s="499">
        <f t="shared" si="50"/>
        <v>0</v>
      </c>
      <c r="K86" s="496"/>
      <c r="L86" s="502">
        <f>K86*(1+BASES!$C$10)</f>
        <v>0</v>
      </c>
      <c r="M86" s="502">
        <f>L86*(1+BASES!$D$10)</f>
        <v>0</v>
      </c>
      <c r="N86" s="502">
        <f>M86*(1+BASES!$E$10)</f>
        <v>0</v>
      </c>
      <c r="O86" s="502">
        <f>N86*(1+BASES!$F$10)</f>
        <v>0</v>
      </c>
      <c r="P86" s="503">
        <f t="shared" si="51"/>
        <v>0</v>
      </c>
      <c r="Q86" s="503">
        <f t="shared" si="52"/>
        <v>0</v>
      </c>
      <c r="R86" s="503">
        <f t="shared" si="53"/>
        <v>0</v>
      </c>
      <c r="S86" s="503">
        <f t="shared" si="54"/>
        <v>0</v>
      </c>
      <c r="T86" s="500">
        <f t="shared" si="55"/>
        <v>0</v>
      </c>
    </row>
    <row r="87" spans="2:20" ht="15" thickBot="1" x14ac:dyDescent="0.35">
      <c r="B87" s="773"/>
      <c r="C87" s="54" t="s">
        <v>91</v>
      </c>
      <c r="D87" s="55"/>
      <c r="E87" s="53"/>
      <c r="F87" s="53"/>
      <c r="G87" s="53"/>
      <c r="H87" s="53"/>
      <c r="I87" s="53"/>
      <c r="J87" s="53"/>
      <c r="K87" s="53"/>
      <c r="L87" s="518"/>
      <c r="M87" s="518"/>
      <c r="N87" s="518"/>
      <c r="O87" s="518"/>
      <c r="P87" s="504">
        <f>SUM(P79:P86)</f>
        <v>0</v>
      </c>
      <c r="Q87" s="504">
        <f>SUM(Q79:Q86)</f>
        <v>0</v>
      </c>
      <c r="R87" s="504">
        <f>SUM(R79:R86)</f>
        <v>0</v>
      </c>
      <c r="S87" s="504">
        <f>SUM(S79:S86)</f>
        <v>0</v>
      </c>
      <c r="T87" s="519">
        <f>SUM(T79:T86)</f>
        <v>0</v>
      </c>
    </row>
    <row r="88" spans="2:20" x14ac:dyDescent="0.3">
      <c r="B88" s="773"/>
      <c r="C88" s="60" t="s">
        <v>96</v>
      </c>
      <c r="D88" s="56"/>
      <c r="E88" s="59"/>
      <c r="F88" s="59"/>
      <c r="G88" s="59"/>
      <c r="H88" s="59"/>
      <c r="I88" s="59"/>
      <c r="J88" s="59"/>
      <c r="K88" s="59"/>
      <c r="L88" s="59"/>
      <c r="M88" s="59"/>
      <c r="N88" s="59"/>
      <c r="O88" s="59"/>
      <c r="P88" s="59"/>
      <c r="Q88" s="59"/>
      <c r="R88" s="59"/>
      <c r="S88" s="59"/>
      <c r="T88" s="61"/>
    </row>
    <row r="89" spans="2:20" x14ac:dyDescent="0.3">
      <c r="B89" s="773"/>
      <c r="C89" s="505"/>
      <c r="D89" s="506"/>
      <c r="E89" s="496"/>
      <c r="F89" s="503">
        <f>E89*(1+$J$6)</f>
        <v>0</v>
      </c>
      <c r="G89" s="503">
        <f>F89*(1+$K$6)</f>
        <v>0</v>
      </c>
      <c r="H89" s="503">
        <f>G89*(1+$L$6)</f>
        <v>0</v>
      </c>
      <c r="I89" s="503">
        <f>H89*(1+$M$6)</f>
        <v>0</v>
      </c>
      <c r="J89" s="499">
        <f>IF(E89=0,0,E89*1/$C$7)</f>
        <v>0</v>
      </c>
      <c r="K89" s="496"/>
      <c r="L89" s="502">
        <f>K89*(1+BASES!$C$10)</f>
        <v>0</v>
      </c>
      <c r="M89" s="502">
        <f>L89*(1+BASES!$D$10)</f>
        <v>0</v>
      </c>
      <c r="N89" s="502">
        <f>M89*(1+BASES!$E$10)</f>
        <v>0</v>
      </c>
      <c r="O89" s="502">
        <f>N89*(1+BASES!$F$10)</f>
        <v>0</v>
      </c>
      <c r="P89" s="503">
        <f>J89*K89*$C$7</f>
        <v>0</v>
      </c>
      <c r="Q89" s="503">
        <f>J89*L89*$D$7</f>
        <v>0</v>
      </c>
      <c r="R89" s="503">
        <f>J89*M89*$E$7</f>
        <v>0</v>
      </c>
      <c r="S89" s="503">
        <f>J89*N89*$F$7</f>
        <v>0</v>
      </c>
      <c r="T89" s="500">
        <f>J89*O89*$G$7</f>
        <v>0</v>
      </c>
    </row>
    <row r="90" spans="2:20" x14ac:dyDescent="0.3">
      <c r="B90" s="773"/>
      <c r="C90" s="505"/>
      <c r="D90" s="506"/>
      <c r="E90" s="496"/>
      <c r="F90" s="503">
        <f t="shared" ref="F90:F95" si="56">E90*(1+$J$6)</f>
        <v>0</v>
      </c>
      <c r="G90" s="503">
        <f t="shared" ref="G90:G95" si="57">F90*(1+$K$6)</f>
        <v>0</v>
      </c>
      <c r="H90" s="503">
        <f t="shared" ref="H90:H95" si="58">G90*(1+$L$6)</f>
        <v>0</v>
      </c>
      <c r="I90" s="503">
        <f t="shared" ref="I90:I95" si="59">H90*(1+$M$6)</f>
        <v>0</v>
      </c>
      <c r="J90" s="499">
        <f t="shared" ref="J90:J95" si="60">IF(E90=0,0,E90*1/$C$7)</f>
        <v>0</v>
      </c>
      <c r="K90" s="496"/>
      <c r="L90" s="502">
        <f>K90*(1+BASES!$C$10)</f>
        <v>0</v>
      </c>
      <c r="M90" s="502">
        <f>L90*(1+BASES!$D$10)</f>
        <v>0</v>
      </c>
      <c r="N90" s="502">
        <f>M90*(1+BASES!$E$10)</f>
        <v>0</v>
      </c>
      <c r="O90" s="502">
        <f>N90*(1+BASES!$F$10)</f>
        <v>0</v>
      </c>
      <c r="P90" s="503">
        <f t="shared" ref="P90:P95" si="61">J90*K90*$C$7</f>
        <v>0</v>
      </c>
      <c r="Q90" s="503">
        <f t="shared" ref="Q90:Q95" si="62">J90*L90*$D$7</f>
        <v>0</v>
      </c>
      <c r="R90" s="503">
        <f t="shared" ref="R90:R95" si="63">J90*M90*$E$7</f>
        <v>0</v>
      </c>
      <c r="S90" s="503">
        <f t="shared" ref="S90:S95" si="64">J90*N90*$F$7</f>
        <v>0</v>
      </c>
      <c r="T90" s="500">
        <f t="shared" ref="T90:T95" si="65">J90*O90*$G$7</f>
        <v>0</v>
      </c>
    </row>
    <row r="91" spans="2:20" x14ac:dyDescent="0.3">
      <c r="B91" s="773"/>
      <c r="C91" s="505"/>
      <c r="D91" s="506"/>
      <c r="E91" s="496"/>
      <c r="F91" s="503">
        <f t="shared" si="56"/>
        <v>0</v>
      </c>
      <c r="G91" s="503">
        <f t="shared" si="57"/>
        <v>0</v>
      </c>
      <c r="H91" s="503">
        <f t="shared" si="58"/>
        <v>0</v>
      </c>
      <c r="I91" s="503">
        <f t="shared" si="59"/>
        <v>0</v>
      </c>
      <c r="J91" s="499">
        <f t="shared" si="60"/>
        <v>0</v>
      </c>
      <c r="K91" s="496"/>
      <c r="L91" s="502">
        <f>K91*(1+BASES!$C$10)</f>
        <v>0</v>
      </c>
      <c r="M91" s="502">
        <f>L91*(1+BASES!$D$10)</f>
        <v>0</v>
      </c>
      <c r="N91" s="502">
        <f>M91*(1+BASES!$E$10)</f>
        <v>0</v>
      </c>
      <c r="O91" s="502">
        <f>N91*(1+BASES!$F$10)</f>
        <v>0</v>
      </c>
      <c r="P91" s="503">
        <f t="shared" si="61"/>
        <v>0</v>
      </c>
      <c r="Q91" s="503">
        <f t="shared" si="62"/>
        <v>0</v>
      </c>
      <c r="R91" s="503">
        <f t="shared" si="63"/>
        <v>0</v>
      </c>
      <c r="S91" s="503">
        <f t="shared" si="64"/>
        <v>0</v>
      </c>
      <c r="T91" s="500">
        <f t="shared" si="65"/>
        <v>0</v>
      </c>
    </row>
    <row r="92" spans="2:20" x14ac:dyDescent="0.3">
      <c r="B92" s="773"/>
      <c r="C92" s="505"/>
      <c r="D92" s="506"/>
      <c r="E92" s="496"/>
      <c r="F92" s="503">
        <f t="shared" si="56"/>
        <v>0</v>
      </c>
      <c r="G92" s="503">
        <f t="shared" si="57"/>
        <v>0</v>
      </c>
      <c r="H92" s="503">
        <f t="shared" si="58"/>
        <v>0</v>
      </c>
      <c r="I92" s="503">
        <f t="shared" si="59"/>
        <v>0</v>
      </c>
      <c r="J92" s="499">
        <f t="shared" si="60"/>
        <v>0</v>
      </c>
      <c r="K92" s="496"/>
      <c r="L92" s="502">
        <f>K92*(1+BASES!$C$10)</f>
        <v>0</v>
      </c>
      <c r="M92" s="502">
        <f>L92*(1+BASES!$D$10)</f>
        <v>0</v>
      </c>
      <c r="N92" s="502">
        <f>M92*(1+BASES!$E$10)</f>
        <v>0</v>
      </c>
      <c r="O92" s="502">
        <f>N92*(1+BASES!$F$10)</f>
        <v>0</v>
      </c>
      <c r="P92" s="503">
        <f t="shared" si="61"/>
        <v>0</v>
      </c>
      <c r="Q92" s="503">
        <f t="shared" si="62"/>
        <v>0</v>
      </c>
      <c r="R92" s="503">
        <f t="shared" si="63"/>
        <v>0</v>
      </c>
      <c r="S92" s="503">
        <f t="shared" si="64"/>
        <v>0</v>
      </c>
      <c r="T92" s="500">
        <f t="shared" si="65"/>
        <v>0</v>
      </c>
    </row>
    <row r="93" spans="2:20" x14ac:dyDescent="0.3">
      <c r="B93" s="773"/>
      <c r="C93" s="505"/>
      <c r="D93" s="506"/>
      <c r="E93" s="496"/>
      <c r="F93" s="503">
        <f t="shared" si="56"/>
        <v>0</v>
      </c>
      <c r="G93" s="503">
        <f t="shared" si="57"/>
        <v>0</v>
      </c>
      <c r="H93" s="503">
        <f t="shared" si="58"/>
        <v>0</v>
      </c>
      <c r="I93" s="503">
        <f t="shared" si="59"/>
        <v>0</v>
      </c>
      <c r="J93" s="499">
        <f t="shared" si="60"/>
        <v>0</v>
      </c>
      <c r="K93" s="496"/>
      <c r="L93" s="502">
        <f>K93*(1+BASES!$C$10)</f>
        <v>0</v>
      </c>
      <c r="M93" s="502">
        <f>L93*(1+BASES!$D$10)</f>
        <v>0</v>
      </c>
      <c r="N93" s="502">
        <f>M93*(1+BASES!$E$10)</f>
        <v>0</v>
      </c>
      <c r="O93" s="502">
        <f>N93*(1+BASES!$F$10)</f>
        <v>0</v>
      </c>
      <c r="P93" s="503">
        <f t="shared" si="61"/>
        <v>0</v>
      </c>
      <c r="Q93" s="503">
        <f t="shared" si="62"/>
        <v>0</v>
      </c>
      <c r="R93" s="503">
        <f t="shared" si="63"/>
        <v>0</v>
      </c>
      <c r="S93" s="503">
        <f t="shared" si="64"/>
        <v>0</v>
      </c>
      <c r="T93" s="500">
        <f t="shared" si="65"/>
        <v>0</v>
      </c>
    </row>
    <row r="94" spans="2:20" x14ac:dyDescent="0.3">
      <c r="B94" s="773"/>
      <c r="C94" s="505"/>
      <c r="D94" s="506"/>
      <c r="E94" s="496"/>
      <c r="F94" s="503">
        <f t="shared" si="56"/>
        <v>0</v>
      </c>
      <c r="G94" s="503">
        <f t="shared" si="57"/>
        <v>0</v>
      </c>
      <c r="H94" s="503">
        <f t="shared" si="58"/>
        <v>0</v>
      </c>
      <c r="I94" s="503">
        <f t="shared" si="59"/>
        <v>0</v>
      </c>
      <c r="J94" s="499">
        <f t="shared" si="60"/>
        <v>0</v>
      </c>
      <c r="K94" s="496"/>
      <c r="L94" s="502">
        <f>K94*(1+BASES!$C$10)</f>
        <v>0</v>
      </c>
      <c r="M94" s="502">
        <f>L94*(1+BASES!$D$10)</f>
        <v>0</v>
      </c>
      <c r="N94" s="502">
        <f>M94*(1+BASES!$E$10)</f>
        <v>0</v>
      </c>
      <c r="O94" s="502">
        <f>N94*(1+BASES!$F$10)</f>
        <v>0</v>
      </c>
      <c r="P94" s="503">
        <f t="shared" si="61"/>
        <v>0</v>
      </c>
      <c r="Q94" s="503">
        <f t="shared" si="62"/>
        <v>0</v>
      </c>
      <c r="R94" s="503">
        <f t="shared" si="63"/>
        <v>0</v>
      </c>
      <c r="S94" s="503">
        <f t="shared" si="64"/>
        <v>0</v>
      </c>
      <c r="T94" s="500">
        <f t="shared" si="65"/>
        <v>0</v>
      </c>
    </row>
    <row r="95" spans="2:20" x14ac:dyDescent="0.3">
      <c r="B95" s="773"/>
      <c r="C95" s="505"/>
      <c r="D95" s="506"/>
      <c r="E95" s="496"/>
      <c r="F95" s="503">
        <f t="shared" si="56"/>
        <v>0</v>
      </c>
      <c r="G95" s="503">
        <f t="shared" si="57"/>
        <v>0</v>
      </c>
      <c r="H95" s="503">
        <f t="shared" si="58"/>
        <v>0</v>
      </c>
      <c r="I95" s="503">
        <f t="shared" si="59"/>
        <v>0</v>
      </c>
      <c r="J95" s="499">
        <f t="shared" si="60"/>
        <v>0</v>
      </c>
      <c r="K95" s="496"/>
      <c r="L95" s="502">
        <f>K95*(1+BASES!$C$10)</f>
        <v>0</v>
      </c>
      <c r="M95" s="502">
        <f>L95*(1+BASES!$D$10)</f>
        <v>0</v>
      </c>
      <c r="N95" s="502">
        <f>M95*(1+BASES!$E$10)</f>
        <v>0</v>
      </c>
      <c r="O95" s="502">
        <f>N95*(1+BASES!$F$10)</f>
        <v>0</v>
      </c>
      <c r="P95" s="503">
        <f t="shared" si="61"/>
        <v>0</v>
      </c>
      <c r="Q95" s="503">
        <f t="shared" si="62"/>
        <v>0</v>
      </c>
      <c r="R95" s="503">
        <f t="shared" si="63"/>
        <v>0</v>
      </c>
      <c r="S95" s="503">
        <f t="shared" si="64"/>
        <v>0</v>
      </c>
      <c r="T95" s="500">
        <f t="shared" si="65"/>
        <v>0</v>
      </c>
    </row>
    <row r="96" spans="2:20" ht="15" thickBot="1" x14ac:dyDescent="0.35">
      <c r="B96" s="774"/>
      <c r="C96" s="63" t="s">
        <v>97</v>
      </c>
      <c r="D96" s="55"/>
      <c r="E96" s="53"/>
      <c r="F96" s="53"/>
      <c r="G96" s="53"/>
      <c r="H96" s="53"/>
      <c r="I96" s="53"/>
      <c r="J96" s="53"/>
      <c r="K96" s="53"/>
      <c r="L96" s="518"/>
      <c r="M96" s="518"/>
      <c r="N96" s="518"/>
      <c r="O96" s="518"/>
      <c r="P96" s="504">
        <f>SUM(P89:P95)</f>
        <v>0</v>
      </c>
      <c r="Q96" s="504">
        <f>SUM(Q89:Q95)</f>
        <v>0</v>
      </c>
      <c r="R96" s="504">
        <f>SUM(R89:R95)</f>
        <v>0</v>
      </c>
      <c r="S96" s="504">
        <f>SUM(S89:S95)</f>
        <v>0</v>
      </c>
      <c r="T96" s="519">
        <f>SUM(T89:T95)</f>
        <v>0</v>
      </c>
    </row>
    <row r="97" spans="2:20" x14ac:dyDescent="0.3">
      <c r="B97" s="772" t="str">
        <f>'PROYECCIÓN DE VENTAS'!C12</f>
        <v>Nombre del producto o servicio 3</v>
      </c>
      <c r="C97" s="60" t="s">
        <v>94</v>
      </c>
      <c r="D97" s="56"/>
      <c r="E97" s="59"/>
      <c r="F97" s="59"/>
      <c r="G97" s="59"/>
      <c r="H97" s="59"/>
      <c r="I97" s="59"/>
      <c r="J97" s="59"/>
      <c r="K97" s="59"/>
      <c r="L97" s="59"/>
      <c r="M97" s="59"/>
      <c r="N97" s="59"/>
      <c r="O97" s="59"/>
      <c r="P97" s="59"/>
      <c r="Q97" s="59"/>
      <c r="R97" s="59"/>
      <c r="S97" s="59"/>
      <c r="T97" s="61"/>
    </row>
    <row r="98" spans="2:20" x14ac:dyDescent="0.3">
      <c r="B98" s="773"/>
      <c r="C98" s="507"/>
      <c r="D98" s="508"/>
      <c r="E98" s="496"/>
      <c r="F98" s="503">
        <f>E98*(1+$J$7)</f>
        <v>0</v>
      </c>
      <c r="G98" s="503">
        <f>F98*(1+$K$7)</f>
        <v>0</v>
      </c>
      <c r="H98" s="503">
        <f>G98*(1+$L$7)</f>
        <v>0</v>
      </c>
      <c r="I98" s="503">
        <f>H98*(1+$M$7)</f>
        <v>0</v>
      </c>
      <c r="J98" s="499">
        <f>IF(E98=0,0,E98*1/$C$8)</f>
        <v>0</v>
      </c>
      <c r="K98" s="496"/>
      <c r="L98" s="502">
        <f>K98*(1+BASES!$C$10)</f>
        <v>0</v>
      </c>
      <c r="M98" s="502">
        <f>L98*(1+BASES!$D$10)</f>
        <v>0</v>
      </c>
      <c r="N98" s="502">
        <f>M98*(1+BASES!$E$10)</f>
        <v>0</v>
      </c>
      <c r="O98" s="502">
        <f>N98*(1+BASES!$F$10)</f>
        <v>0</v>
      </c>
      <c r="P98" s="503">
        <f>J98*K98*$C$8</f>
        <v>0</v>
      </c>
      <c r="Q98" s="503">
        <f>J98*L98*$D$8</f>
        <v>0</v>
      </c>
      <c r="R98" s="503">
        <f>J98*M98*$E$8</f>
        <v>0</v>
      </c>
      <c r="S98" s="503">
        <f>J98*N98*$F$8</f>
        <v>0</v>
      </c>
      <c r="T98" s="500">
        <f>J98*O98*$G$8</f>
        <v>0</v>
      </c>
    </row>
    <row r="99" spans="2:20" x14ac:dyDescent="0.3">
      <c r="B99" s="773"/>
      <c r="C99" s="507"/>
      <c r="D99" s="508"/>
      <c r="E99" s="496"/>
      <c r="F99" s="503">
        <f t="shared" ref="F99:F117" si="66">E99*(1+$J$7)</f>
        <v>0</v>
      </c>
      <c r="G99" s="503">
        <f t="shared" ref="G99:G117" si="67">F99*(1+$K$7)</f>
        <v>0</v>
      </c>
      <c r="H99" s="503">
        <f t="shared" ref="H99:H117" si="68">G99*(1+$L$7)</f>
        <v>0</v>
      </c>
      <c r="I99" s="503">
        <f t="shared" ref="I99:I117" si="69">H99*(1+$M$7)</f>
        <v>0</v>
      </c>
      <c r="J99" s="499">
        <f t="shared" ref="J99:J117" si="70">IF(E99=0,0,E99*1/$C$8)</f>
        <v>0</v>
      </c>
      <c r="K99" s="496"/>
      <c r="L99" s="502">
        <f>K99*(1+BASES!$C$10)</f>
        <v>0</v>
      </c>
      <c r="M99" s="502">
        <f>L99*(1+BASES!$D$10)</f>
        <v>0</v>
      </c>
      <c r="N99" s="502">
        <f>M99*(1+BASES!$E$10)</f>
        <v>0</v>
      </c>
      <c r="O99" s="502">
        <f>N99*(1+BASES!$F$10)</f>
        <v>0</v>
      </c>
      <c r="P99" s="503">
        <f t="shared" ref="P99:P117" si="71">J99*K99*$C$8</f>
        <v>0</v>
      </c>
      <c r="Q99" s="503">
        <f t="shared" ref="Q99:Q117" si="72">J99*L99*$D$8</f>
        <v>0</v>
      </c>
      <c r="R99" s="503">
        <f t="shared" ref="R99:R116" si="73">J99*M99*$E$8</f>
        <v>0</v>
      </c>
      <c r="S99" s="503">
        <f t="shared" ref="S99:S117" si="74">J99*N99*$F$8</f>
        <v>0</v>
      </c>
      <c r="T99" s="500">
        <f t="shared" ref="T99:T117" si="75">J99*O99*$G$8</f>
        <v>0</v>
      </c>
    </row>
    <row r="100" spans="2:20" x14ac:dyDescent="0.3">
      <c r="B100" s="773"/>
      <c r="C100" s="507"/>
      <c r="D100" s="508"/>
      <c r="E100" s="496"/>
      <c r="F100" s="503">
        <f t="shared" si="66"/>
        <v>0</v>
      </c>
      <c r="G100" s="503">
        <f t="shared" si="67"/>
        <v>0</v>
      </c>
      <c r="H100" s="503">
        <f t="shared" si="68"/>
        <v>0</v>
      </c>
      <c r="I100" s="503">
        <f t="shared" si="69"/>
        <v>0</v>
      </c>
      <c r="J100" s="499">
        <f t="shared" si="70"/>
        <v>0</v>
      </c>
      <c r="K100" s="496"/>
      <c r="L100" s="502">
        <f>K100*(1+BASES!$C$10)</f>
        <v>0</v>
      </c>
      <c r="M100" s="502">
        <f>L100*(1+BASES!$D$10)</f>
        <v>0</v>
      </c>
      <c r="N100" s="502">
        <f>M100*(1+BASES!$E$10)</f>
        <v>0</v>
      </c>
      <c r="O100" s="502">
        <f>N100*(1+BASES!$F$10)</f>
        <v>0</v>
      </c>
      <c r="P100" s="503">
        <f t="shared" si="71"/>
        <v>0</v>
      </c>
      <c r="Q100" s="503">
        <f t="shared" si="72"/>
        <v>0</v>
      </c>
      <c r="R100" s="503">
        <f t="shared" si="73"/>
        <v>0</v>
      </c>
      <c r="S100" s="503">
        <f t="shared" si="74"/>
        <v>0</v>
      </c>
      <c r="T100" s="500">
        <f t="shared" si="75"/>
        <v>0</v>
      </c>
    </row>
    <row r="101" spans="2:20" x14ac:dyDescent="0.3">
      <c r="B101" s="773"/>
      <c r="C101" s="507"/>
      <c r="D101" s="508"/>
      <c r="E101" s="496"/>
      <c r="F101" s="503">
        <f t="shared" si="66"/>
        <v>0</v>
      </c>
      <c r="G101" s="503">
        <f t="shared" si="67"/>
        <v>0</v>
      </c>
      <c r="H101" s="503">
        <f t="shared" si="68"/>
        <v>0</v>
      </c>
      <c r="I101" s="503">
        <f t="shared" si="69"/>
        <v>0</v>
      </c>
      <c r="J101" s="499">
        <f t="shared" si="70"/>
        <v>0</v>
      </c>
      <c r="K101" s="496"/>
      <c r="L101" s="502">
        <f>K101*(1+BASES!$C$10)</f>
        <v>0</v>
      </c>
      <c r="M101" s="502">
        <f>L101*(1+BASES!$D$10)</f>
        <v>0</v>
      </c>
      <c r="N101" s="502">
        <f>M101*(1+BASES!$E$10)</f>
        <v>0</v>
      </c>
      <c r="O101" s="502">
        <f>N101*(1+BASES!$F$10)</f>
        <v>0</v>
      </c>
      <c r="P101" s="503">
        <f t="shared" si="71"/>
        <v>0</v>
      </c>
      <c r="Q101" s="503">
        <f t="shared" si="72"/>
        <v>0</v>
      </c>
      <c r="R101" s="503">
        <f t="shared" si="73"/>
        <v>0</v>
      </c>
      <c r="S101" s="503">
        <f t="shared" si="74"/>
        <v>0</v>
      </c>
      <c r="T101" s="500">
        <f t="shared" si="75"/>
        <v>0</v>
      </c>
    </row>
    <row r="102" spans="2:20" x14ac:dyDescent="0.3">
      <c r="B102" s="773"/>
      <c r="C102" s="507"/>
      <c r="D102" s="508"/>
      <c r="E102" s="496"/>
      <c r="F102" s="503">
        <f t="shared" si="66"/>
        <v>0</v>
      </c>
      <c r="G102" s="503">
        <f t="shared" si="67"/>
        <v>0</v>
      </c>
      <c r="H102" s="503">
        <f t="shared" si="68"/>
        <v>0</v>
      </c>
      <c r="I102" s="503">
        <f t="shared" si="69"/>
        <v>0</v>
      </c>
      <c r="J102" s="499">
        <f t="shared" si="70"/>
        <v>0</v>
      </c>
      <c r="K102" s="496"/>
      <c r="L102" s="502">
        <f>K102*(1+BASES!$C$10)</f>
        <v>0</v>
      </c>
      <c r="M102" s="502">
        <f>L102*(1+BASES!$D$10)</f>
        <v>0</v>
      </c>
      <c r="N102" s="502">
        <f>M102*(1+BASES!$E$10)</f>
        <v>0</v>
      </c>
      <c r="O102" s="502">
        <f>N102*(1+BASES!$F$10)</f>
        <v>0</v>
      </c>
      <c r="P102" s="503">
        <f t="shared" si="71"/>
        <v>0</v>
      </c>
      <c r="Q102" s="503">
        <f t="shared" si="72"/>
        <v>0</v>
      </c>
      <c r="R102" s="503">
        <f t="shared" si="73"/>
        <v>0</v>
      </c>
      <c r="S102" s="503">
        <f t="shared" si="74"/>
        <v>0</v>
      </c>
      <c r="T102" s="500">
        <f t="shared" si="75"/>
        <v>0</v>
      </c>
    </row>
    <row r="103" spans="2:20" x14ac:dyDescent="0.3">
      <c r="B103" s="773"/>
      <c r="C103" s="507"/>
      <c r="D103" s="508"/>
      <c r="E103" s="496"/>
      <c r="F103" s="503">
        <f t="shared" si="66"/>
        <v>0</v>
      </c>
      <c r="G103" s="503">
        <f t="shared" si="67"/>
        <v>0</v>
      </c>
      <c r="H103" s="503">
        <f t="shared" si="68"/>
        <v>0</v>
      </c>
      <c r="I103" s="503">
        <f t="shared" si="69"/>
        <v>0</v>
      </c>
      <c r="J103" s="499">
        <f t="shared" si="70"/>
        <v>0</v>
      </c>
      <c r="K103" s="496"/>
      <c r="L103" s="502">
        <f>K103*(1+BASES!$C$10)</f>
        <v>0</v>
      </c>
      <c r="M103" s="502">
        <f>L103*(1+BASES!$D$10)</f>
        <v>0</v>
      </c>
      <c r="N103" s="502">
        <f>M103*(1+BASES!$E$10)</f>
        <v>0</v>
      </c>
      <c r="O103" s="502">
        <f>N103*(1+BASES!$F$10)</f>
        <v>0</v>
      </c>
      <c r="P103" s="503">
        <f t="shared" si="71"/>
        <v>0</v>
      </c>
      <c r="Q103" s="503">
        <f t="shared" si="72"/>
        <v>0</v>
      </c>
      <c r="R103" s="503">
        <f t="shared" si="73"/>
        <v>0</v>
      </c>
      <c r="S103" s="503">
        <f t="shared" si="74"/>
        <v>0</v>
      </c>
      <c r="T103" s="500">
        <f t="shared" si="75"/>
        <v>0</v>
      </c>
    </row>
    <row r="104" spans="2:20" x14ac:dyDescent="0.3">
      <c r="B104" s="773"/>
      <c r="C104" s="507"/>
      <c r="D104" s="508"/>
      <c r="E104" s="496"/>
      <c r="F104" s="503">
        <f t="shared" si="66"/>
        <v>0</v>
      </c>
      <c r="G104" s="503">
        <f t="shared" si="67"/>
        <v>0</v>
      </c>
      <c r="H104" s="503">
        <f t="shared" si="68"/>
        <v>0</v>
      </c>
      <c r="I104" s="503">
        <f t="shared" si="69"/>
        <v>0</v>
      </c>
      <c r="J104" s="499">
        <f t="shared" si="70"/>
        <v>0</v>
      </c>
      <c r="K104" s="496"/>
      <c r="L104" s="502">
        <f>K104*(1+BASES!$C$10)</f>
        <v>0</v>
      </c>
      <c r="M104" s="502">
        <f>L104*(1+BASES!$D$10)</f>
        <v>0</v>
      </c>
      <c r="N104" s="502">
        <f>M104*(1+BASES!$E$10)</f>
        <v>0</v>
      </c>
      <c r="O104" s="502">
        <f>N104*(1+BASES!$F$10)</f>
        <v>0</v>
      </c>
      <c r="P104" s="503">
        <f t="shared" si="71"/>
        <v>0</v>
      </c>
      <c r="Q104" s="503">
        <f t="shared" si="72"/>
        <v>0</v>
      </c>
      <c r="R104" s="503">
        <f t="shared" si="73"/>
        <v>0</v>
      </c>
      <c r="S104" s="503">
        <f t="shared" si="74"/>
        <v>0</v>
      </c>
      <c r="T104" s="500">
        <f t="shared" si="75"/>
        <v>0</v>
      </c>
    </row>
    <row r="105" spans="2:20" x14ac:dyDescent="0.3">
      <c r="B105" s="773"/>
      <c r="C105" s="507"/>
      <c r="D105" s="508"/>
      <c r="E105" s="496"/>
      <c r="F105" s="503">
        <f t="shared" si="66"/>
        <v>0</v>
      </c>
      <c r="G105" s="503">
        <f t="shared" si="67"/>
        <v>0</v>
      </c>
      <c r="H105" s="503">
        <f t="shared" si="68"/>
        <v>0</v>
      </c>
      <c r="I105" s="503">
        <f t="shared" si="69"/>
        <v>0</v>
      </c>
      <c r="J105" s="499">
        <f t="shared" si="70"/>
        <v>0</v>
      </c>
      <c r="K105" s="496"/>
      <c r="L105" s="502">
        <f>K105*(1+BASES!$C$10)</f>
        <v>0</v>
      </c>
      <c r="M105" s="502">
        <f>L105*(1+BASES!$D$10)</f>
        <v>0</v>
      </c>
      <c r="N105" s="502">
        <f>M105*(1+BASES!$E$10)</f>
        <v>0</v>
      </c>
      <c r="O105" s="502">
        <f>N105*(1+BASES!$F$10)</f>
        <v>0</v>
      </c>
      <c r="P105" s="503">
        <f t="shared" si="71"/>
        <v>0</v>
      </c>
      <c r="Q105" s="503">
        <f t="shared" si="72"/>
        <v>0</v>
      </c>
      <c r="R105" s="503">
        <f t="shared" si="73"/>
        <v>0</v>
      </c>
      <c r="S105" s="503">
        <f t="shared" si="74"/>
        <v>0</v>
      </c>
      <c r="T105" s="500">
        <f t="shared" si="75"/>
        <v>0</v>
      </c>
    </row>
    <row r="106" spans="2:20" x14ac:dyDescent="0.3">
      <c r="B106" s="773"/>
      <c r="C106" s="507"/>
      <c r="D106" s="508"/>
      <c r="E106" s="496"/>
      <c r="F106" s="503">
        <f t="shared" si="66"/>
        <v>0</v>
      </c>
      <c r="G106" s="503">
        <f t="shared" si="67"/>
        <v>0</v>
      </c>
      <c r="H106" s="503">
        <f t="shared" si="68"/>
        <v>0</v>
      </c>
      <c r="I106" s="503">
        <f t="shared" si="69"/>
        <v>0</v>
      </c>
      <c r="J106" s="499">
        <f t="shared" si="70"/>
        <v>0</v>
      </c>
      <c r="K106" s="496"/>
      <c r="L106" s="502">
        <f>K106*(1+BASES!$C$10)</f>
        <v>0</v>
      </c>
      <c r="M106" s="502">
        <f>L106*(1+BASES!$D$10)</f>
        <v>0</v>
      </c>
      <c r="N106" s="502">
        <f>M106*(1+BASES!$E$10)</f>
        <v>0</v>
      </c>
      <c r="O106" s="502">
        <f>N106*(1+BASES!$F$10)</f>
        <v>0</v>
      </c>
      <c r="P106" s="503">
        <f t="shared" si="71"/>
        <v>0</v>
      </c>
      <c r="Q106" s="503">
        <f t="shared" si="72"/>
        <v>0</v>
      </c>
      <c r="R106" s="503">
        <f t="shared" si="73"/>
        <v>0</v>
      </c>
      <c r="S106" s="503">
        <f t="shared" si="74"/>
        <v>0</v>
      </c>
      <c r="T106" s="500">
        <f t="shared" si="75"/>
        <v>0</v>
      </c>
    </row>
    <row r="107" spans="2:20" x14ac:dyDescent="0.3">
      <c r="B107" s="773"/>
      <c r="C107" s="507"/>
      <c r="D107" s="508"/>
      <c r="E107" s="496"/>
      <c r="F107" s="503">
        <f t="shared" si="66"/>
        <v>0</v>
      </c>
      <c r="G107" s="503">
        <f t="shared" si="67"/>
        <v>0</v>
      </c>
      <c r="H107" s="503">
        <f t="shared" si="68"/>
        <v>0</v>
      </c>
      <c r="I107" s="503">
        <f t="shared" si="69"/>
        <v>0</v>
      </c>
      <c r="J107" s="499">
        <f t="shared" si="70"/>
        <v>0</v>
      </c>
      <c r="K107" s="496"/>
      <c r="L107" s="502">
        <f>K107*(1+BASES!$C$10)</f>
        <v>0</v>
      </c>
      <c r="M107" s="502">
        <f>L107*(1+BASES!$D$10)</f>
        <v>0</v>
      </c>
      <c r="N107" s="502">
        <f>M107*(1+BASES!$E$10)</f>
        <v>0</v>
      </c>
      <c r="O107" s="502">
        <f>N107*(1+BASES!$F$10)</f>
        <v>0</v>
      </c>
      <c r="P107" s="503">
        <f t="shared" si="71"/>
        <v>0</v>
      </c>
      <c r="Q107" s="503">
        <f t="shared" si="72"/>
        <v>0</v>
      </c>
      <c r="R107" s="503">
        <f t="shared" si="73"/>
        <v>0</v>
      </c>
      <c r="S107" s="503">
        <f t="shared" si="74"/>
        <v>0</v>
      </c>
      <c r="T107" s="500">
        <f t="shared" si="75"/>
        <v>0</v>
      </c>
    </row>
    <row r="108" spans="2:20" x14ac:dyDescent="0.3">
      <c r="B108" s="773"/>
      <c r="C108" s="507"/>
      <c r="D108" s="508"/>
      <c r="E108" s="496"/>
      <c r="F108" s="503">
        <f t="shared" si="66"/>
        <v>0</v>
      </c>
      <c r="G108" s="503">
        <f t="shared" si="67"/>
        <v>0</v>
      </c>
      <c r="H108" s="503">
        <f t="shared" si="68"/>
        <v>0</v>
      </c>
      <c r="I108" s="503">
        <f t="shared" si="69"/>
        <v>0</v>
      </c>
      <c r="J108" s="499">
        <f t="shared" si="70"/>
        <v>0</v>
      </c>
      <c r="K108" s="496"/>
      <c r="L108" s="502">
        <f>K108*(1+BASES!$C$10)</f>
        <v>0</v>
      </c>
      <c r="M108" s="502">
        <f>L108*(1+BASES!$D$10)</f>
        <v>0</v>
      </c>
      <c r="N108" s="502">
        <f>M108*(1+BASES!$E$10)</f>
        <v>0</v>
      </c>
      <c r="O108" s="502">
        <f>N108*(1+BASES!$F$10)</f>
        <v>0</v>
      </c>
      <c r="P108" s="503">
        <f t="shared" si="71"/>
        <v>0</v>
      </c>
      <c r="Q108" s="503">
        <f t="shared" si="72"/>
        <v>0</v>
      </c>
      <c r="R108" s="503">
        <f t="shared" si="73"/>
        <v>0</v>
      </c>
      <c r="S108" s="503">
        <f t="shared" si="74"/>
        <v>0</v>
      </c>
      <c r="T108" s="500">
        <f t="shared" si="75"/>
        <v>0</v>
      </c>
    </row>
    <row r="109" spans="2:20" x14ac:dyDescent="0.3">
      <c r="B109" s="773"/>
      <c r="C109" s="507"/>
      <c r="D109" s="508"/>
      <c r="E109" s="496"/>
      <c r="F109" s="503">
        <f t="shared" si="66"/>
        <v>0</v>
      </c>
      <c r="G109" s="503">
        <f t="shared" si="67"/>
        <v>0</v>
      </c>
      <c r="H109" s="503">
        <f t="shared" si="68"/>
        <v>0</v>
      </c>
      <c r="I109" s="503">
        <f t="shared" si="69"/>
        <v>0</v>
      </c>
      <c r="J109" s="499">
        <f t="shared" si="70"/>
        <v>0</v>
      </c>
      <c r="K109" s="496"/>
      <c r="L109" s="502">
        <f>K109*(1+BASES!$C$10)</f>
        <v>0</v>
      </c>
      <c r="M109" s="502">
        <f>L109*(1+BASES!$D$10)</f>
        <v>0</v>
      </c>
      <c r="N109" s="502">
        <f>M109*(1+BASES!$E$10)</f>
        <v>0</v>
      </c>
      <c r="O109" s="502">
        <f>N109*(1+BASES!$F$10)</f>
        <v>0</v>
      </c>
      <c r="P109" s="503">
        <f t="shared" si="71"/>
        <v>0</v>
      </c>
      <c r="Q109" s="503">
        <f t="shared" si="72"/>
        <v>0</v>
      </c>
      <c r="R109" s="503">
        <f t="shared" si="73"/>
        <v>0</v>
      </c>
      <c r="S109" s="503">
        <f t="shared" si="74"/>
        <v>0</v>
      </c>
      <c r="T109" s="500">
        <f t="shared" si="75"/>
        <v>0</v>
      </c>
    </row>
    <row r="110" spans="2:20" x14ac:dyDescent="0.3">
      <c r="B110" s="773"/>
      <c r="C110" s="507"/>
      <c r="D110" s="508"/>
      <c r="E110" s="496"/>
      <c r="F110" s="503">
        <f t="shared" si="66"/>
        <v>0</v>
      </c>
      <c r="G110" s="503">
        <f t="shared" si="67"/>
        <v>0</v>
      </c>
      <c r="H110" s="503">
        <f t="shared" si="68"/>
        <v>0</v>
      </c>
      <c r="I110" s="503">
        <f t="shared" si="69"/>
        <v>0</v>
      </c>
      <c r="J110" s="499">
        <f t="shared" si="70"/>
        <v>0</v>
      </c>
      <c r="K110" s="496"/>
      <c r="L110" s="502">
        <f>K110*(1+BASES!$C$10)</f>
        <v>0</v>
      </c>
      <c r="M110" s="502">
        <f>L110*(1+BASES!$D$10)</f>
        <v>0</v>
      </c>
      <c r="N110" s="502">
        <f>M110*(1+BASES!$E$10)</f>
        <v>0</v>
      </c>
      <c r="O110" s="502">
        <f>N110*(1+BASES!$F$10)</f>
        <v>0</v>
      </c>
      <c r="P110" s="503">
        <f t="shared" si="71"/>
        <v>0</v>
      </c>
      <c r="Q110" s="503">
        <f t="shared" si="72"/>
        <v>0</v>
      </c>
      <c r="R110" s="503">
        <f t="shared" si="73"/>
        <v>0</v>
      </c>
      <c r="S110" s="503">
        <f t="shared" si="74"/>
        <v>0</v>
      </c>
      <c r="T110" s="500">
        <f t="shared" si="75"/>
        <v>0</v>
      </c>
    </row>
    <row r="111" spans="2:20" x14ac:dyDescent="0.3">
      <c r="B111" s="773"/>
      <c r="C111" s="507"/>
      <c r="D111" s="508"/>
      <c r="E111" s="496"/>
      <c r="F111" s="503">
        <f t="shared" si="66"/>
        <v>0</v>
      </c>
      <c r="G111" s="503">
        <f t="shared" si="67"/>
        <v>0</v>
      </c>
      <c r="H111" s="503">
        <f t="shared" si="68"/>
        <v>0</v>
      </c>
      <c r="I111" s="503">
        <f t="shared" si="69"/>
        <v>0</v>
      </c>
      <c r="J111" s="499">
        <f t="shared" si="70"/>
        <v>0</v>
      </c>
      <c r="K111" s="496"/>
      <c r="L111" s="502">
        <f>K111*(1+BASES!$C$10)</f>
        <v>0</v>
      </c>
      <c r="M111" s="502">
        <f>L111*(1+BASES!$D$10)</f>
        <v>0</v>
      </c>
      <c r="N111" s="502">
        <f>M111*(1+BASES!$E$10)</f>
        <v>0</v>
      </c>
      <c r="O111" s="502">
        <f>N111*(1+BASES!$F$10)</f>
        <v>0</v>
      </c>
      <c r="P111" s="503">
        <f t="shared" si="71"/>
        <v>0</v>
      </c>
      <c r="Q111" s="503">
        <f t="shared" si="72"/>
        <v>0</v>
      </c>
      <c r="R111" s="503">
        <f t="shared" si="73"/>
        <v>0</v>
      </c>
      <c r="S111" s="503">
        <f t="shared" si="74"/>
        <v>0</v>
      </c>
      <c r="T111" s="500">
        <f t="shared" si="75"/>
        <v>0</v>
      </c>
    </row>
    <row r="112" spans="2:20" x14ac:dyDescent="0.3">
      <c r="B112" s="773"/>
      <c r="C112" s="507"/>
      <c r="D112" s="508"/>
      <c r="E112" s="496"/>
      <c r="F112" s="503">
        <f t="shared" si="66"/>
        <v>0</v>
      </c>
      <c r="G112" s="503">
        <f t="shared" si="67"/>
        <v>0</v>
      </c>
      <c r="H112" s="503">
        <f t="shared" si="68"/>
        <v>0</v>
      </c>
      <c r="I112" s="503">
        <f t="shared" si="69"/>
        <v>0</v>
      </c>
      <c r="J112" s="499">
        <f t="shared" si="70"/>
        <v>0</v>
      </c>
      <c r="K112" s="496"/>
      <c r="L112" s="502">
        <f>K112*(1+BASES!$C$10)</f>
        <v>0</v>
      </c>
      <c r="M112" s="502">
        <f>L112*(1+BASES!$D$10)</f>
        <v>0</v>
      </c>
      <c r="N112" s="502">
        <f>M112*(1+BASES!$E$10)</f>
        <v>0</v>
      </c>
      <c r="O112" s="502">
        <f>N112*(1+BASES!$F$10)</f>
        <v>0</v>
      </c>
      <c r="P112" s="503">
        <f t="shared" si="71"/>
        <v>0</v>
      </c>
      <c r="Q112" s="503">
        <f t="shared" si="72"/>
        <v>0</v>
      </c>
      <c r="R112" s="503">
        <f t="shared" si="73"/>
        <v>0</v>
      </c>
      <c r="S112" s="503">
        <f t="shared" si="74"/>
        <v>0</v>
      </c>
      <c r="T112" s="500">
        <f t="shared" si="75"/>
        <v>0</v>
      </c>
    </row>
    <row r="113" spans="2:20" x14ac:dyDescent="0.3">
      <c r="B113" s="773"/>
      <c r="C113" s="507"/>
      <c r="D113" s="508"/>
      <c r="E113" s="496"/>
      <c r="F113" s="503">
        <f t="shared" si="66"/>
        <v>0</v>
      </c>
      <c r="G113" s="503">
        <f t="shared" si="67"/>
        <v>0</v>
      </c>
      <c r="H113" s="503">
        <f t="shared" si="68"/>
        <v>0</v>
      </c>
      <c r="I113" s="503">
        <f t="shared" si="69"/>
        <v>0</v>
      </c>
      <c r="J113" s="499">
        <f t="shared" si="70"/>
        <v>0</v>
      </c>
      <c r="K113" s="496"/>
      <c r="L113" s="502">
        <f>K113*(1+BASES!$C$10)</f>
        <v>0</v>
      </c>
      <c r="M113" s="502">
        <f>L113*(1+BASES!$D$10)</f>
        <v>0</v>
      </c>
      <c r="N113" s="502">
        <f>M113*(1+BASES!$E$10)</f>
        <v>0</v>
      </c>
      <c r="O113" s="502">
        <f>N113*(1+BASES!$F$10)</f>
        <v>0</v>
      </c>
      <c r="P113" s="503">
        <f t="shared" si="71"/>
        <v>0</v>
      </c>
      <c r="Q113" s="503">
        <f t="shared" si="72"/>
        <v>0</v>
      </c>
      <c r="R113" s="503">
        <f t="shared" si="73"/>
        <v>0</v>
      </c>
      <c r="S113" s="503">
        <f t="shared" si="74"/>
        <v>0</v>
      </c>
      <c r="T113" s="500">
        <f t="shared" si="75"/>
        <v>0</v>
      </c>
    </row>
    <row r="114" spans="2:20" x14ac:dyDescent="0.3">
      <c r="B114" s="773"/>
      <c r="C114" s="507"/>
      <c r="D114" s="508"/>
      <c r="E114" s="496"/>
      <c r="F114" s="503">
        <f t="shared" si="66"/>
        <v>0</v>
      </c>
      <c r="G114" s="503">
        <f t="shared" si="67"/>
        <v>0</v>
      </c>
      <c r="H114" s="503">
        <f t="shared" si="68"/>
        <v>0</v>
      </c>
      <c r="I114" s="503">
        <f t="shared" si="69"/>
        <v>0</v>
      </c>
      <c r="J114" s="499">
        <f t="shared" si="70"/>
        <v>0</v>
      </c>
      <c r="K114" s="496"/>
      <c r="L114" s="502">
        <f>K114*(1+BASES!$C$10)</f>
        <v>0</v>
      </c>
      <c r="M114" s="502">
        <f>L114*(1+BASES!$D$10)</f>
        <v>0</v>
      </c>
      <c r="N114" s="502">
        <f>M114*(1+BASES!$E$10)</f>
        <v>0</v>
      </c>
      <c r="O114" s="502">
        <f>N114*(1+BASES!$F$10)</f>
        <v>0</v>
      </c>
      <c r="P114" s="503">
        <f t="shared" si="71"/>
        <v>0</v>
      </c>
      <c r="Q114" s="503">
        <f t="shared" si="72"/>
        <v>0</v>
      </c>
      <c r="R114" s="503">
        <f t="shared" si="73"/>
        <v>0</v>
      </c>
      <c r="S114" s="503">
        <f t="shared" si="74"/>
        <v>0</v>
      </c>
      <c r="T114" s="500">
        <f t="shared" si="75"/>
        <v>0</v>
      </c>
    </row>
    <row r="115" spans="2:20" x14ac:dyDescent="0.3">
      <c r="B115" s="773"/>
      <c r="C115" s="507"/>
      <c r="D115" s="508"/>
      <c r="E115" s="496"/>
      <c r="F115" s="503">
        <f t="shared" si="66"/>
        <v>0</v>
      </c>
      <c r="G115" s="503">
        <f t="shared" si="67"/>
        <v>0</v>
      </c>
      <c r="H115" s="503">
        <f t="shared" si="68"/>
        <v>0</v>
      </c>
      <c r="I115" s="503">
        <f t="shared" si="69"/>
        <v>0</v>
      </c>
      <c r="J115" s="499">
        <f t="shared" si="70"/>
        <v>0</v>
      </c>
      <c r="K115" s="496"/>
      <c r="L115" s="502">
        <f>K115*(1+BASES!$C$10)</f>
        <v>0</v>
      </c>
      <c r="M115" s="502">
        <f>L115*(1+BASES!$D$10)</f>
        <v>0</v>
      </c>
      <c r="N115" s="502">
        <f>M115*(1+BASES!$E$10)</f>
        <v>0</v>
      </c>
      <c r="O115" s="502">
        <f>N115*(1+BASES!$F$10)</f>
        <v>0</v>
      </c>
      <c r="P115" s="503">
        <f t="shared" si="71"/>
        <v>0</v>
      </c>
      <c r="Q115" s="503">
        <f t="shared" si="72"/>
        <v>0</v>
      </c>
      <c r="R115" s="503">
        <f t="shared" si="73"/>
        <v>0</v>
      </c>
      <c r="S115" s="503">
        <f t="shared" si="74"/>
        <v>0</v>
      </c>
      <c r="T115" s="500">
        <f t="shared" si="75"/>
        <v>0</v>
      </c>
    </row>
    <row r="116" spans="2:20" x14ac:dyDescent="0.3">
      <c r="B116" s="773"/>
      <c r="C116" s="507"/>
      <c r="D116" s="508"/>
      <c r="E116" s="496"/>
      <c r="F116" s="503">
        <f t="shared" si="66"/>
        <v>0</v>
      </c>
      <c r="G116" s="503">
        <f t="shared" si="67"/>
        <v>0</v>
      </c>
      <c r="H116" s="503">
        <f t="shared" si="68"/>
        <v>0</v>
      </c>
      <c r="I116" s="503">
        <f t="shared" si="69"/>
        <v>0</v>
      </c>
      <c r="J116" s="499">
        <f t="shared" si="70"/>
        <v>0</v>
      </c>
      <c r="K116" s="496"/>
      <c r="L116" s="502">
        <f>K116*(1+BASES!$C$10)</f>
        <v>0</v>
      </c>
      <c r="M116" s="502">
        <f>L116*(1+BASES!$D$10)</f>
        <v>0</v>
      </c>
      <c r="N116" s="502">
        <f>M116*(1+BASES!$E$10)</f>
        <v>0</v>
      </c>
      <c r="O116" s="502">
        <f>N116*(1+BASES!$F$10)</f>
        <v>0</v>
      </c>
      <c r="P116" s="503">
        <f t="shared" si="71"/>
        <v>0</v>
      </c>
      <c r="Q116" s="503">
        <f t="shared" si="72"/>
        <v>0</v>
      </c>
      <c r="R116" s="503">
        <f t="shared" si="73"/>
        <v>0</v>
      </c>
      <c r="S116" s="503">
        <f t="shared" si="74"/>
        <v>0</v>
      </c>
      <c r="T116" s="500">
        <f t="shared" si="75"/>
        <v>0</v>
      </c>
    </row>
    <row r="117" spans="2:20" x14ac:dyDescent="0.3">
      <c r="B117" s="773"/>
      <c r="C117" s="507"/>
      <c r="D117" s="508"/>
      <c r="E117" s="496"/>
      <c r="F117" s="503">
        <f t="shared" si="66"/>
        <v>0</v>
      </c>
      <c r="G117" s="503">
        <f t="shared" si="67"/>
        <v>0</v>
      </c>
      <c r="H117" s="503">
        <f t="shared" si="68"/>
        <v>0</v>
      </c>
      <c r="I117" s="503">
        <f t="shared" si="69"/>
        <v>0</v>
      </c>
      <c r="J117" s="499">
        <f t="shared" si="70"/>
        <v>0</v>
      </c>
      <c r="K117" s="496"/>
      <c r="L117" s="502">
        <f>K117*(1+BASES!$C$10)</f>
        <v>0</v>
      </c>
      <c r="M117" s="502">
        <f>L117*(1+BASES!$D$10)</f>
        <v>0</v>
      </c>
      <c r="N117" s="502">
        <f>M117*(1+BASES!$E$10)</f>
        <v>0</v>
      </c>
      <c r="O117" s="502">
        <f>N117*(1+BASES!$F$10)</f>
        <v>0</v>
      </c>
      <c r="P117" s="503">
        <f t="shared" si="71"/>
        <v>0</v>
      </c>
      <c r="Q117" s="503">
        <f t="shared" si="72"/>
        <v>0</v>
      </c>
      <c r="R117" s="503">
        <f>J117*M117*$E$8</f>
        <v>0</v>
      </c>
      <c r="S117" s="503">
        <f t="shared" si="74"/>
        <v>0</v>
      </c>
      <c r="T117" s="500">
        <f t="shared" si="75"/>
        <v>0</v>
      </c>
    </row>
    <row r="118" spans="2:20" ht="15" thickBot="1" x14ac:dyDescent="0.35">
      <c r="B118" s="773"/>
      <c r="C118" s="54" t="s">
        <v>90</v>
      </c>
      <c r="D118" s="55"/>
      <c r="E118" s="53"/>
      <c r="F118" s="53"/>
      <c r="G118" s="53"/>
      <c r="H118" s="53"/>
      <c r="I118" s="53"/>
      <c r="J118" s="53"/>
      <c r="K118" s="53"/>
      <c r="L118" s="518"/>
      <c r="M118" s="518"/>
      <c r="N118" s="518"/>
      <c r="O118" s="518"/>
      <c r="P118" s="504">
        <f>SUM(P98:P117)</f>
        <v>0</v>
      </c>
      <c r="Q118" s="504">
        <f>SUM(Q98:Q117)</f>
        <v>0</v>
      </c>
      <c r="R118" s="504">
        <f>SUM(R98:R117)</f>
        <v>0</v>
      </c>
      <c r="S118" s="504">
        <f>SUM(S98:S117)</f>
        <v>0</v>
      </c>
      <c r="T118" s="519">
        <f>SUM(T98:T117)</f>
        <v>0</v>
      </c>
    </row>
    <row r="119" spans="2:20" ht="15" thickBot="1" x14ac:dyDescent="0.35">
      <c r="B119" s="773"/>
      <c r="C119" s="219" t="s">
        <v>95</v>
      </c>
      <c r="D119" s="220"/>
      <c r="E119" s="217"/>
      <c r="F119" s="217"/>
      <c r="G119" s="217"/>
      <c r="H119" s="217"/>
      <c r="I119" s="217"/>
      <c r="J119" s="217"/>
      <c r="K119" s="217"/>
      <c r="L119" s="217"/>
      <c r="M119" s="217"/>
      <c r="N119" s="217"/>
      <c r="O119" s="217"/>
      <c r="P119" s="217"/>
      <c r="Q119" s="217"/>
      <c r="R119" s="217"/>
      <c r="S119" s="217"/>
      <c r="T119" s="221"/>
    </row>
    <row r="120" spans="2:20" x14ac:dyDescent="0.3">
      <c r="B120" s="773"/>
      <c r="C120" s="509"/>
      <c r="D120" s="510"/>
      <c r="E120" s="511"/>
      <c r="F120" s="520">
        <f>E120*(1+$J$7)</f>
        <v>0</v>
      </c>
      <c r="G120" s="520">
        <f>F120*(1+$K$7)</f>
        <v>0</v>
      </c>
      <c r="H120" s="520">
        <f>G120*(1+$L$7)</f>
        <v>0</v>
      </c>
      <c r="I120" s="520">
        <f>H120*(1+$M$7)</f>
        <v>0</v>
      </c>
      <c r="J120" s="521">
        <f>IF(E120=0,0,E120*1/$C$8)</f>
        <v>0</v>
      </c>
      <c r="K120" s="511"/>
      <c r="L120" s="524">
        <f>K120*(1+BASES!$C$10)</f>
        <v>0</v>
      </c>
      <c r="M120" s="524">
        <f>L120*(1+BASES!$D$10)</f>
        <v>0</v>
      </c>
      <c r="N120" s="524">
        <f>M120*(1+BASES!$E$10)</f>
        <v>0</v>
      </c>
      <c r="O120" s="524">
        <f>N120*(1+BASES!$F$10)</f>
        <v>0</v>
      </c>
      <c r="P120" s="520">
        <f>J120*K120*$C$8</f>
        <v>0</v>
      </c>
      <c r="Q120" s="520">
        <f>J120*L120*$D$8</f>
        <v>0</v>
      </c>
      <c r="R120" s="520">
        <f>J120*M120*$E$8</f>
        <v>0</v>
      </c>
      <c r="S120" s="520">
        <f>J120*N120*$F$8</f>
        <v>0</v>
      </c>
      <c r="T120" s="525">
        <f>J120*O120*$G$8</f>
        <v>0</v>
      </c>
    </row>
    <row r="121" spans="2:20" x14ac:dyDescent="0.3">
      <c r="B121" s="773"/>
      <c r="C121" s="507"/>
      <c r="D121" s="508"/>
      <c r="E121" s="496"/>
      <c r="F121" s="503">
        <f t="shared" ref="F121:F127" si="76">E121*(1+$J$7)</f>
        <v>0</v>
      </c>
      <c r="G121" s="503">
        <f t="shared" ref="G121:G127" si="77">F121*(1+$K$7)</f>
        <v>0</v>
      </c>
      <c r="H121" s="503">
        <f t="shared" ref="H121:H127" si="78">G121*(1+$L$7)</f>
        <v>0</v>
      </c>
      <c r="I121" s="503">
        <f t="shared" ref="I121:I127" si="79">H121*(1+$M$7)</f>
        <v>0</v>
      </c>
      <c r="J121" s="499">
        <f t="shared" ref="J121:J127" si="80">IF(E121=0,0,E121*1/$C$8)</f>
        <v>0</v>
      </c>
      <c r="K121" s="496"/>
      <c r="L121" s="502">
        <f>K121*(1+BASES!$C$10)</f>
        <v>0</v>
      </c>
      <c r="M121" s="502">
        <f>L121*(1+BASES!$D$10)</f>
        <v>0</v>
      </c>
      <c r="N121" s="502">
        <f>M121*(1+BASES!$E$10)</f>
        <v>0</v>
      </c>
      <c r="O121" s="502">
        <f>N121*(1+BASES!$F$10)</f>
        <v>0</v>
      </c>
      <c r="P121" s="503">
        <f t="shared" ref="P121:P127" si="81">J121*K121*$C$8</f>
        <v>0</v>
      </c>
      <c r="Q121" s="503">
        <f t="shared" ref="Q121:Q127" si="82">J121*L121*$D$8</f>
        <v>0</v>
      </c>
      <c r="R121" s="503">
        <f t="shared" ref="R121:R127" si="83">J121*M121*$E$8</f>
        <v>0</v>
      </c>
      <c r="S121" s="503">
        <f t="shared" ref="S121:S127" si="84">J121*N121*$F$8</f>
        <v>0</v>
      </c>
      <c r="T121" s="500">
        <f t="shared" ref="T121:T127" si="85">J121*O121*$G$8</f>
        <v>0</v>
      </c>
    </row>
    <row r="122" spans="2:20" x14ac:dyDescent="0.3">
      <c r="B122" s="773"/>
      <c r="C122" s="507"/>
      <c r="D122" s="508"/>
      <c r="E122" s="496"/>
      <c r="F122" s="503">
        <f t="shared" si="76"/>
        <v>0</v>
      </c>
      <c r="G122" s="503">
        <f t="shared" si="77"/>
        <v>0</v>
      </c>
      <c r="H122" s="503">
        <f t="shared" si="78"/>
        <v>0</v>
      </c>
      <c r="I122" s="503">
        <f t="shared" si="79"/>
        <v>0</v>
      </c>
      <c r="J122" s="499">
        <f t="shared" si="80"/>
        <v>0</v>
      </c>
      <c r="K122" s="496"/>
      <c r="L122" s="502">
        <f>K122*(1+BASES!$C$10)</f>
        <v>0</v>
      </c>
      <c r="M122" s="502">
        <f>L122*(1+BASES!$D$10)</f>
        <v>0</v>
      </c>
      <c r="N122" s="502">
        <f>M122*(1+BASES!$E$10)</f>
        <v>0</v>
      </c>
      <c r="O122" s="502">
        <f>N122*(1+BASES!$F$10)</f>
        <v>0</v>
      </c>
      <c r="P122" s="503">
        <f t="shared" si="81"/>
        <v>0</v>
      </c>
      <c r="Q122" s="503">
        <f t="shared" si="82"/>
        <v>0</v>
      </c>
      <c r="R122" s="503">
        <f t="shared" si="83"/>
        <v>0</v>
      </c>
      <c r="S122" s="503">
        <f t="shared" si="84"/>
        <v>0</v>
      </c>
      <c r="T122" s="500">
        <f t="shared" si="85"/>
        <v>0</v>
      </c>
    </row>
    <row r="123" spans="2:20" x14ac:dyDescent="0.3">
      <c r="B123" s="773"/>
      <c r="C123" s="507"/>
      <c r="D123" s="508"/>
      <c r="E123" s="496"/>
      <c r="F123" s="503">
        <f t="shared" si="76"/>
        <v>0</v>
      </c>
      <c r="G123" s="503">
        <f t="shared" si="77"/>
        <v>0</v>
      </c>
      <c r="H123" s="503">
        <f t="shared" si="78"/>
        <v>0</v>
      </c>
      <c r="I123" s="503">
        <f t="shared" si="79"/>
        <v>0</v>
      </c>
      <c r="J123" s="499">
        <f t="shared" si="80"/>
        <v>0</v>
      </c>
      <c r="K123" s="496"/>
      <c r="L123" s="502">
        <f>K123*(1+BASES!$C$10)</f>
        <v>0</v>
      </c>
      <c r="M123" s="502">
        <f>L123*(1+BASES!$D$10)</f>
        <v>0</v>
      </c>
      <c r="N123" s="502">
        <f>M123*(1+BASES!$E$10)</f>
        <v>0</v>
      </c>
      <c r="O123" s="502">
        <f>N123*(1+BASES!$F$10)</f>
        <v>0</v>
      </c>
      <c r="P123" s="503">
        <f t="shared" si="81"/>
        <v>0</v>
      </c>
      <c r="Q123" s="503">
        <f t="shared" si="82"/>
        <v>0</v>
      </c>
      <c r="R123" s="503">
        <f t="shared" si="83"/>
        <v>0</v>
      </c>
      <c r="S123" s="503">
        <f t="shared" si="84"/>
        <v>0</v>
      </c>
      <c r="T123" s="500">
        <f t="shared" si="85"/>
        <v>0</v>
      </c>
    </row>
    <row r="124" spans="2:20" x14ac:dyDescent="0.3">
      <c r="B124" s="773"/>
      <c r="C124" s="507"/>
      <c r="D124" s="508"/>
      <c r="E124" s="496"/>
      <c r="F124" s="503">
        <f t="shared" si="76"/>
        <v>0</v>
      </c>
      <c r="G124" s="503">
        <f t="shared" si="77"/>
        <v>0</v>
      </c>
      <c r="H124" s="503">
        <f>G124*(1+$L$7)</f>
        <v>0</v>
      </c>
      <c r="I124" s="503">
        <f t="shared" si="79"/>
        <v>0</v>
      </c>
      <c r="J124" s="499">
        <f t="shared" si="80"/>
        <v>0</v>
      </c>
      <c r="K124" s="496"/>
      <c r="L124" s="502">
        <f>K124*(1+BASES!$C$10)</f>
        <v>0</v>
      </c>
      <c r="M124" s="502">
        <f>L124*(1+BASES!$D$10)</f>
        <v>0</v>
      </c>
      <c r="N124" s="502">
        <f>M124*(1+BASES!$E$10)</f>
        <v>0</v>
      </c>
      <c r="O124" s="502">
        <f>N124*(1+BASES!$F$10)</f>
        <v>0</v>
      </c>
      <c r="P124" s="503">
        <f t="shared" si="81"/>
        <v>0</v>
      </c>
      <c r="Q124" s="503">
        <f t="shared" si="82"/>
        <v>0</v>
      </c>
      <c r="R124" s="503">
        <f t="shared" si="83"/>
        <v>0</v>
      </c>
      <c r="S124" s="503">
        <f t="shared" si="84"/>
        <v>0</v>
      </c>
      <c r="T124" s="500">
        <f t="shared" si="85"/>
        <v>0</v>
      </c>
    </row>
    <row r="125" spans="2:20" x14ac:dyDescent="0.3">
      <c r="B125" s="773"/>
      <c r="C125" s="507"/>
      <c r="D125" s="508"/>
      <c r="E125" s="496"/>
      <c r="F125" s="503">
        <f t="shared" si="76"/>
        <v>0</v>
      </c>
      <c r="G125" s="503">
        <f t="shared" si="77"/>
        <v>0</v>
      </c>
      <c r="H125" s="503">
        <f t="shared" si="78"/>
        <v>0</v>
      </c>
      <c r="I125" s="503">
        <f t="shared" si="79"/>
        <v>0</v>
      </c>
      <c r="J125" s="499">
        <f t="shared" si="80"/>
        <v>0</v>
      </c>
      <c r="K125" s="496"/>
      <c r="L125" s="502">
        <f>K125*(1+BASES!$C$10)</f>
        <v>0</v>
      </c>
      <c r="M125" s="502">
        <f>L125*(1+BASES!$D$10)</f>
        <v>0</v>
      </c>
      <c r="N125" s="502">
        <f>M125*(1+BASES!$E$10)</f>
        <v>0</v>
      </c>
      <c r="O125" s="502">
        <f>N125*(1+BASES!$F$10)</f>
        <v>0</v>
      </c>
      <c r="P125" s="503">
        <f t="shared" si="81"/>
        <v>0</v>
      </c>
      <c r="Q125" s="503">
        <f t="shared" si="82"/>
        <v>0</v>
      </c>
      <c r="R125" s="503">
        <f t="shared" si="83"/>
        <v>0</v>
      </c>
      <c r="S125" s="503">
        <f t="shared" si="84"/>
        <v>0</v>
      </c>
      <c r="T125" s="500">
        <f t="shared" si="85"/>
        <v>0</v>
      </c>
    </row>
    <row r="126" spans="2:20" x14ac:dyDescent="0.3">
      <c r="B126" s="773"/>
      <c r="C126" s="507"/>
      <c r="D126" s="508"/>
      <c r="E126" s="496"/>
      <c r="F126" s="503">
        <f t="shared" si="76"/>
        <v>0</v>
      </c>
      <c r="G126" s="503">
        <f t="shared" si="77"/>
        <v>0</v>
      </c>
      <c r="H126" s="503">
        <f t="shared" si="78"/>
        <v>0</v>
      </c>
      <c r="I126" s="503">
        <f t="shared" si="79"/>
        <v>0</v>
      </c>
      <c r="J126" s="499">
        <f t="shared" si="80"/>
        <v>0</v>
      </c>
      <c r="K126" s="496"/>
      <c r="L126" s="502">
        <f>K126*(1+BASES!$C$10)</f>
        <v>0</v>
      </c>
      <c r="M126" s="502">
        <f>L126*(1+BASES!$D$10)</f>
        <v>0</v>
      </c>
      <c r="N126" s="502">
        <f>M126*(1+BASES!$E$10)</f>
        <v>0</v>
      </c>
      <c r="O126" s="502">
        <f>N126*(1+BASES!$F$10)</f>
        <v>0</v>
      </c>
      <c r="P126" s="503">
        <f t="shared" si="81"/>
        <v>0</v>
      </c>
      <c r="Q126" s="503">
        <f t="shared" si="82"/>
        <v>0</v>
      </c>
      <c r="R126" s="503">
        <f t="shared" si="83"/>
        <v>0</v>
      </c>
      <c r="S126" s="503">
        <f t="shared" si="84"/>
        <v>0</v>
      </c>
      <c r="T126" s="500">
        <f t="shared" si="85"/>
        <v>0</v>
      </c>
    </row>
    <row r="127" spans="2:20" x14ac:dyDescent="0.3">
      <c r="B127" s="773"/>
      <c r="C127" s="507"/>
      <c r="D127" s="508"/>
      <c r="E127" s="496"/>
      <c r="F127" s="503">
        <f t="shared" si="76"/>
        <v>0</v>
      </c>
      <c r="G127" s="503">
        <f t="shared" si="77"/>
        <v>0</v>
      </c>
      <c r="H127" s="503">
        <f t="shared" si="78"/>
        <v>0</v>
      </c>
      <c r="I127" s="503">
        <f t="shared" si="79"/>
        <v>0</v>
      </c>
      <c r="J127" s="499">
        <f t="shared" si="80"/>
        <v>0</v>
      </c>
      <c r="K127" s="496"/>
      <c r="L127" s="502">
        <f>K127*(1+BASES!$C$10)</f>
        <v>0</v>
      </c>
      <c r="M127" s="502">
        <f>L127*(1+BASES!$D$10)</f>
        <v>0</v>
      </c>
      <c r="N127" s="502">
        <f>M127*(1+BASES!$E$10)</f>
        <v>0</v>
      </c>
      <c r="O127" s="502">
        <f>N127*(1+BASES!$F$10)</f>
        <v>0</v>
      </c>
      <c r="P127" s="503">
        <f t="shared" si="81"/>
        <v>0</v>
      </c>
      <c r="Q127" s="503">
        <f t="shared" si="82"/>
        <v>0</v>
      </c>
      <c r="R127" s="503">
        <f t="shared" si="83"/>
        <v>0</v>
      </c>
      <c r="S127" s="503">
        <f t="shared" si="84"/>
        <v>0</v>
      </c>
      <c r="T127" s="500">
        <f t="shared" si="85"/>
        <v>0</v>
      </c>
    </row>
    <row r="128" spans="2:20" ht="15" thickBot="1" x14ac:dyDescent="0.35">
      <c r="B128" s="773"/>
      <c r="C128" s="54" t="s">
        <v>90</v>
      </c>
      <c r="D128" s="55"/>
      <c r="E128" s="53"/>
      <c r="F128" s="53"/>
      <c r="G128" s="53"/>
      <c r="H128" s="53"/>
      <c r="I128" s="53"/>
      <c r="J128" s="53"/>
      <c r="K128" s="53"/>
      <c r="L128" s="518"/>
      <c r="M128" s="518"/>
      <c r="N128" s="518"/>
      <c r="O128" s="518"/>
      <c r="P128" s="504">
        <f>SUM(P120:P127)</f>
        <v>0</v>
      </c>
      <c r="Q128" s="504">
        <f>SUM(Q120:Q127)</f>
        <v>0</v>
      </c>
      <c r="R128" s="504">
        <f>SUM(R120:R127)</f>
        <v>0</v>
      </c>
      <c r="S128" s="504">
        <f>SUM(S120:S127)</f>
        <v>0</v>
      </c>
      <c r="T128" s="519">
        <f>SUM(T120:T127)</f>
        <v>0</v>
      </c>
    </row>
    <row r="129" spans="2:20" x14ac:dyDescent="0.3">
      <c r="B129" s="773"/>
      <c r="C129" s="60" t="s">
        <v>96</v>
      </c>
      <c r="D129" s="56"/>
      <c r="E129" s="59"/>
      <c r="F129" s="59"/>
      <c r="G129" s="59"/>
      <c r="H129" s="59"/>
      <c r="I129" s="59"/>
      <c r="J129" s="59"/>
      <c r="K129" s="59"/>
      <c r="L129" s="59"/>
      <c r="M129" s="59"/>
      <c r="N129" s="59"/>
      <c r="O129" s="59"/>
      <c r="P129" s="59"/>
      <c r="Q129" s="59"/>
      <c r="R129" s="59"/>
      <c r="S129" s="59"/>
      <c r="T129" s="61"/>
    </row>
    <row r="130" spans="2:20" x14ac:dyDescent="0.3">
      <c r="B130" s="773"/>
      <c r="C130" s="507"/>
      <c r="D130" s="508"/>
      <c r="E130" s="496"/>
      <c r="F130" s="503">
        <f>E130*(1+$J$7)</f>
        <v>0</v>
      </c>
      <c r="G130" s="503">
        <f>F130*(1+$K$7)</f>
        <v>0</v>
      </c>
      <c r="H130" s="503">
        <f>G130*(1+$L$7)</f>
        <v>0</v>
      </c>
      <c r="I130" s="503">
        <f>H130*(1+$M$7)</f>
        <v>0</v>
      </c>
      <c r="J130" s="499">
        <f>IF(E130=0,0,E130*1/$C$8)</f>
        <v>0</v>
      </c>
      <c r="K130" s="496"/>
      <c r="L130" s="502">
        <f>K130*(1+BASES!$C$10)</f>
        <v>0</v>
      </c>
      <c r="M130" s="502">
        <f>L130*(1+BASES!$D$10)</f>
        <v>0</v>
      </c>
      <c r="N130" s="502">
        <f>M130*(1+BASES!$E$10)</f>
        <v>0</v>
      </c>
      <c r="O130" s="502">
        <f>N130*(1+BASES!$F$10)</f>
        <v>0</v>
      </c>
      <c r="P130" s="503">
        <f>J130*K130*$C$8</f>
        <v>0</v>
      </c>
      <c r="Q130" s="503">
        <f>J130*L130*$D$8</f>
        <v>0</v>
      </c>
      <c r="R130" s="503">
        <f>J130*M130*$E$8</f>
        <v>0</v>
      </c>
      <c r="S130" s="503">
        <f>J130*N130*$F$8</f>
        <v>0</v>
      </c>
      <c r="T130" s="500">
        <f>J130*O130*$G$8</f>
        <v>0</v>
      </c>
    </row>
    <row r="131" spans="2:20" x14ac:dyDescent="0.3">
      <c r="B131" s="773"/>
      <c r="C131" s="507"/>
      <c r="D131" s="508"/>
      <c r="E131" s="496"/>
      <c r="F131" s="503">
        <f t="shared" ref="F131:F137" si="86">E131*(1+$J$7)</f>
        <v>0</v>
      </c>
      <c r="G131" s="503">
        <f t="shared" ref="G131:G137" si="87">F131*(1+$K$7)</f>
        <v>0</v>
      </c>
      <c r="H131" s="503">
        <f t="shared" ref="H131:H137" si="88">G131*(1+$L$7)</f>
        <v>0</v>
      </c>
      <c r="I131" s="503">
        <f t="shared" ref="I131:I137" si="89">H131*(1+$M$7)</f>
        <v>0</v>
      </c>
      <c r="J131" s="499">
        <f t="shared" ref="J131:J137" si="90">IF(E131=0,0,E131*1/$C$8)</f>
        <v>0</v>
      </c>
      <c r="K131" s="496"/>
      <c r="L131" s="502">
        <f>K131*(1+BASES!$C$10)</f>
        <v>0</v>
      </c>
      <c r="M131" s="502">
        <f>L131*(1+BASES!$D$10)</f>
        <v>0</v>
      </c>
      <c r="N131" s="502">
        <f>M131*(1+BASES!$E$10)</f>
        <v>0</v>
      </c>
      <c r="O131" s="502">
        <f>N131*(1+BASES!$F$10)</f>
        <v>0</v>
      </c>
      <c r="P131" s="503">
        <f t="shared" ref="P131:P137" si="91">J131*K131*$C$8</f>
        <v>0</v>
      </c>
      <c r="Q131" s="503">
        <f t="shared" ref="Q131:Q137" si="92">J131*L131*$D$8</f>
        <v>0</v>
      </c>
      <c r="R131" s="503">
        <f t="shared" ref="R131:R137" si="93">J131*M131*$E$8</f>
        <v>0</v>
      </c>
      <c r="S131" s="503">
        <f t="shared" ref="S131:S137" si="94">J131*N131*$F$8</f>
        <v>0</v>
      </c>
      <c r="T131" s="500">
        <f t="shared" ref="T131:T137" si="95">J131*O131*$G$8</f>
        <v>0</v>
      </c>
    </row>
    <row r="132" spans="2:20" x14ac:dyDescent="0.3">
      <c r="B132" s="773"/>
      <c r="C132" s="507"/>
      <c r="D132" s="508"/>
      <c r="E132" s="496"/>
      <c r="F132" s="503">
        <f t="shared" si="86"/>
        <v>0</v>
      </c>
      <c r="G132" s="503">
        <f t="shared" si="87"/>
        <v>0</v>
      </c>
      <c r="H132" s="503">
        <f t="shared" si="88"/>
        <v>0</v>
      </c>
      <c r="I132" s="503">
        <f t="shared" si="89"/>
        <v>0</v>
      </c>
      <c r="J132" s="499">
        <f t="shared" si="90"/>
        <v>0</v>
      </c>
      <c r="K132" s="496"/>
      <c r="L132" s="502">
        <f>K132*(1+BASES!$C$10)</f>
        <v>0</v>
      </c>
      <c r="M132" s="502">
        <f>L132*(1+BASES!$D$10)</f>
        <v>0</v>
      </c>
      <c r="N132" s="502">
        <f>M132*(1+BASES!$E$10)</f>
        <v>0</v>
      </c>
      <c r="O132" s="502">
        <f>N132*(1+BASES!$F$10)</f>
        <v>0</v>
      </c>
      <c r="P132" s="503">
        <f t="shared" si="91"/>
        <v>0</v>
      </c>
      <c r="Q132" s="503">
        <f t="shared" si="92"/>
        <v>0</v>
      </c>
      <c r="R132" s="503">
        <f t="shared" si="93"/>
        <v>0</v>
      </c>
      <c r="S132" s="503">
        <f t="shared" si="94"/>
        <v>0</v>
      </c>
      <c r="T132" s="500">
        <f t="shared" si="95"/>
        <v>0</v>
      </c>
    </row>
    <row r="133" spans="2:20" x14ac:dyDescent="0.3">
      <c r="B133" s="773"/>
      <c r="C133" s="507"/>
      <c r="D133" s="508"/>
      <c r="E133" s="496"/>
      <c r="F133" s="503">
        <f t="shared" si="86"/>
        <v>0</v>
      </c>
      <c r="G133" s="503">
        <f t="shared" si="87"/>
        <v>0</v>
      </c>
      <c r="H133" s="503">
        <f t="shared" si="88"/>
        <v>0</v>
      </c>
      <c r="I133" s="503">
        <f t="shared" si="89"/>
        <v>0</v>
      </c>
      <c r="J133" s="499">
        <f t="shared" si="90"/>
        <v>0</v>
      </c>
      <c r="K133" s="496"/>
      <c r="L133" s="502">
        <f>K133*(1+BASES!$C$10)</f>
        <v>0</v>
      </c>
      <c r="M133" s="502">
        <f>L133*(1+BASES!$D$10)</f>
        <v>0</v>
      </c>
      <c r="N133" s="502">
        <f>M133*(1+BASES!$E$10)</f>
        <v>0</v>
      </c>
      <c r="O133" s="502">
        <f>N133*(1+BASES!$F$10)</f>
        <v>0</v>
      </c>
      <c r="P133" s="503">
        <f t="shared" si="91"/>
        <v>0</v>
      </c>
      <c r="Q133" s="503">
        <f t="shared" si="92"/>
        <v>0</v>
      </c>
      <c r="R133" s="503">
        <f t="shared" si="93"/>
        <v>0</v>
      </c>
      <c r="S133" s="503">
        <f t="shared" si="94"/>
        <v>0</v>
      </c>
      <c r="T133" s="500">
        <f t="shared" si="95"/>
        <v>0</v>
      </c>
    </row>
    <row r="134" spans="2:20" x14ac:dyDescent="0.3">
      <c r="B134" s="773"/>
      <c r="C134" s="507"/>
      <c r="D134" s="508"/>
      <c r="E134" s="496"/>
      <c r="F134" s="503">
        <f t="shared" si="86"/>
        <v>0</v>
      </c>
      <c r="G134" s="503">
        <f t="shared" si="87"/>
        <v>0</v>
      </c>
      <c r="H134" s="503">
        <f t="shared" si="88"/>
        <v>0</v>
      </c>
      <c r="I134" s="503">
        <f t="shared" si="89"/>
        <v>0</v>
      </c>
      <c r="J134" s="499">
        <f t="shared" si="90"/>
        <v>0</v>
      </c>
      <c r="K134" s="496"/>
      <c r="L134" s="502">
        <f>K134*(1+BASES!$C$10)</f>
        <v>0</v>
      </c>
      <c r="M134" s="502">
        <f>L134*(1+BASES!$D$10)</f>
        <v>0</v>
      </c>
      <c r="N134" s="502">
        <f>M134*(1+BASES!$E$10)</f>
        <v>0</v>
      </c>
      <c r="O134" s="502">
        <f>N134*(1+BASES!$F$10)</f>
        <v>0</v>
      </c>
      <c r="P134" s="503">
        <f t="shared" si="91"/>
        <v>0</v>
      </c>
      <c r="Q134" s="503">
        <f t="shared" si="92"/>
        <v>0</v>
      </c>
      <c r="R134" s="503">
        <f t="shared" si="93"/>
        <v>0</v>
      </c>
      <c r="S134" s="503">
        <f t="shared" si="94"/>
        <v>0</v>
      </c>
      <c r="T134" s="500">
        <f t="shared" si="95"/>
        <v>0</v>
      </c>
    </row>
    <row r="135" spans="2:20" x14ac:dyDescent="0.3">
      <c r="B135" s="773"/>
      <c r="C135" s="507"/>
      <c r="D135" s="508"/>
      <c r="E135" s="496"/>
      <c r="F135" s="503">
        <f t="shared" si="86"/>
        <v>0</v>
      </c>
      <c r="G135" s="503">
        <f t="shared" si="87"/>
        <v>0</v>
      </c>
      <c r="H135" s="503">
        <f t="shared" si="88"/>
        <v>0</v>
      </c>
      <c r="I135" s="503">
        <f t="shared" si="89"/>
        <v>0</v>
      </c>
      <c r="J135" s="499">
        <f t="shared" si="90"/>
        <v>0</v>
      </c>
      <c r="K135" s="496"/>
      <c r="L135" s="502">
        <f>K135*(1+BASES!$C$10)</f>
        <v>0</v>
      </c>
      <c r="M135" s="502">
        <f>L135*(1+BASES!$D$10)</f>
        <v>0</v>
      </c>
      <c r="N135" s="502">
        <f>M135*(1+BASES!$E$10)</f>
        <v>0</v>
      </c>
      <c r="O135" s="502">
        <f>N135*(1+BASES!$F$10)</f>
        <v>0</v>
      </c>
      <c r="P135" s="503">
        <f t="shared" si="91"/>
        <v>0</v>
      </c>
      <c r="Q135" s="503">
        <f t="shared" si="92"/>
        <v>0</v>
      </c>
      <c r="R135" s="503">
        <f t="shared" si="93"/>
        <v>0</v>
      </c>
      <c r="S135" s="503">
        <f t="shared" si="94"/>
        <v>0</v>
      </c>
      <c r="T135" s="500">
        <f t="shared" si="95"/>
        <v>0</v>
      </c>
    </row>
    <row r="136" spans="2:20" x14ac:dyDescent="0.3">
      <c r="B136" s="773"/>
      <c r="C136" s="507"/>
      <c r="D136" s="508"/>
      <c r="E136" s="496"/>
      <c r="F136" s="503">
        <f t="shared" si="86"/>
        <v>0</v>
      </c>
      <c r="G136" s="503">
        <f t="shared" si="87"/>
        <v>0</v>
      </c>
      <c r="H136" s="503">
        <f t="shared" si="88"/>
        <v>0</v>
      </c>
      <c r="I136" s="503">
        <f t="shared" si="89"/>
        <v>0</v>
      </c>
      <c r="J136" s="499">
        <f t="shared" si="90"/>
        <v>0</v>
      </c>
      <c r="K136" s="496"/>
      <c r="L136" s="502">
        <f>K136*(1+BASES!$C$10)</f>
        <v>0</v>
      </c>
      <c r="M136" s="502">
        <f>L136*(1+BASES!$D$10)</f>
        <v>0</v>
      </c>
      <c r="N136" s="502">
        <f>M136*(1+BASES!$E$10)</f>
        <v>0</v>
      </c>
      <c r="O136" s="502">
        <f>N136*(1+BASES!$F$10)</f>
        <v>0</v>
      </c>
      <c r="P136" s="503">
        <f t="shared" si="91"/>
        <v>0</v>
      </c>
      <c r="Q136" s="503">
        <f t="shared" si="92"/>
        <v>0</v>
      </c>
      <c r="R136" s="503">
        <f t="shared" si="93"/>
        <v>0</v>
      </c>
      <c r="S136" s="503">
        <f t="shared" si="94"/>
        <v>0</v>
      </c>
      <c r="T136" s="500">
        <f t="shared" si="95"/>
        <v>0</v>
      </c>
    </row>
    <row r="137" spans="2:20" x14ac:dyDescent="0.3">
      <c r="B137" s="773"/>
      <c r="C137" s="507"/>
      <c r="D137" s="508"/>
      <c r="E137" s="496"/>
      <c r="F137" s="503">
        <f t="shared" si="86"/>
        <v>0</v>
      </c>
      <c r="G137" s="503">
        <f t="shared" si="87"/>
        <v>0</v>
      </c>
      <c r="H137" s="503">
        <f t="shared" si="88"/>
        <v>0</v>
      </c>
      <c r="I137" s="503">
        <f t="shared" si="89"/>
        <v>0</v>
      </c>
      <c r="J137" s="499">
        <f t="shared" si="90"/>
        <v>0</v>
      </c>
      <c r="K137" s="496"/>
      <c r="L137" s="502">
        <f>K137*(1+BASES!$C$10)</f>
        <v>0</v>
      </c>
      <c r="M137" s="502">
        <f>L137*(1+BASES!$D$10)</f>
        <v>0</v>
      </c>
      <c r="N137" s="502">
        <f>M137*(1+BASES!$E$10)</f>
        <v>0</v>
      </c>
      <c r="O137" s="502">
        <f>N137*(1+BASES!$F$10)</f>
        <v>0</v>
      </c>
      <c r="P137" s="503">
        <f t="shared" si="91"/>
        <v>0</v>
      </c>
      <c r="Q137" s="503">
        <f t="shared" si="92"/>
        <v>0</v>
      </c>
      <c r="R137" s="503">
        <f t="shared" si="93"/>
        <v>0</v>
      </c>
      <c r="S137" s="503">
        <f t="shared" si="94"/>
        <v>0</v>
      </c>
      <c r="T137" s="500">
        <f t="shared" si="95"/>
        <v>0</v>
      </c>
    </row>
    <row r="138" spans="2:20" ht="15" thickBot="1" x14ac:dyDescent="0.35">
      <c r="B138" s="774"/>
      <c r="C138" s="64" t="s">
        <v>90</v>
      </c>
      <c r="D138" s="55"/>
      <c r="E138" s="53"/>
      <c r="F138" s="53"/>
      <c r="G138" s="53"/>
      <c r="H138" s="53"/>
      <c r="I138" s="53"/>
      <c r="J138" s="53"/>
      <c r="K138" s="53"/>
      <c r="L138" s="518"/>
      <c r="M138" s="518"/>
      <c r="N138" s="518"/>
      <c r="O138" s="518"/>
      <c r="P138" s="504">
        <f>SUM(P130:P137)</f>
        <v>0</v>
      </c>
      <c r="Q138" s="504">
        <f>SUM(Q130:Q137)</f>
        <v>0</v>
      </c>
      <c r="R138" s="504">
        <f>SUM(R130:R137)</f>
        <v>0</v>
      </c>
      <c r="S138" s="504">
        <f>SUM(S130:S137)</f>
        <v>0</v>
      </c>
      <c r="T138" s="519">
        <f>SUM(T130:T137)</f>
        <v>0</v>
      </c>
    </row>
    <row r="139" spans="2:20" x14ac:dyDescent="0.3">
      <c r="B139" s="772" t="str">
        <f>'PROYECCIÓN DE VENTAS'!C13</f>
        <v>Nombre del producto o servicio 4</v>
      </c>
      <c r="C139" s="60" t="s">
        <v>94</v>
      </c>
      <c r="D139" s="56"/>
      <c r="E139" s="59"/>
      <c r="F139" s="59"/>
      <c r="G139" s="59"/>
      <c r="H139" s="59"/>
      <c r="I139" s="59"/>
      <c r="J139" s="59"/>
      <c r="K139" s="59"/>
      <c r="L139" s="59"/>
      <c r="M139" s="59"/>
      <c r="N139" s="59"/>
      <c r="O139" s="59"/>
      <c r="P139" s="59"/>
      <c r="Q139" s="59"/>
      <c r="R139" s="59"/>
      <c r="S139" s="59"/>
      <c r="T139" s="61"/>
    </row>
    <row r="140" spans="2:20" x14ac:dyDescent="0.3">
      <c r="B140" s="773"/>
      <c r="C140" s="507"/>
      <c r="D140" s="508"/>
      <c r="E140" s="496"/>
      <c r="F140" s="503">
        <f>E140*(1+$J$8)</f>
        <v>0</v>
      </c>
      <c r="G140" s="503">
        <f>F140*(1+$K$8)</f>
        <v>0</v>
      </c>
      <c r="H140" s="503">
        <f>G140*(1+$L$8)</f>
        <v>0</v>
      </c>
      <c r="I140" s="503">
        <f>H140*(1+$M$8)</f>
        <v>0</v>
      </c>
      <c r="J140" s="499">
        <f>IF(E140=0,0,E140*1/$C$9)</f>
        <v>0</v>
      </c>
      <c r="K140" s="496"/>
      <c r="L140" s="502">
        <f>K140*(1+BASES!$C$10)</f>
        <v>0</v>
      </c>
      <c r="M140" s="502">
        <f>L140*(1+BASES!$D$10)</f>
        <v>0</v>
      </c>
      <c r="N140" s="502">
        <f>M140*(1+BASES!$E$10)</f>
        <v>0</v>
      </c>
      <c r="O140" s="502">
        <f>N140*(1+BASES!$F$10)</f>
        <v>0</v>
      </c>
      <c r="P140" s="503">
        <f>J140*K140*$C$9</f>
        <v>0</v>
      </c>
      <c r="Q140" s="503">
        <f>J140*L140*$D$9</f>
        <v>0</v>
      </c>
      <c r="R140" s="503">
        <f>J140*M140*$E$9</f>
        <v>0</v>
      </c>
      <c r="S140" s="503">
        <f>J140*N140*$F$9</f>
        <v>0</v>
      </c>
      <c r="T140" s="500">
        <f>J140*O140*$G$9</f>
        <v>0</v>
      </c>
    </row>
    <row r="141" spans="2:20" x14ac:dyDescent="0.3">
      <c r="B141" s="773"/>
      <c r="C141" s="507"/>
      <c r="D141" s="508"/>
      <c r="E141" s="496"/>
      <c r="F141" s="503">
        <f t="shared" ref="F141:F159" si="96">E141*(1+$J$8)</f>
        <v>0</v>
      </c>
      <c r="G141" s="503">
        <f t="shared" ref="G141:G159" si="97">F141*(1+$K$8)</f>
        <v>0</v>
      </c>
      <c r="H141" s="503">
        <f t="shared" ref="H141:H159" si="98">G141*(1+$L$8)</f>
        <v>0</v>
      </c>
      <c r="I141" s="503">
        <f t="shared" ref="I141:I159" si="99">H141*(1+$M$8)</f>
        <v>0</v>
      </c>
      <c r="J141" s="499">
        <f t="shared" ref="J141:J159" si="100">IF(E141=0,0,E141*1/$C$9)</f>
        <v>0</v>
      </c>
      <c r="K141" s="496"/>
      <c r="L141" s="502">
        <f>K141*(1+BASES!$C$10)</f>
        <v>0</v>
      </c>
      <c r="M141" s="502">
        <f>L141*(1+BASES!$D$10)</f>
        <v>0</v>
      </c>
      <c r="N141" s="502">
        <f>M141*(1+BASES!$E$10)</f>
        <v>0</v>
      </c>
      <c r="O141" s="502">
        <f>N141*(1+BASES!$F$10)</f>
        <v>0</v>
      </c>
      <c r="P141" s="503">
        <f t="shared" ref="P141:P159" si="101">J141*K141*$C$9</f>
        <v>0</v>
      </c>
      <c r="Q141" s="503">
        <f t="shared" ref="Q141:Q159" si="102">J141*L141*$D$9</f>
        <v>0</v>
      </c>
      <c r="R141" s="503">
        <f t="shared" ref="R141:R159" si="103">J141*M141*$E$9</f>
        <v>0</v>
      </c>
      <c r="S141" s="503">
        <f t="shared" ref="S141:S159" si="104">J141*N141*$F$9</f>
        <v>0</v>
      </c>
      <c r="T141" s="500">
        <f t="shared" ref="T141:T159" si="105">J141*O141*$G$9</f>
        <v>0</v>
      </c>
    </row>
    <row r="142" spans="2:20" x14ac:dyDescent="0.3">
      <c r="B142" s="773"/>
      <c r="C142" s="507"/>
      <c r="D142" s="508"/>
      <c r="E142" s="496"/>
      <c r="F142" s="503">
        <f t="shared" si="96"/>
        <v>0</v>
      </c>
      <c r="G142" s="503">
        <f t="shared" si="97"/>
        <v>0</v>
      </c>
      <c r="H142" s="503">
        <f t="shared" si="98"/>
        <v>0</v>
      </c>
      <c r="I142" s="503">
        <f t="shared" si="99"/>
        <v>0</v>
      </c>
      <c r="J142" s="499">
        <f t="shared" si="100"/>
        <v>0</v>
      </c>
      <c r="K142" s="496"/>
      <c r="L142" s="502">
        <f>K142*(1+BASES!$C$10)</f>
        <v>0</v>
      </c>
      <c r="M142" s="502">
        <f>L142*(1+BASES!$D$10)</f>
        <v>0</v>
      </c>
      <c r="N142" s="502">
        <f>M142*(1+BASES!$E$10)</f>
        <v>0</v>
      </c>
      <c r="O142" s="502">
        <f>N142*(1+BASES!$F$10)</f>
        <v>0</v>
      </c>
      <c r="P142" s="503">
        <f t="shared" si="101"/>
        <v>0</v>
      </c>
      <c r="Q142" s="503">
        <f t="shared" si="102"/>
        <v>0</v>
      </c>
      <c r="R142" s="503">
        <f t="shared" si="103"/>
        <v>0</v>
      </c>
      <c r="S142" s="503">
        <f t="shared" si="104"/>
        <v>0</v>
      </c>
      <c r="T142" s="500">
        <f t="shared" si="105"/>
        <v>0</v>
      </c>
    </row>
    <row r="143" spans="2:20" x14ac:dyDescent="0.3">
      <c r="B143" s="773"/>
      <c r="C143" s="507"/>
      <c r="D143" s="508"/>
      <c r="E143" s="496"/>
      <c r="F143" s="503">
        <f t="shared" si="96"/>
        <v>0</v>
      </c>
      <c r="G143" s="503">
        <f t="shared" si="97"/>
        <v>0</v>
      </c>
      <c r="H143" s="503">
        <f t="shared" si="98"/>
        <v>0</v>
      </c>
      <c r="I143" s="503">
        <f t="shared" si="99"/>
        <v>0</v>
      </c>
      <c r="J143" s="499">
        <f t="shared" si="100"/>
        <v>0</v>
      </c>
      <c r="K143" s="496"/>
      <c r="L143" s="502">
        <f>K143*(1+BASES!$C$10)</f>
        <v>0</v>
      </c>
      <c r="M143" s="502">
        <f>L143*(1+BASES!$D$10)</f>
        <v>0</v>
      </c>
      <c r="N143" s="502">
        <f>M143*(1+BASES!$E$10)</f>
        <v>0</v>
      </c>
      <c r="O143" s="502">
        <f>N143*(1+BASES!$F$10)</f>
        <v>0</v>
      </c>
      <c r="P143" s="503">
        <f t="shared" si="101"/>
        <v>0</v>
      </c>
      <c r="Q143" s="503">
        <f t="shared" si="102"/>
        <v>0</v>
      </c>
      <c r="R143" s="503">
        <f t="shared" si="103"/>
        <v>0</v>
      </c>
      <c r="S143" s="503">
        <f t="shared" si="104"/>
        <v>0</v>
      </c>
      <c r="T143" s="500">
        <f t="shared" si="105"/>
        <v>0</v>
      </c>
    </row>
    <row r="144" spans="2:20" x14ac:dyDescent="0.3">
      <c r="B144" s="773"/>
      <c r="C144" s="507"/>
      <c r="D144" s="508"/>
      <c r="E144" s="496"/>
      <c r="F144" s="503">
        <f t="shared" si="96"/>
        <v>0</v>
      </c>
      <c r="G144" s="503">
        <f t="shared" si="97"/>
        <v>0</v>
      </c>
      <c r="H144" s="503">
        <f t="shared" si="98"/>
        <v>0</v>
      </c>
      <c r="I144" s="503">
        <f t="shared" si="99"/>
        <v>0</v>
      </c>
      <c r="J144" s="499">
        <f t="shared" si="100"/>
        <v>0</v>
      </c>
      <c r="K144" s="496"/>
      <c r="L144" s="502">
        <f>K144*(1+BASES!$C$10)</f>
        <v>0</v>
      </c>
      <c r="M144" s="502">
        <f>L144*(1+BASES!$D$10)</f>
        <v>0</v>
      </c>
      <c r="N144" s="502">
        <f>M144*(1+BASES!$E$10)</f>
        <v>0</v>
      </c>
      <c r="O144" s="502">
        <f>N144*(1+BASES!$F$10)</f>
        <v>0</v>
      </c>
      <c r="P144" s="503">
        <f t="shared" si="101"/>
        <v>0</v>
      </c>
      <c r="Q144" s="503">
        <f t="shared" si="102"/>
        <v>0</v>
      </c>
      <c r="R144" s="503">
        <f t="shared" si="103"/>
        <v>0</v>
      </c>
      <c r="S144" s="503">
        <f t="shared" si="104"/>
        <v>0</v>
      </c>
      <c r="T144" s="500">
        <f t="shared" si="105"/>
        <v>0</v>
      </c>
    </row>
    <row r="145" spans="2:20" x14ac:dyDescent="0.3">
      <c r="B145" s="773"/>
      <c r="C145" s="507"/>
      <c r="D145" s="508"/>
      <c r="E145" s="496"/>
      <c r="F145" s="503">
        <f t="shared" si="96"/>
        <v>0</v>
      </c>
      <c r="G145" s="503">
        <f t="shared" si="97"/>
        <v>0</v>
      </c>
      <c r="H145" s="503">
        <f t="shared" si="98"/>
        <v>0</v>
      </c>
      <c r="I145" s="503">
        <f t="shared" si="99"/>
        <v>0</v>
      </c>
      <c r="J145" s="499">
        <f t="shared" si="100"/>
        <v>0</v>
      </c>
      <c r="K145" s="496"/>
      <c r="L145" s="502">
        <f>K145*(1+BASES!$C$10)</f>
        <v>0</v>
      </c>
      <c r="M145" s="502">
        <f>L145*(1+BASES!$D$10)</f>
        <v>0</v>
      </c>
      <c r="N145" s="502">
        <f>M145*(1+BASES!$E$10)</f>
        <v>0</v>
      </c>
      <c r="O145" s="502">
        <f>N145*(1+BASES!$F$10)</f>
        <v>0</v>
      </c>
      <c r="P145" s="503">
        <f t="shared" si="101"/>
        <v>0</v>
      </c>
      <c r="Q145" s="503">
        <f t="shared" si="102"/>
        <v>0</v>
      </c>
      <c r="R145" s="503">
        <f t="shared" si="103"/>
        <v>0</v>
      </c>
      <c r="S145" s="503">
        <f t="shared" si="104"/>
        <v>0</v>
      </c>
      <c r="T145" s="500">
        <f t="shared" si="105"/>
        <v>0</v>
      </c>
    </row>
    <row r="146" spans="2:20" x14ac:dyDescent="0.3">
      <c r="B146" s="773"/>
      <c r="C146" s="507"/>
      <c r="D146" s="508"/>
      <c r="E146" s="496"/>
      <c r="F146" s="503">
        <f t="shared" si="96"/>
        <v>0</v>
      </c>
      <c r="G146" s="503">
        <f t="shared" si="97"/>
        <v>0</v>
      </c>
      <c r="H146" s="503">
        <f t="shared" si="98"/>
        <v>0</v>
      </c>
      <c r="I146" s="503">
        <f t="shared" si="99"/>
        <v>0</v>
      </c>
      <c r="J146" s="499">
        <f t="shared" si="100"/>
        <v>0</v>
      </c>
      <c r="K146" s="496"/>
      <c r="L146" s="502">
        <f>K146*(1+BASES!$C$10)</f>
        <v>0</v>
      </c>
      <c r="M146" s="502">
        <f>L146*(1+BASES!$D$10)</f>
        <v>0</v>
      </c>
      <c r="N146" s="502">
        <f>M146*(1+BASES!$E$10)</f>
        <v>0</v>
      </c>
      <c r="O146" s="502">
        <f>N146*(1+BASES!$F$10)</f>
        <v>0</v>
      </c>
      <c r="P146" s="503">
        <f t="shared" si="101"/>
        <v>0</v>
      </c>
      <c r="Q146" s="503">
        <f t="shared" si="102"/>
        <v>0</v>
      </c>
      <c r="R146" s="503">
        <f t="shared" si="103"/>
        <v>0</v>
      </c>
      <c r="S146" s="503">
        <f t="shared" si="104"/>
        <v>0</v>
      </c>
      <c r="T146" s="500">
        <f t="shared" si="105"/>
        <v>0</v>
      </c>
    </row>
    <row r="147" spans="2:20" x14ac:dyDescent="0.3">
      <c r="B147" s="773"/>
      <c r="C147" s="507"/>
      <c r="D147" s="508"/>
      <c r="E147" s="496"/>
      <c r="F147" s="503">
        <f t="shared" si="96"/>
        <v>0</v>
      </c>
      <c r="G147" s="503">
        <f t="shared" si="97"/>
        <v>0</v>
      </c>
      <c r="H147" s="503">
        <f t="shared" si="98"/>
        <v>0</v>
      </c>
      <c r="I147" s="503">
        <f t="shared" si="99"/>
        <v>0</v>
      </c>
      <c r="J147" s="499">
        <f t="shared" si="100"/>
        <v>0</v>
      </c>
      <c r="K147" s="496"/>
      <c r="L147" s="502">
        <f>K147*(1+BASES!$C$10)</f>
        <v>0</v>
      </c>
      <c r="M147" s="502">
        <f>L147*(1+BASES!$D$10)</f>
        <v>0</v>
      </c>
      <c r="N147" s="502">
        <f>M147*(1+BASES!$E$10)</f>
        <v>0</v>
      </c>
      <c r="O147" s="502">
        <f>N147*(1+BASES!$F$10)</f>
        <v>0</v>
      </c>
      <c r="P147" s="503">
        <f t="shared" si="101"/>
        <v>0</v>
      </c>
      <c r="Q147" s="503">
        <f t="shared" si="102"/>
        <v>0</v>
      </c>
      <c r="R147" s="503">
        <f t="shared" si="103"/>
        <v>0</v>
      </c>
      <c r="S147" s="503">
        <f t="shared" si="104"/>
        <v>0</v>
      </c>
      <c r="T147" s="500">
        <f t="shared" si="105"/>
        <v>0</v>
      </c>
    </row>
    <row r="148" spans="2:20" x14ac:dyDescent="0.3">
      <c r="B148" s="773"/>
      <c r="C148" s="507"/>
      <c r="D148" s="508"/>
      <c r="E148" s="496"/>
      <c r="F148" s="503">
        <f t="shared" si="96"/>
        <v>0</v>
      </c>
      <c r="G148" s="503">
        <f t="shared" si="97"/>
        <v>0</v>
      </c>
      <c r="H148" s="503">
        <f t="shared" si="98"/>
        <v>0</v>
      </c>
      <c r="I148" s="503">
        <f t="shared" si="99"/>
        <v>0</v>
      </c>
      <c r="J148" s="499">
        <f t="shared" si="100"/>
        <v>0</v>
      </c>
      <c r="K148" s="496"/>
      <c r="L148" s="502">
        <f>K148*(1+BASES!$C$10)</f>
        <v>0</v>
      </c>
      <c r="M148" s="502">
        <f>L148*(1+BASES!$D$10)</f>
        <v>0</v>
      </c>
      <c r="N148" s="502">
        <f>M148*(1+BASES!$E$10)</f>
        <v>0</v>
      </c>
      <c r="O148" s="502">
        <f>N148*(1+BASES!$F$10)</f>
        <v>0</v>
      </c>
      <c r="P148" s="503">
        <f t="shared" si="101"/>
        <v>0</v>
      </c>
      <c r="Q148" s="503">
        <f t="shared" si="102"/>
        <v>0</v>
      </c>
      <c r="R148" s="503">
        <f t="shared" si="103"/>
        <v>0</v>
      </c>
      <c r="S148" s="503">
        <f t="shared" si="104"/>
        <v>0</v>
      </c>
      <c r="T148" s="500">
        <f t="shared" si="105"/>
        <v>0</v>
      </c>
    </row>
    <row r="149" spans="2:20" x14ac:dyDescent="0.3">
      <c r="B149" s="773"/>
      <c r="C149" s="507"/>
      <c r="D149" s="508"/>
      <c r="E149" s="496"/>
      <c r="F149" s="503">
        <f t="shared" si="96"/>
        <v>0</v>
      </c>
      <c r="G149" s="503">
        <f t="shared" si="97"/>
        <v>0</v>
      </c>
      <c r="H149" s="503">
        <f t="shared" si="98"/>
        <v>0</v>
      </c>
      <c r="I149" s="503">
        <f t="shared" si="99"/>
        <v>0</v>
      </c>
      <c r="J149" s="499">
        <f t="shared" si="100"/>
        <v>0</v>
      </c>
      <c r="K149" s="496"/>
      <c r="L149" s="502">
        <f>K149*(1+BASES!$C$10)</f>
        <v>0</v>
      </c>
      <c r="M149" s="502">
        <f>L149*(1+BASES!$D$10)</f>
        <v>0</v>
      </c>
      <c r="N149" s="502">
        <f>M149*(1+BASES!$E$10)</f>
        <v>0</v>
      </c>
      <c r="O149" s="502">
        <f>N149*(1+BASES!$F$10)</f>
        <v>0</v>
      </c>
      <c r="P149" s="503">
        <f t="shared" si="101"/>
        <v>0</v>
      </c>
      <c r="Q149" s="503">
        <f t="shared" si="102"/>
        <v>0</v>
      </c>
      <c r="R149" s="503">
        <f t="shared" si="103"/>
        <v>0</v>
      </c>
      <c r="S149" s="503">
        <f t="shared" si="104"/>
        <v>0</v>
      </c>
      <c r="T149" s="500">
        <f t="shared" si="105"/>
        <v>0</v>
      </c>
    </row>
    <row r="150" spans="2:20" x14ac:dyDescent="0.3">
      <c r="B150" s="773"/>
      <c r="C150" s="507"/>
      <c r="D150" s="508"/>
      <c r="E150" s="496"/>
      <c r="F150" s="503">
        <f t="shared" si="96"/>
        <v>0</v>
      </c>
      <c r="G150" s="503">
        <f t="shared" si="97"/>
        <v>0</v>
      </c>
      <c r="H150" s="503">
        <f t="shared" si="98"/>
        <v>0</v>
      </c>
      <c r="I150" s="503">
        <f t="shared" si="99"/>
        <v>0</v>
      </c>
      <c r="J150" s="499">
        <f t="shared" si="100"/>
        <v>0</v>
      </c>
      <c r="K150" s="496"/>
      <c r="L150" s="502">
        <f>K150*(1+BASES!$C$10)</f>
        <v>0</v>
      </c>
      <c r="M150" s="502">
        <f>L150*(1+BASES!$D$10)</f>
        <v>0</v>
      </c>
      <c r="N150" s="502">
        <f>M150*(1+BASES!$E$10)</f>
        <v>0</v>
      </c>
      <c r="O150" s="502">
        <f>N150*(1+BASES!$F$10)</f>
        <v>0</v>
      </c>
      <c r="P150" s="503">
        <f t="shared" si="101"/>
        <v>0</v>
      </c>
      <c r="Q150" s="503">
        <f t="shared" si="102"/>
        <v>0</v>
      </c>
      <c r="R150" s="503">
        <f t="shared" si="103"/>
        <v>0</v>
      </c>
      <c r="S150" s="503">
        <f t="shared" si="104"/>
        <v>0</v>
      </c>
      <c r="T150" s="500">
        <f t="shared" si="105"/>
        <v>0</v>
      </c>
    </row>
    <row r="151" spans="2:20" x14ac:dyDescent="0.3">
      <c r="B151" s="773"/>
      <c r="C151" s="507"/>
      <c r="D151" s="508"/>
      <c r="E151" s="496"/>
      <c r="F151" s="503">
        <f t="shared" si="96"/>
        <v>0</v>
      </c>
      <c r="G151" s="503">
        <f t="shared" si="97"/>
        <v>0</v>
      </c>
      <c r="H151" s="503">
        <f t="shared" si="98"/>
        <v>0</v>
      </c>
      <c r="I151" s="503">
        <f t="shared" si="99"/>
        <v>0</v>
      </c>
      <c r="J151" s="499">
        <f t="shared" si="100"/>
        <v>0</v>
      </c>
      <c r="K151" s="496"/>
      <c r="L151" s="502">
        <f>K151*(1+BASES!$C$10)</f>
        <v>0</v>
      </c>
      <c r="M151" s="502">
        <f>L151*(1+BASES!$D$10)</f>
        <v>0</v>
      </c>
      <c r="N151" s="502">
        <f>M151*(1+BASES!$E$10)</f>
        <v>0</v>
      </c>
      <c r="O151" s="502">
        <f>N151*(1+BASES!$F$10)</f>
        <v>0</v>
      </c>
      <c r="P151" s="503">
        <f t="shared" si="101"/>
        <v>0</v>
      </c>
      <c r="Q151" s="503">
        <f t="shared" si="102"/>
        <v>0</v>
      </c>
      <c r="R151" s="503">
        <f t="shared" si="103"/>
        <v>0</v>
      </c>
      <c r="S151" s="503">
        <f t="shared" si="104"/>
        <v>0</v>
      </c>
      <c r="T151" s="500">
        <f t="shared" si="105"/>
        <v>0</v>
      </c>
    </row>
    <row r="152" spans="2:20" x14ac:dyDescent="0.3">
      <c r="B152" s="773"/>
      <c r="C152" s="507"/>
      <c r="D152" s="508"/>
      <c r="E152" s="496"/>
      <c r="F152" s="503">
        <f t="shared" si="96"/>
        <v>0</v>
      </c>
      <c r="G152" s="503">
        <f t="shared" si="97"/>
        <v>0</v>
      </c>
      <c r="H152" s="503">
        <f t="shared" si="98"/>
        <v>0</v>
      </c>
      <c r="I152" s="503">
        <f t="shared" si="99"/>
        <v>0</v>
      </c>
      <c r="J152" s="499">
        <f t="shared" si="100"/>
        <v>0</v>
      </c>
      <c r="K152" s="496"/>
      <c r="L152" s="502">
        <f>K152*(1+BASES!$C$10)</f>
        <v>0</v>
      </c>
      <c r="M152" s="502">
        <f>L152*(1+BASES!$D$10)</f>
        <v>0</v>
      </c>
      <c r="N152" s="502">
        <f>M152*(1+BASES!$E$10)</f>
        <v>0</v>
      </c>
      <c r="O152" s="502">
        <f>N152*(1+BASES!$F$10)</f>
        <v>0</v>
      </c>
      <c r="P152" s="503">
        <f t="shared" si="101"/>
        <v>0</v>
      </c>
      <c r="Q152" s="503">
        <f t="shared" si="102"/>
        <v>0</v>
      </c>
      <c r="R152" s="503">
        <f t="shared" si="103"/>
        <v>0</v>
      </c>
      <c r="S152" s="503">
        <f t="shared" si="104"/>
        <v>0</v>
      </c>
      <c r="T152" s="500">
        <f t="shared" si="105"/>
        <v>0</v>
      </c>
    </row>
    <row r="153" spans="2:20" x14ac:dyDescent="0.3">
      <c r="B153" s="773"/>
      <c r="C153" s="507"/>
      <c r="D153" s="508"/>
      <c r="E153" s="496"/>
      <c r="F153" s="503">
        <f t="shared" si="96"/>
        <v>0</v>
      </c>
      <c r="G153" s="503">
        <f t="shared" si="97"/>
        <v>0</v>
      </c>
      <c r="H153" s="503">
        <f t="shared" si="98"/>
        <v>0</v>
      </c>
      <c r="I153" s="503">
        <f t="shared" si="99"/>
        <v>0</v>
      </c>
      <c r="J153" s="499">
        <f t="shared" si="100"/>
        <v>0</v>
      </c>
      <c r="K153" s="496"/>
      <c r="L153" s="502">
        <f>K153*(1+BASES!$C$10)</f>
        <v>0</v>
      </c>
      <c r="M153" s="502">
        <f>L153*(1+BASES!$D$10)</f>
        <v>0</v>
      </c>
      <c r="N153" s="502">
        <f>M153*(1+BASES!$E$10)</f>
        <v>0</v>
      </c>
      <c r="O153" s="502">
        <f>N153*(1+BASES!$F$10)</f>
        <v>0</v>
      </c>
      <c r="P153" s="503">
        <f t="shared" si="101"/>
        <v>0</v>
      </c>
      <c r="Q153" s="503">
        <f t="shared" si="102"/>
        <v>0</v>
      </c>
      <c r="R153" s="503">
        <f t="shared" si="103"/>
        <v>0</v>
      </c>
      <c r="S153" s="503">
        <f t="shared" si="104"/>
        <v>0</v>
      </c>
      <c r="T153" s="500">
        <f t="shared" si="105"/>
        <v>0</v>
      </c>
    </row>
    <row r="154" spans="2:20" x14ac:dyDescent="0.3">
      <c r="B154" s="773"/>
      <c r="C154" s="507"/>
      <c r="D154" s="508"/>
      <c r="E154" s="496"/>
      <c r="F154" s="503">
        <f t="shared" si="96"/>
        <v>0</v>
      </c>
      <c r="G154" s="503">
        <f t="shared" si="97"/>
        <v>0</v>
      </c>
      <c r="H154" s="503">
        <f t="shared" si="98"/>
        <v>0</v>
      </c>
      <c r="I154" s="503">
        <f t="shared" si="99"/>
        <v>0</v>
      </c>
      <c r="J154" s="499">
        <f t="shared" si="100"/>
        <v>0</v>
      </c>
      <c r="K154" s="496"/>
      <c r="L154" s="502">
        <f>K154*(1+BASES!$C$10)</f>
        <v>0</v>
      </c>
      <c r="M154" s="502">
        <f>L154*(1+BASES!$D$10)</f>
        <v>0</v>
      </c>
      <c r="N154" s="502">
        <f>M154*(1+BASES!$E$10)</f>
        <v>0</v>
      </c>
      <c r="O154" s="502">
        <f>N154*(1+BASES!$F$10)</f>
        <v>0</v>
      </c>
      <c r="P154" s="503">
        <f t="shared" si="101"/>
        <v>0</v>
      </c>
      <c r="Q154" s="503">
        <f t="shared" si="102"/>
        <v>0</v>
      </c>
      <c r="R154" s="503">
        <f t="shared" si="103"/>
        <v>0</v>
      </c>
      <c r="S154" s="503">
        <f t="shared" si="104"/>
        <v>0</v>
      </c>
      <c r="T154" s="500">
        <f t="shared" si="105"/>
        <v>0</v>
      </c>
    </row>
    <row r="155" spans="2:20" x14ac:dyDescent="0.3">
      <c r="B155" s="773"/>
      <c r="C155" s="507"/>
      <c r="D155" s="508"/>
      <c r="E155" s="496"/>
      <c r="F155" s="503">
        <f t="shared" si="96"/>
        <v>0</v>
      </c>
      <c r="G155" s="503">
        <f t="shared" si="97"/>
        <v>0</v>
      </c>
      <c r="H155" s="503">
        <f t="shared" si="98"/>
        <v>0</v>
      </c>
      <c r="I155" s="503">
        <f t="shared" si="99"/>
        <v>0</v>
      </c>
      <c r="J155" s="499">
        <f t="shared" si="100"/>
        <v>0</v>
      </c>
      <c r="K155" s="496"/>
      <c r="L155" s="502">
        <f>K155*(1+BASES!$C$10)</f>
        <v>0</v>
      </c>
      <c r="M155" s="502">
        <f>L155*(1+BASES!$D$10)</f>
        <v>0</v>
      </c>
      <c r="N155" s="502">
        <f>M155*(1+BASES!$E$10)</f>
        <v>0</v>
      </c>
      <c r="O155" s="502">
        <f>N155*(1+BASES!$F$10)</f>
        <v>0</v>
      </c>
      <c r="P155" s="503">
        <f t="shared" si="101"/>
        <v>0</v>
      </c>
      <c r="Q155" s="503">
        <f t="shared" si="102"/>
        <v>0</v>
      </c>
      <c r="R155" s="503">
        <f t="shared" si="103"/>
        <v>0</v>
      </c>
      <c r="S155" s="503">
        <f t="shared" si="104"/>
        <v>0</v>
      </c>
      <c r="T155" s="500">
        <f t="shared" si="105"/>
        <v>0</v>
      </c>
    </row>
    <row r="156" spans="2:20" x14ac:dyDescent="0.3">
      <c r="B156" s="773"/>
      <c r="C156" s="507"/>
      <c r="D156" s="508"/>
      <c r="E156" s="496"/>
      <c r="F156" s="503">
        <f t="shared" si="96"/>
        <v>0</v>
      </c>
      <c r="G156" s="503">
        <f t="shared" si="97"/>
        <v>0</v>
      </c>
      <c r="H156" s="503">
        <f t="shared" si="98"/>
        <v>0</v>
      </c>
      <c r="I156" s="503">
        <f t="shared" si="99"/>
        <v>0</v>
      </c>
      <c r="J156" s="499">
        <f t="shared" si="100"/>
        <v>0</v>
      </c>
      <c r="K156" s="496"/>
      <c r="L156" s="502">
        <f>K156*(1+BASES!$C$10)</f>
        <v>0</v>
      </c>
      <c r="M156" s="502">
        <f>L156*(1+BASES!$D$10)</f>
        <v>0</v>
      </c>
      <c r="N156" s="502">
        <f>M156*(1+BASES!$E$10)</f>
        <v>0</v>
      </c>
      <c r="O156" s="502">
        <f>N156*(1+BASES!$F$10)</f>
        <v>0</v>
      </c>
      <c r="P156" s="503">
        <f t="shared" si="101"/>
        <v>0</v>
      </c>
      <c r="Q156" s="503">
        <f t="shared" si="102"/>
        <v>0</v>
      </c>
      <c r="R156" s="503">
        <f t="shared" si="103"/>
        <v>0</v>
      </c>
      <c r="S156" s="503">
        <f t="shared" si="104"/>
        <v>0</v>
      </c>
      <c r="T156" s="500">
        <f t="shared" si="105"/>
        <v>0</v>
      </c>
    </row>
    <row r="157" spans="2:20" x14ac:dyDescent="0.3">
      <c r="B157" s="773"/>
      <c r="C157" s="507"/>
      <c r="D157" s="508"/>
      <c r="E157" s="496"/>
      <c r="F157" s="503">
        <f t="shared" si="96"/>
        <v>0</v>
      </c>
      <c r="G157" s="503">
        <f t="shared" si="97"/>
        <v>0</v>
      </c>
      <c r="H157" s="503">
        <f t="shared" si="98"/>
        <v>0</v>
      </c>
      <c r="I157" s="503">
        <f t="shared" si="99"/>
        <v>0</v>
      </c>
      <c r="J157" s="499">
        <f t="shared" si="100"/>
        <v>0</v>
      </c>
      <c r="K157" s="496"/>
      <c r="L157" s="502">
        <f>K157*(1+BASES!$C$10)</f>
        <v>0</v>
      </c>
      <c r="M157" s="502">
        <f>L157*(1+BASES!$D$10)</f>
        <v>0</v>
      </c>
      <c r="N157" s="502">
        <f>M157*(1+BASES!$E$10)</f>
        <v>0</v>
      </c>
      <c r="O157" s="502">
        <f>N157*(1+BASES!$F$10)</f>
        <v>0</v>
      </c>
      <c r="P157" s="503">
        <f t="shared" si="101"/>
        <v>0</v>
      </c>
      <c r="Q157" s="503">
        <f t="shared" si="102"/>
        <v>0</v>
      </c>
      <c r="R157" s="503">
        <f t="shared" si="103"/>
        <v>0</v>
      </c>
      <c r="S157" s="503">
        <f t="shared" si="104"/>
        <v>0</v>
      </c>
      <c r="T157" s="500">
        <f t="shared" si="105"/>
        <v>0</v>
      </c>
    </row>
    <row r="158" spans="2:20" x14ac:dyDescent="0.3">
      <c r="B158" s="773"/>
      <c r="C158" s="507"/>
      <c r="D158" s="508"/>
      <c r="E158" s="496"/>
      <c r="F158" s="503">
        <f t="shared" si="96"/>
        <v>0</v>
      </c>
      <c r="G158" s="503">
        <f t="shared" si="97"/>
        <v>0</v>
      </c>
      <c r="H158" s="503">
        <f t="shared" si="98"/>
        <v>0</v>
      </c>
      <c r="I158" s="503">
        <f t="shared" si="99"/>
        <v>0</v>
      </c>
      <c r="J158" s="499">
        <f t="shared" si="100"/>
        <v>0</v>
      </c>
      <c r="K158" s="496"/>
      <c r="L158" s="502">
        <f>K158*(1+BASES!$C$10)</f>
        <v>0</v>
      </c>
      <c r="M158" s="502">
        <f>L158*(1+BASES!$D$10)</f>
        <v>0</v>
      </c>
      <c r="N158" s="502">
        <f>M158*(1+BASES!$E$10)</f>
        <v>0</v>
      </c>
      <c r="O158" s="502">
        <f>N158*(1+BASES!$F$10)</f>
        <v>0</v>
      </c>
      <c r="P158" s="503">
        <f t="shared" si="101"/>
        <v>0</v>
      </c>
      <c r="Q158" s="503">
        <f t="shared" si="102"/>
        <v>0</v>
      </c>
      <c r="R158" s="503">
        <f t="shared" si="103"/>
        <v>0</v>
      </c>
      <c r="S158" s="503">
        <f t="shared" si="104"/>
        <v>0</v>
      </c>
      <c r="T158" s="500">
        <f t="shared" si="105"/>
        <v>0</v>
      </c>
    </row>
    <row r="159" spans="2:20" x14ac:dyDescent="0.3">
      <c r="B159" s="773"/>
      <c r="C159" s="507"/>
      <c r="D159" s="508"/>
      <c r="E159" s="496"/>
      <c r="F159" s="503">
        <f t="shared" si="96"/>
        <v>0</v>
      </c>
      <c r="G159" s="503">
        <f t="shared" si="97"/>
        <v>0</v>
      </c>
      <c r="H159" s="503">
        <f t="shared" si="98"/>
        <v>0</v>
      </c>
      <c r="I159" s="503">
        <f t="shared" si="99"/>
        <v>0</v>
      </c>
      <c r="J159" s="499">
        <f t="shared" si="100"/>
        <v>0</v>
      </c>
      <c r="K159" s="496"/>
      <c r="L159" s="502">
        <f>K159*(1+BASES!$C$10)</f>
        <v>0</v>
      </c>
      <c r="M159" s="502">
        <f>L159*(1+BASES!$D$10)</f>
        <v>0</v>
      </c>
      <c r="N159" s="502">
        <f>M159*(1+BASES!$E$10)</f>
        <v>0</v>
      </c>
      <c r="O159" s="502">
        <f>N159*(1+BASES!$F$10)</f>
        <v>0</v>
      </c>
      <c r="P159" s="503">
        <f t="shared" si="101"/>
        <v>0</v>
      </c>
      <c r="Q159" s="503">
        <f t="shared" si="102"/>
        <v>0</v>
      </c>
      <c r="R159" s="503">
        <f t="shared" si="103"/>
        <v>0</v>
      </c>
      <c r="S159" s="503">
        <f t="shared" si="104"/>
        <v>0</v>
      </c>
      <c r="T159" s="500">
        <f t="shared" si="105"/>
        <v>0</v>
      </c>
    </row>
    <row r="160" spans="2:20" ht="15" thickBot="1" x14ac:dyDescent="0.35">
      <c r="B160" s="773"/>
      <c r="C160" s="54" t="s">
        <v>90</v>
      </c>
      <c r="D160" s="55"/>
      <c r="E160" s="53"/>
      <c r="F160" s="53"/>
      <c r="G160" s="53"/>
      <c r="H160" s="53"/>
      <c r="I160" s="53"/>
      <c r="J160" s="53"/>
      <c r="K160" s="53"/>
      <c r="L160" s="518"/>
      <c r="M160" s="518"/>
      <c r="N160" s="518"/>
      <c r="O160" s="518"/>
      <c r="P160" s="504">
        <f>SUM(P140:P159)</f>
        <v>0</v>
      </c>
      <c r="Q160" s="504">
        <f>SUM(Q140:Q159)</f>
        <v>0</v>
      </c>
      <c r="R160" s="504">
        <f>SUM(R140:R159)</f>
        <v>0</v>
      </c>
      <c r="S160" s="504">
        <f>SUM(S140:S159)</f>
        <v>0</v>
      </c>
      <c r="T160" s="519">
        <f>SUM(T140:T159)</f>
        <v>0</v>
      </c>
    </row>
    <row r="161" spans="2:20" x14ac:dyDescent="0.3">
      <c r="B161" s="773"/>
      <c r="C161" s="60" t="s">
        <v>95</v>
      </c>
      <c r="D161" s="56"/>
      <c r="E161" s="59"/>
      <c r="F161" s="59"/>
      <c r="G161" s="59"/>
      <c r="H161" s="59"/>
      <c r="I161" s="59"/>
      <c r="J161" s="59"/>
      <c r="K161" s="59"/>
      <c r="L161" s="59"/>
      <c r="M161" s="59"/>
      <c r="N161" s="59"/>
      <c r="O161" s="59"/>
      <c r="P161" s="59"/>
      <c r="Q161" s="59"/>
      <c r="R161" s="59"/>
      <c r="S161" s="59"/>
      <c r="T161" s="61"/>
    </row>
    <row r="162" spans="2:20" x14ac:dyDescent="0.3">
      <c r="B162" s="773"/>
      <c r="C162" s="507"/>
      <c r="D162" s="515"/>
      <c r="E162" s="496"/>
      <c r="F162" s="503">
        <f>E162*(1+$J$8)</f>
        <v>0</v>
      </c>
      <c r="G162" s="503">
        <f>F162*(1+$K$8)</f>
        <v>0</v>
      </c>
      <c r="H162" s="503">
        <f>G162*(1+$L$8)</f>
        <v>0</v>
      </c>
      <c r="I162" s="503">
        <f>H162*(1+$M$8)</f>
        <v>0</v>
      </c>
      <c r="J162" s="499">
        <f>IF(E162=0,0,E162*1/$C$9)</f>
        <v>0</v>
      </c>
      <c r="K162" s="496"/>
      <c r="L162" s="502">
        <f>K162*(1+BASES!$C$10)</f>
        <v>0</v>
      </c>
      <c r="M162" s="502">
        <f>L162*(1+BASES!$D$10)</f>
        <v>0</v>
      </c>
      <c r="N162" s="502">
        <f>M162*(1+BASES!$E$10)</f>
        <v>0</v>
      </c>
      <c r="O162" s="502">
        <f>N162*(1+BASES!$F$10)</f>
        <v>0</v>
      </c>
      <c r="P162" s="503">
        <f>J162*K162*$C$9</f>
        <v>0</v>
      </c>
      <c r="Q162" s="503">
        <f>J162*L162*$D$9</f>
        <v>0</v>
      </c>
      <c r="R162" s="503">
        <f>J162*M162*$E$9</f>
        <v>0</v>
      </c>
      <c r="S162" s="503">
        <f>J162*N162*$F$9</f>
        <v>0</v>
      </c>
      <c r="T162" s="500">
        <f>J162*O162*$G$9</f>
        <v>0</v>
      </c>
    </row>
    <row r="163" spans="2:20" x14ac:dyDescent="0.3">
      <c r="B163" s="773"/>
      <c r="C163" s="507"/>
      <c r="D163" s="515"/>
      <c r="E163" s="496"/>
      <c r="F163" s="503">
        <f t="shared" ref="F163:F169" si="106">E163*(1+$J$8)</f>
        <v>0</v>
      </c>
      <c r="G163" s="503">
        <f t="shared" ref="G163:G169" si="107">F163*(1+$K$8)</f>
        <v>0</v>
      </c>
      <c r="H163" s="503">
        <f t="shared" ref="H163:H169" si="108">G163*(1+$L$8)</f>
        <v>0</v>
      </c>
      <c r="I163" s="503">
        <f t="shared" ref="I163:I169" si="109">H163*(1+$M$8)</f>
        <v>0</v>
      </c>
      <c r="J163" s="499">
        <f t="shared" ref="J163:J169" si="110">IF(E163=0,0,E163*1/$C$9)</f>
        <v>0</v>
      </c>
      <c r="K163" s="496"/>
      <c r="L163" s="502">
        <f>K163*(1+BASES!$C$10)</f>
        <v>0</v>
      </c>
      <c r="M163" s="502">
        <f>L163*(1+BASES!$D$10)</f>
        <v>0</v>
      </c>
      <c r="N163" s="502">
        <f>M163*(1+BASES!$E$10)</f>
        <v>0</v>
      </c>
      <c r="O163" s="502">
        <f>N163*(1+BASES!$F$10)</f>
        <v>0</v>
      </c>
      <c r="P163" s="503">
        <f t="shared" ref="P163:P169" si="111">J163*K163*$C$9</f>
        <v>0</v>
      </c>
      <c r="Q163" s="503">
        <f t="shared" ref="Q163:Q169" si="112">J163*L163*$D$9</f>
        <v>0</v>
      </c>
      <c r="R163" s="503">
        <f t="shared" ref="R163:R169" si="113">J163*M163*$E$9</f>
        <v>0</v>
      </c>
      <c r="S163" s="503">
        <f t="shared" ref="S163:S169" si="114">J163*N163*$F$9</f>
        <v>0</v>
      </c>
      <c r="T163" s="500">
        <f t="shared" ref="T163:T169" si="115">J163*O163*$G$9</f>
        <v>0</v>
      </c>
    </row>
    <row r="164" spans="2:20" x14ac:dyDescent="0.3">
      <c r="B164" s="773"/>
      <c r="C164" s="507"/>
      <c r="D164" s="515"/>
      <c r="E164" s="496"/>
      <c r="F164" s="503">
        <f t="shared" si="106"/>
        <v>0</v>
      </c>
      <c r="G164" s="503">
        <f t="shared" si="107"/>
        <v>0</v>
      </c>
      <c r="H164" s="503">
        <f t="shared" si="108"/>
        <v>0</v>
      </c>
      <c r="I164" s="503">
        <f t="shared" si="109"/>
        <v>0</v>
      </c>
      <c r="J164" s="499">
        <f t="shared" si="110"/>
        <v>0</v>
      </c>
      <c r="K164" s="496"/>
      <c r="L164" s="502">
        <f>K164*(1+BASES!$C$10)</f>
        <v>0</v>
      </c>
      <c r="M164" s="502">
        <f>L164*(1+BASES!$D$10)</f>
        <v>0</v>
      </c>
      <c r="N164" s="502">
        <f>M164*(1+BASES!$E$10)</f>
        <v>0</v>
      </c>
      <c r="O164" s="502">
        <f>N164*(1+BASES!$F$10)</f>
        <v>0</v>
      </c>
      <c r="P164" s="503">
        <f t="shared" si="111"/>
        <v>0</v>
      </c>
      <c r="Q164" s="503">
        <f t="shared" si="112"/>
        <v>0</v>
      </c>
      <c r="R164" s="503">
        <f t="shared" si="113"/>
        <v>0</v>
      </c>
      <c r="S164" s="503">
        <f t="shared" si="114"/>
        <v>0</v>
      </c>
      <c r="T164" s="500">
        <f t="shared" si="115"/>
        <v>0</v>
      </c>
    </row>
    <row r="165" spans="2:20" x14ac:dyDescent="0.3">
      <c r="B165" s="773"/>
      <c r="C165" s="507"/>
      <c r="D165" s="515"/>
      <c r="E165" s="496"/>
      <c r="F165" s="503">
        <f t="shared" si="106"/>
        <v>0</v>
      </c>
      <c r="G165" s="503">
        <f t="shared" si="107"/>
        <v>0</v>
      </c>
      <c r="H165" s="503">
        <f t="shared" si="108"/>
        <v>0</v>
      </c>
      <c r="I165" s="503">
        <f t="shared" si="109"/>
        <v>0</v>
      </c>
      <c r="J165" s="499">
        <f t="shared" si="110"/>
        <v>0</v>
      </c>
      <c r="K165" s="496"/>
      <c r="L165" s="502">
        <f>K165*(1+BASES!$C$10)</f>
        <v>0</v>
      </c>
      <c r="M165" s="502">
        <f>L165*(1+BASES!$D$10)</f>
        <v>0</v>
      </c>
      <c r="N165" s="502">
        <f>M165*(1+BASES!$E$10)</f>
        <v>0</v>
      </c>
      <c r="O165" s="502">
        <f>N165*(1+BASES!$F$10)</f>
        <v>0</v>
      </c>
      <c r="P165" s="503">
        <f t="shared" si="111"/>
        <v>0</v>
      </c>
      <c r="Q165" s="503">
        <f t="shared" si="112"/>
        <v>0</v>
      </c>
      <c r="R165" s="503">
        <f t="shared" si="113"/>
        <v>0</v>
      </c>
      <c r="S165" s="503">
        <f t="shared" si="114"/>
        <v>0</v>
      </c>
      <c r="T165" s="500">
        <f t="shared" si="115"/>
        <v>0</v>
      </c>
    </row>
    <row r="166" spans="2:20" x14ac:dyDescent="0.3">
      <c r="B166" s="773"/>
      <c r="C166" s="507"/>
      <c r="D166" s="515"/>
      <c r="E166" s="496"/>
      <c r="F166" s="503">
        <f t="shared" si="106"/>
        <v>0</v>
      </c>
      <c r="G166" s="503">
        <f t="shared" si="107"/>
        <v>0</v>
      </c>
      <c r="H166" s="503">
        <f t="shared" si="108"/>
        <v>0</v>
      </c>
      <c r="I166" s="503">
        <f t="shared" si="109"/>
        <v>0</v>
      </c>
      <c r="J166" s="499">
        <f t="shared" si="110"/>
        <v>0</v>
      </c>
      <c r="K166" s="496"/>
      <c r="L166" s="502">
        <f>K166*(1+BASES!$C$10)</f>
        <v>0</v>
      </c>
      <c r="M166" s="502">
        <f>L166*(1+BASES!$D$10)</f>
        <v>0</v>
      </c>
      <c r="N166" s="502">
        <f>M166*(1+BASES!$E$10)</f>
        <v>0</v>
      </c>
      <c r="O166" s="502">
        <f>N166*(1+BASES!$F$10)</f>
        <v>0</v>
      </c>
      <c r="P166" s="503">
        <f t="shared" si="111"/>
        <v>0</v>
      </c>
      <c r="Q166" s="503">
        <f t="shared" si="112"/>
        <v>0</v>
      </c>
      <c r="R166" s="503">
        <f t="shared" si="113"/>
        <v>0</v>
      </c>
      <c r="S166" s="503">
        <f t="shared" si="114"/>
        <v>0</v>
      </c>
      <c r="T166" s="500">
        <f t="shared" si="115"/>
        <v>0</v>
      </c>
    </row>
    <row r="167" spans="2:20" x14ac:dyDescent="0.3">
      <c r="B167" s="773"/>
      <c r="C167" s="507"/>
      <c r="D167" s="515"/>
      <c r="E167" s="496"/>
      <c r="F167" s="503">
        <f t="shared" si="106"/>
        <v>0</v>
      </c>
      <c r="G167" s="503">
        <f t="shared" si="107"/>
        <v>0</v>
      </c>
      <c r="H167" s="503">
        <f t="shared" si="108"/>
        <v>0</v>
      </c>
      <c r="I167" s="503">
        <f t="shared" si="109"/>
        <v>0</v>
      </c>
      <c r="J167" s="499">
        <f t="shared" si="110"/>
        <v>0</v>
      </c>
      <c r="K167" s="496"/>
      <c r="L167" s="502">
        <f>K167*(1+BASES!$C$10)</f>
        <v>0</v>
      </c>
      <c r="M167" s="502">
        <f>L167*(1+BASES!$D$10)</f>
        <v>0</v>
      </c>
      <c r="N167" s="502">
        <f>M167*(1+BASES!$E$10)</f>
        <v>0</v>
      </c>
      <c r="O167" s="502">
        <f>N167*(1+BASES!$F$10)</f>
        <v>0</v>
      </c>
      <c r="P167" s="503">
        <f t="shared" si="111"/>
        <v>0</v>
      </c>
      <c r="Q167" s="503">
        <f t="shared" si="112"/>
        <v>0</v>
      </c>
      <c r="R167" s="503">
        <f t="shared" si="113"/>
        <v>0</v>
      </c>
      <c r="S167" s="503">
        <f t="shared" si="114"/>
        <v>0</v>
      </c>
      <c r="T167" s="500">
        <f t="shared" si="115"/>
        <v>0</v>
      </c>
    </row>
    <row r="168" spans="2:20" x14ac:dyDescent="0.3">
      <c r="B168" s="773"/>
      <c r="C168" s="507"/>
      <c r="D168" s="515"/>
      <c r="E168" s="496"/>
      <c r="F168" s="503">
        <f t="shared" si="106"/>
        <v>0</v>
      </c>
      <c r="G168" s="503">
        <f t="shared" si="107"/>
        <v>0</v>
      </c>
      <c r="H168" s="503">
        <f t="shared" si="108"/>
        <v>0</v>
      </c>
      <c r="I168" s="503">
        <f t="shared" si="109"/>
        <v>0</v>
      </c>
      <c r="J168" s="499">
        <f t="shared" si="110"/>
        <v>0</v>
      </c>
      <c r="K168" s="496"/>
      <c r="L168" s="502">
        <f>K168*(1+BASES!$C$10)</f>
        <v>0</v>
      </c>
      <c r="M168" s="502">
        <f>L168*(1+BASES!$D$10)</f>
        <v>0</v>
      </c>
      <c r="N168" s="502">
        <f>M168*(1+BASES!$E$10)</f>
        <v>0</v>
      </c>
      <c r="O168" s="502">
        <f>N168*(1+BASES!$F$10)</f>
        <v>0</v>
      </c>
      <c r="P168" s="503">
        <f t="shared" si="111"/>
        <v>0</v>
      </c>
      <c r="Q168" s="503">
        <f t="shared" si="112"/>
        <v>0</v>
      </c>
      <c r="R168" s="503">
        <f t="shared" si="113"/>
        <v>0</v>
      </c>
      <c r="S168" s="503">
        <f t="shared" si="114"/>
        <v>0</v>
      </c>
      <c r="T168" s="500">
        <f t="shared" si="115"/>
        <v>0</v>
      </c>
    </row>
    <row r="169" spans="2:20" x14ac:dyDescent="0.3">
      <c r="B169" s="773"/>
      <c r="C169" s="507"/>
      <c r="D169" s="515"/>
      <c r="E169" s="496"/>
      <c r="F169" s="503">
        <f t="shared" si="106"/>
        <v>0</v>
      </c>
      <c r="G169" s="503">
        <f t="shared" si="107"/>
        <v>0</v>
      </c>
      <c r="H169" s="503">
        <f t="shared" si="108"/>
        <v>0</v>
      </c>
      <c r="I169" s="503">
        <f t="shared" si="109"/>
        <v>0</v>
      </c>
      <c r="J169" s="499">
        <f t="shared" si="110"/>
        <v>0</v>
      </c>
      <c r="K169" s="496"/>
      <c r="L169" s="502">
        <f>K169*(1+BASES!$C$10)</f>
        <v>0</v>
      </c>
      <c r="M169" s="502">
        <f>L169*(1+BASES!$D$10)</f>
        <v>0</v>
      </c>
      <c r="N169" s="502">
        <f>M169*(1+BASES!$E$10)</f>
        <v>0</v>
      </c>
      <c r="O169" s="502">
        <f>N169*(1+BASES!$F$10)</f>
        <v>0</v>
      </c>
      <c r="P169" s="503">
        <f t="shared" si="111"/>
        <v>0</v>
      </c>
      <c r="Q169" s="503">
        <f t="shared" si="112"/>
        <v>0</v>
      </c>
      <c r="R169" s="503">
        <f t="shared" si="113"/>
        <v>0</v>
      </c>
      <c r="S169" s="503">
        <f t="shared" si="114"/>
        <v>0</v>
      </c>
      <c r="T169" s="500">
        <f t="shared" si="115"/>
        <v>0</v>
      </c>
    </row>
    <row r="170" spans="2:20" ht="15" thickBot="1" x14ac:dyDescent="0.35">
      <c r="B170" s="773"/>
      <c r="C170" s="512" t="s">
        <v>90</v>
      </c>
      <c r="D170" s="513"/>
      <c r="E170" s="514"/>
      <c r="F170" s="518"/>
      <c r="G170" s="518"/>
      <c r="H170" s="518"/>
      <c r="I170" s="518"/>
      <c r="J170" s="518"/>
      <c r="K170" s="53"/>
      <c r="L170" s="518"/>
      <c r="M170" s="518"/>
      <c r="N170" s="522"/>
      <c r="O170" s="523"/>
      <c r="P170" s="504">
        <f>SUM(P162:P169)</f>
        <v>0</v>
      </c>
      <c r="Q170" s="504">
        <f>SUM(Q162:Q169)</f>
        <v>0</v>
      </c>
      <c r="R170" s="504">
        <f>SUM(R162:R169)</f>
        <v>0</v>
      </c>
      <c r="S170" s="504">
        <f>SUM(S162:S169)</f>
        <v>0</v>
      </c>
      <c r="T170" s="519">
        <f>SUM(T162:T169)</f>
        <v>0</v>
      </c>
    </row>
    <row r="171" spans="2:20" x14ac:dyDescent="0.3">
      <c r="B171" s="773"/>
      <c r="C171" s="60" t="s">
        <v>96</v>
      </c>
      <c r="D171" s="56"/>
      <c r="E171" s="59"/>
      <c r="F171" s="59"/>
      <c r="G171" s="59"/>
      <c r="H171" s="59"/>
      <c r="I171" s="59"/>
      <c r="J171" s="59"/>
      <c r="K171" s="59"/>
      <c r="L171" s="59"/>
      <c r="M171" s="59"/>
      <c r="N171" s="58"/>
      <c r="O171" s="56"/>
      <c r="P171" s="59"/>
      <c r="Q171" s="59"/>
      <c r="R171" s="59"/>
      <c r="S171" s="59"/>
      <c r="T171" s="61"/>
    </row>
    <row r="172" spans="2:20" x14ac:dyDescent="0.3">
      <c r="B172" s="773"/>
      <c r="C172" s="507"/>
      <c r="D172" s="508"/>
      <c r="E172" s="496"/>
      <c r="F172" s="503">
        <f>E172*(1+$J$8)</f>
        <v>0</v>
      </c>
      <c r="G172" s="503">
        <f>F172*(1+$K$8)</f>
        <v>0</v>
      </c>
      <c r="H172" s="503">
        <f>G172*(1+$L$8)</f>
        <v>0</v>
      </c>
      <c r="I172" s="503">
        <f>H172*(1+$M$8)</f>
        <v>0</v>
      </c>
      <c r="J172" s="499">
        <f>IF(E172=0,0,E172*1/$C$9)</f>
        <v>0</v>
      </c>
      <c r="K172" s="496"/>
      <c r="L172" s="502">
        <f>K172*(1+BASES!$C$10)</f>
        <v>0</v>
      </c>
      <c r="M172" s="502">
        <f>L172*(1+BASES!$D$10)</f>
        <v>0</v>
      </c>
      <c r="N172" s="502">
        <f>M172*(1+BASES!$E$10)</f>
        <v>0</v>
      </c>
      <c r="O172" s="502">
        <f>N172*(1+BASES!$F$10)</f>
        <v>0</v>
      </c>
      <c r="P172" s="503">
        <f>J172*K172*$C$9</f>
        <v>0</v>
      </c>
      <c r="Q172" s="503">
        <f>J172*L172*$D$9</f>
        <v>0</v>
      </c>
      <c r="R172" s="503">
        <f>J172*M172*$E$9</f>
        <v>0</v>
      </c>
      <c r="S172" s="503">
        <f>J172*N172*$F$9</f>
        <v>0</v>
      </c>
      <c r="T172" s="500">
        <f>J172*O172*$G$9</f>
        <v>0</v>
      </c>
    </row>
    <row r="173" spans="2:20" x14ac:dyDescent="0.3">
      <c r="B173" s="773"/>
      <c r="C173" s="507"/>
      <c r="D173" s="508"/>
      <c r="E173" s="496"/>
      <c r="F173" s="503">
        <f t="shared" ref="F173:F179" si="116">E173*(1+$J$8)</f>
        <v>0</v>
      </c>
      <c r="G173" s="503">
        <f t="shared" ref="G173:G179" si="117">F173*(1+$K$8)</f>
        <v>0</v>
      </c>
      <c r="H173" s="503">
        <f t="shared" ref="H173:H179" si="118">G173*(1+$L$8)</f>
        <v>0</v>
      </c>
      <c r="I173" s="503">
        <f t="shared" ref="I173:I179" si="119">H173*(1+$M$8)</f>
        <v>0</v>
      </c>
      <c r="J173" s="499">
        <f t="shared" ref="J173:J179" si="120">IF(E173=0,0,E173*1/$C$9)</f>
        <v>0</v>
      </c>
      <c r="K173" s="496"/>
      <c r="L173" s="502">
        <f>K173*(1+BASES!$C$10)</f>
        <v>0</v>
      </c>
      <c r="M173" s="502">
        <f>L173*(1+BASES!$D$10)</f>
        <v>0</v>
      </c>
      <c r="N173" s="502">
        <f>M173*(1+BASES!$E$10)</f>
        <v>0</v>
      </c>
      <c r="O173" s="502">
        <f>N173*(1+BASES!$F$10)</f>
        <v>0</v>
      </c>
      <c r="P173" s="503">
        <f t="shared" ref="P173:P179" si="121">J173*K173*$C$9</f>
        <v>0</v>
      </c>
      <c r="Q173" s="503">
        <f t="shared" ref="Q173:Q179" si="122">J173*L173*$D$9</f>
        <v>0</v>
      </c>
      <c r="R173" s="503">
        <f t="shared" ref="R173:R179" si="123">J173*M173*$E$9</f>
        <v>0</v>
      </c>
      <c r="S173" s="503">
        <f t="shared" ref="S173:S179" si="124">J173*N173*$F$9</f>
        <v>0</v>
      </c>
      <c r="T173" s="500">
        <f t="shared" ref="T173:T179" si="125">J173*O173*$G$9</f>
        <v>0</v>
      </c>
    </row>
    <row r="174" spans="2:20" x14ac:dyDescent="0.3">
      <c r="B174" s="773"/>
      <c r="C174" s="507"/>
      <c r="D174" s="508"/>
      <c r="E174" s="496"/>
      <c r="F174" s="503">
        <f t="shared" si="116"/>
        <v>0</v>
      </c>
      <c r="G174" s="503">
        <f t="shared" si="117"/>
        <v>0</v>
      </c>
      <c r="H174" s="503">
        <f t="shared" si="118"/>
        <v>0</v>
      </c>
      <c r="I174" s="503">
        <f t="shared" si="119"/>
        <v>0</v>
      </c>
      <c r="J174" s="499">
        <f t="shared" si="120"/>
        <v>0</v>
      </c>
      <c r="K174" s="496"/>
      <c r="L174" s="502">
        <f>K174*(1+BASES!$C$10)</f>
        <v>0</v>
      </c>
      <c r="M174" s="502">
        <f>L174*(1+BASES!$D$10)</f>
        <v>0</v>
      </c>
      <c r="N174" s="502">
        <f>M174*(1+BASES!$E$10)</f>
        <v>0</v>
      </c>
      <c r="O174" s="502">
        <f>N174*(1+BASES!$F$10)</f>
        <v>0</v>
      </c>
      <c r="P174" s="503">
        <f t="shared" si="121"/>
        <v>0</v>
      </c>
      <c r="Q174" s="503">
        <f t="shared" si="122"/>
        <v>0</v>
      </c>
      <c r="R174" s="503">
        <f t="shared" si="123"/>
        <v>0</v>
      </c>
      <c r="S174" s="503">
        <f t="shared" si="124"/>
        <v>0</v>
      </c>
      <c r="T174" s="500">
        <f t="shared" si="125"/>
        <v>0</v>
      </c>
    </row>
    <row r="175" spans="2:20" x14ac:dyDescent="0.3">
      <c r="B175" s="773"/>
      <c r="C175" s="507"/>
      <c r="D175" s="508"/>
      <c r="E175" s="496"/>
      <c r="F175" s="503">
        <f t="shared" si="116"/>
        <v>0</v>
      </c>
      <c r="G175" s="503">
        <f t="shared" si="117"/>
        <v>0</v>
      </c>
      <c r="H175" s="503">
        <f t="shared" si="118"/>
        <v>0</v>
      </c>
      <c r="I175" s="503">
        <f t="shared" si="119"/>
        <v>0</v>
      </c>
      <c r="J175" s="499">
        <f t="shared" si="120"/>
        <v>0</v>
      </c>
      <c r="K175" s="496"/>
      <c r="L175" s="502">
        <f>K175*(1+BASES!$C$10)</f>
        <v>0</v>
      </c>
      <c r="M175" s="502">
        <f>L175*(1+BASES!$D$10)</f>
        <v>0</v>
      </c>
      <c r="N175" s="502">
        <f>M175*(1+BASES!$E$10)</f>
        <v>0</v>
      </c>
      <c r="O175" s="502">
        <f>N175*(1+BASES!$F$10)</f>
        <v>0</v>
      </c>
      <c r="P175" s="503">
        <f t="shared" si="121"/>
        <v>0</v>
      </c>
      <c r="Q175" s="503">
        <f t="shared" si="122"/>
        <v>0</v>
      </c>
      <c r="R175" s="503">
        <f t="shared" si="123"/>
        <v>0</v>
      </c>
      <c r="S175" s="503">
        <f t="shared" si="124"/>
        <v>0</v>
      </c>
      <c r="T175" s="500">
        <f t="shared" si="125"/>
        <v>0</v>
      </c>
    </row>
    <row r="176" spans="2:20" x14ac:dyDescent="0.3">
      <c r="B176" s="773"/>
      <c r="C176" s="507"/>
      <c r="D176" s="508"/>
      <c r="E176" s="496"/>
      <c r="F176" s="503">
        <f t="shared" si="116"/>
        <v>0</v>
      </c>
      <c r="G176" s="503">
        <f t="shared" si="117"/>
        <v>0</v>
      </c>
      <c r="H176" s="503">
        <f t="shared" si="118"/>
        <v>0</v>
      </c>
      <c r="I176" s="503">
        <f t="shared" si="119"/>
        <v>0</v>
      </c>
      <c r="J176" s="499">
        <f t="shared" si="120"/>
        <v>0</v>
      </c>
      <c r="K176" s="496"/>
      <c r="L176" s="502">
        <f>K176*(1+BASES!$C$10)</f>
        <v>0</v>
      </c>
      <c r="M176" s="502">
        <f>L176*(1+BASES!$D$10)</f>
        <v>0</v>
      </c>
      <c r="N176" s="502">
        <f>M176*(1+BASES!$E$10)</f>
        <v>0</v>
      </c>
      <c r="O176" s="502">
        <f>N176*(1+BASES!$F$10)</f>
        <v>0</v>
      </c>
      <c r="P176" s="503">
        <f t="shared" si="121"/>
        <v>0</v>
      </c>
      <c r="Q176" s="503">
        <f t="shared" si="122"/>
        <v>0</v>
      </c>
      <c r="R176" s="503">
        <f t="shared" si="123"/>
        <v>0</v>
      </c>
      <c r="S176" s="503">
        <f t="shared" si="124"/>
        <v>0</v>
      </c>
      <c r="T176" s="500">
        <f t="shared" si="125"/>
        <v>0</v>
      </c>
    </row>
    <row r="177" spans="2:21" x14ac:dyDescent="0.3">
      <c r="B177" s="773"/>
      <c r="C177" s="507"/>
      <c r="D177" s="508"/>
      <c r="E177" s="496"/>
      <c r="F177" s="503">
        <f t="shared" si="116"/>
        <v>0</v>
      </c>
      <c r="G177" s="503">
        <f t="shared" si="117"/>
        <v>0</v>
      </c>
      <c r="H177" s="503">
        <f t="shared" si="118"/>
        <v>0</v>
      </c>
      <c r="I177" s="503">
        <f t="shared" si="119"/>
        <v>0</v>
      </c>
      <c r="J177" s="499">
        <f t="shared" si="120"/>
        <v>0</v>
      </c>
      <c r="K177" s="496"/>
      <c r="L177" s="502">
        <f>K177*(1+BASES!$C$10)</f>
        <v>0</v>
      </c>
      <c r="M177" s="502">
        <f>L177*(1+BASES!$D$10)</f>
        <v>0</v>
      </c>
      <c r="N177" s="502">
        <f>M177*(1+BASES!$E$10)</f>
        <v>0</v>
      </c>
      <c r="O177" s="502">
        <f>N177*(1+BASES!$F$10)</f>
        <v>0</v>
      </c>
      <c r="P177" s="503">
        <f t="shared" si="121"/>
        <v>0</v>
      </c>
      <c r="Q177" s="503">
        <f t="shared" si="122"/>
        <v>0</v>
      </c>
      <c r="R177" s="503">
        <f t="shared" si="123"/>
        <v>0</v>
      </c>
      <c r="S177" s="503">
        <f t="shared" si="124"/>
        <v>0</v>
      </c>
      <c r="T177" s="500">
        <f t="shared" si="125"/>
        <v>0</v>
      </c>
    </row>
    <row r="178" spans="2:21" x14ac:dyDescent="0.3">
      <c r="B178" s="773"/>
      <c r="C178" s="507"/>
      <c r="D178" s="508"/>
      <c r="E178" s="496"/>
      <c r="F178" s="503">
        <f t="shared" si="116"/>
        <v>0</v>
      </c>
      <c r="G178" s="503">
        <f t="shared" si="117"/>
        <v>0</v>
      </c>
      <c r="H178" s="503">
        <f t="shared" si="118"/>
        <v>0</v>
      </c>
      <c r="I178" s="503">
        <f t="shared" si="119"/>
        <v>0</v>
      </c>
      <c r="J178" s="499">
        <f t="shared" si="120"/>
        <v>0</v>
      </c>
      <c r="K178" s="496"/>
      <c r="L178" s="502">
        <f>K178*(1+BASES!$C$10)</f>
        <v>0</v>
      </c>
      <c r="M178" s="502">
        <f>L178*(1+BASES!$D$10)</f>
        <v>0</v>
      </c>
      <c r="N178" s="502">
        <f>M178*(1+BASES!$E$10)</f>
        <v>0</v>
      </c>
      <c r="O178" s="502">
        <f>N178*(1+BASES!$F$10)</f>
        <v>0</v>
      </c>
      <c r="P178" s="503">
        <f t="shared" si="121"/>
        <v>0</v>
      </c>
      <c r="Q178" s="503">
        <f t="shared" si="122"/>
        <v>0</v>
      </c>
      <c r="R178" s="503">
        <f t="shared" si="123"/>
        <v>0</v>
      </c>
      <c r="S178" s="503">
        <f t="shared" si="124"/>
        <v>0</v>
      </c>
      <c r="T178" s="500">
        <f t="shared" si="125"/>
        <v>0</v>
      </c>
    </row>
    <row r="179" spans="2:21" x14ac:dyDescent="0.3">
      <c r="B179" s="773"/>
      <c r="C179" s="507"/>
      <c r="D179" s="508"/>
      <c r="E179" s="496"/>
      <c r="F179" s="503">
        <f t="shared" si="116"/>
        <v>0</v>
      </c>
      <c r="G179" s="503">
        <f t="shared" si="117"/>
        <v>0</v>
      </c>
      <c r="H179" s="503">
        <f t="shared" si="118"/>
        <v>0</v>
      </c>
      <c r="I179" s="503">
        <f t="shared" si="119"/>
        <v>0</v>
      </c>
      <c r="J179" s="499">
        <f t="shared" si="120"/>
        <v>0</v>
      </c>
      <c r="K179" s="496"/>
      <c r="L179" s="502">
        <f>K179*(1+BASES!$C$10)</f>
        <v>0</v>
      </c>
      <c r="M179" s="502">
        <f>L179*(1+BASES!$D$10)</f>
        <v>0</v>
      </c>
      <c r="N179" s="502">
        <f>M179*(1+BASES!$E$10)</f>
        <v>0</v>
      </c>
      <c r="O179" s="502">
        <f>N179*(1+BASES!$F$10)</f>
        <v>0</v>
      </c>
      <c r="P179" s="503">
        <f t="shared" si="121"/>
        <v>0</v>
      </c>
      <c r="Q179" s="503">
        <f t="shared" si="122"/>
        <v>0</v>
      </c>
      <c r="R179" s="503">
        <f t="shared" si="123"/>
        <v>0</v>
      </c>
      <c r="S179" s="503">
        <f t="shared" si="124"/>
        <v>0</v>
      </c>
      <c r="T179" s="500">
        <f t="shared" si="125"/>
        <v>0</v>
      </c>
    </row>
    <row r="180" spans="2:21" ht="15" thickBot="1" x14ac:dyDescent="0.35">
      <c r="B180" s="774"/>
      <c r="C180" s="54" t="s">
        <v>90</v>
      </c>
      <c r="D180" s="55"/>
      <c r="E180" s="53"/>
      <c r="F180" s="53"/>
      <c r="G180" s="53"/>
      <c r="H180" s="53"/>
      <c r="I180" s="53"/>
      <c r="J180" s="53"/>
      <c r="K180" s="53"/>
      <c r="L180" s="53"/>
      <c r="M180" s="53"/>
      <c r="N180" s="53"/>
      <c r="O180" s="53"/>
      <c r="P180" s="504">
        <f>SUM(P172:P179)</f>
        <v>0</v>
      </c>
      <c r="Q180" s="504">
        <f>SUM(Q172:Q179)</f>
        <v>0</v>
      </c>
      <c r="R180" s="504">
        <f>SUM(R172:R179)</f>
        <v>0</v>
      </c>
      <c r="S180" s="504">
        <f>SUM(S172:S179)</f>
        <v>0</v>
      </c>
      <c r="T180" s="519">
        <f>SUM(T172:T179)</f>
        <v>0</v>
      </c>
      <c r="U180" s="476"/>
    </row>
    <row r="181" spans="2:21" x14ac:dyDescent="0.3">
      <c r="N181" s="778" t="s">
        <v>98</v>
      </c>
      <c r="O181" s="779"/>
      <c r="P181" s="528">
        <f>P36+P77+P118+P160</f>
        <v>0</v>
      </c>
      <c r="Q181" s="529">
        <f>Q36+Q77+Q118+Q160</f>
        <v>0</v>
      </c>
      <c r="R181" s="529">
        <f t="shared" ref="R181:T181" si="126">R36+R77+R118+R160</f>
        <v>0</v>
      </c>
      <c r="S181" s="529">
        <f t="shared" si="126"/>
        <v>0</v>
      </c>
      <c r="T181" s="529">
        <f t="shared" si="126"/>
        <v>0</v>
      </c>
      <c r="U181" s="476"/>
    </row>
    <row r="182" spans="2:21" x14ac:dyDescent="0.3">
      <c r="N182" s="780" t="s">
        <v>99</v>
      </c>
      <c r="O182" s="781"/>
      <c r="P182" s="526">
        <f>P46+P87+P128+P170</f>
        <v>0</v>
      </c>
      <c r="Q182" s="527">
        <f>Q46+Q87+Q128+Q170</f>
        <v>0</v>
      </c>
      <c r="R182" s="527">
        <f t="shared" ref="R182:T182" si="127">R46+R87+R128+R170</f>
        <v>0</v>
      </c>
      <c r="S182" s="527">
        <f t="shared" si="127"/>
        <v>0</v>
      </c>
      <c r="T182" s="527">
        <f t="shared" si="127"/>
        <v>0</v>
      </c>
      <c r="U182" s="476"/>
    </row>
    <row r="183" spans="2:21" x14ac:dyDescent="0.3">
      <c r="N183" s="780" t="s">
        <v>100</v>
      </c>
      <c r="O183" s="781"/>
      <c r="P183" s="526">
        <f>P55+P96+P138+P180</f>
        <v>0</v>
      </c>
      <c r="Q183" s="527">
        <f>Q55+Q96+Q138+Q180</f>
        <v>0</v>
      </c>
      <c r="R183" s="527">
        <f>R55+R96+R138+R180</f>
        <v>0</v>
      </c>
      <c r="S183" s="527">
        <f t="shared" ref="S183:T183" si="128">S55+S96+S138+S180</f>
        <v>0</v>
      </c>
      <c r="T183" s="527">
        <f t="shared" si="128"/>
        <v>0</v>
      </c>
      <c r="U183" s="476"/>
    </row>
    <row r="184" spans="2:21" ht="15" thickBot="1" x14ac:dyDescent="0.35">
      <c r="N184" s="776" t="s">
        <v>101</v>
      </c>
      <c r="O184" s="777"/>
      <c r="P184" s="530">
        <f>SUM(P181:P183)</f>
        <v>0</v>
      </c>
      <c r="Q184" s="530">
        <f>SUM(Q181:Q183)</f>
        <v>0</v>
      </c>
      <c r="R184" s="530">
        <f>SUM(R181:R183)</f>
        <v>0</v>
      </c>
      <c r="S184" s="530">
        <f>SUM(S181:S183)</f>
        <v>0</v>
      </c>
      <c r="T184" s="531">
        <f>SUM(T181:T183)</f>
        <v>0</v>
      </c>
    </row>
    <row r="185" spans="2:21" ht="18" x14ac:dyDescent="0.3">
      <c r="B185" s="785" t="s">
        <v>102</v>
      </c>
      <c r="C185" s="787" t="s">
        <v>109</v>
      </c>
      <c r="D185" s="787"/>
      <c r="E185" s="787"/>
      <c r="F185" s="787"/>
      <c r="G185" s="787"/>
      <c r="H185" s="788"/>
    </row>
    <row r="186" spans="2:21" ht="18.600000000000001" thickBot="1" x14ac:dyDescent="0.35">
      <c r="B186" s="786"/>
      <c r="C186" s="65" t="s">
        <v>103</v>
      </c>
      <c r="D186" s="65" t="s">
        <v>104</v>
      </c>
      <c r="E186" s="65" t="s">
        <v>105</v>
      </c>
      <c r="F186" s="65" t="s">
        <v>106</v>
      </c>
      <c r="G186" s="65" t="s">
        <v>107</v>
      </c>
      <c r="H186" s="66" t="s">
        <v>108</v>
      </c>
    </row>
    <row r="187" spans="2:21" x14ac:dyDescent="0.3">
      <c r="B187" s="782" t="str">
        <f>'PROYECCIÓN DE VENTAS'!C10</f>
        <v>Nombre del producto o servicio 1</v>
      </c>
      <c r="C187" s="67" t="s">
        <v>111</v>
      </c>
      <c r="D187" s="532">
        <f>IF($C$6=0,0,P36/$C$6)</f>
        <v>0</v>
      </c>
      <c r="E187" s="532">
        <f>IF($D$6=0,0,Q36/$D$6)</f>
        <v>0</v>
      </c>
      <c r="F187" s="532">
        <f>IF($E$6=0,0,R36/$E$6)</f>
        <v>0</v>
      </c>
      <c r="G187" s="532">
        <f>IF($F$6=0,0,S36/$F$6)</f>
        <v>0</v>
      </c>
      <c r="H187" s="533">
        <f>IF($G$6=0,0,T36/$G$6)</f>
        <v>0</v>
      </c>
    </row>
    <row r="188" spans="2:21" x14ac:dyDescent="0.3">
      <c r="B188" s="783"/>
      <c r="C188" s="4" t="s">
        <v>110</v>
      </c>
      <c r="D188" s="534">
        <f>IF($C$6=0,0,P46/$C$6)</f>
        <v>0</v>
      </c>
      <c r="E188" s="534">
        <f>IF($D$6=0,0,Q46/$D$6)</f>
        <v>0</v>
      </c>
      <c r="F188" s="534">
        <f>IF($E$6=0,0,R46/$E$6)</f>
        <v>0</v>
      </c>
      <c r="G188" s="534">
        <f>IF($F$6=0,0,S46/$F$6)</f>
        <v>0</v>
      </c>
      <c r="H188" s="535">
        <f>IF($G$6=0,0,T46/$G$6)</f>
        <v>0</v>
      </c>
    </row>
    <row r="189" spans="2:21" x14ac:dyDescent="0.3">
      <c r="B189" s="783"/>
      <c r="C189" s="4" t="s">
        <v>112</v>
      </c>
      <c r="D189" s="534">
        <f>IF($C$6=0,0,P55/$C$6)</f>
        <v>0</v>
      </c>
      <c r="E189" s="534">
        <f>IF($D$6=0,0,Q55/$D$6)</f>
        <v>0</v>
      </c>
      <c r="F189" s="534">
        <f>IF($E$6=0,0,R55/$E$6)</f>
        <v>0</v>
      </c>
      <c r="G189" s="534">
        <f>IF($F$6=0,0,S55/$F$6)</f>
        <v>0</v>
      </c>
      <c r="H189" s="535">
        <f>IF($G$6=0,0,T55/$G$6)</f>
        <v>0</v>
      </c>
    </row>
    <row r="190" spans="2:21" ht="15" thickBot="1" x14ac:dyDescent="0.35">
      <c r="B190" s="784"/>
      <c r="C190" s="68" t="s">
        <v>113</v>
      </c>
      <c r="D190" s="536">
        <f>SUM(D187:D189)</f>
        <v>0</v>
      </c>
      <c r="E190" s="536">
        <f>SUM(E187:E189)</f>
        <v>0</v>
      </c>
      <c r="F190" s="536">
        <f>SUM(F187:F189)</f>
        <v>0</v>
      </c>
      <c r="G190" s="536">
        <f>SUM(G187:G189)</f>
        <v>0</v>
      </c>
      <c r="H190" s="537">
        <f>SUM(H187:H189)</f>
        <v>0</v>
      </c>
    </row>
    <row r="191" spans="2:21" x14ac:dyDescent="0.3">
      <c r="B191" s="782" t="str">
        <f>'PROYECCIÓN DE VENTAS'!C11</f>
        <v>Nombre del producto o servicio 2</v>
      </c>
      <c r="C191" s="67" t="s">
        <v>111</v>
      </c>
      <c r="D191" s="532">
        <f>IF(C7=0,0,P77/C7)</f>
        <v>0</v>
      </c>
      <c r="E191" s="532">
        <f>IF($D$7=0,0,Q77/$D$7)</f>
        <v>0</v>
      </c>
      <c r="F191" s="532">
        <f>IF($E$7=0,0,R77/$E$7)</f>
        <v>0</v>
      </c>
      <c r="G191" s="532">
        <f>IF($F$7=0,0,S77/$F$7)</f>
        <v>0</v>
      </c>
      <c r="H191" s="533">
        <f>IF($G$7=0,0,T77/$G$7)</f>
        <v>0</v>
      </c>
    </row>
    <row r="192" spans="2:21" x14ac:dyDescent="0.3">
      <c r="B192" s="783"/>
      <c r="C192" s="4" t="s">
        <v>110</v>
      </c>
      <c r="D192" s="534">
        <f>IF($C$7=0,0,P87/$C$7)</f>
        <v>0</v>
      </c>
      <c r="E192" s="534">
        <f>IF($D$7=0,0,Q87/$D$7)</f>
        <v>0</v>
      </c>
      <c r="F192" s="534">
        <f>IF($E$7=0,0,R87/$E$7)</f>
        <v>0</v>
      </c>
      <c r="G192" s="534">
        <f>IF($F$7=0,0,S87/$F$6)</f>
        <v>0</v>
      </c>
      <c r="H192" s="535">
        <f>IF($G$7=0,0,T87/$G$7)</f>
        <v>0</v>
      </c>
    </row>
    <row r="193" spans="2:8" x14ac:dyDescent="0.3">
      <c r="B193" s="783"/>
      <c r="C193" s="4" t="s">
        <v>112</v>
      </c>
      <c r="D193" s="534">
        <f>IF($C$7=0,0,P96/$C$7)</f>
        <v>0</v>
      </c>
      <c r="E193" s="534">
        <f>IF($D$7=0,0,Q96/$D$7)</f>
        <v>0</v>
      </c>
      <c r="F193" s="534">
        <f>IF($E$7=0,0,R96/$E$7)</f>
        <v>0</v>
      </c>
      <c r="G193" s="534">
        <f>IF($F$7=0,0,S96/$F$7)</f>
        <v>0</v>
      </c>
      <c r="H193" s="535">
        <f>IF($G$7=0,0,T96/$G$7)</f>
        <v>0</v>
      </c>
    </row>
    <row r="194" spans="2:8" ht="15" thickBot="1" x14ac:dyDescent="0.35">
      <c r="B194" s="784"/>
      <c r="C194" s="68" t="s">
        <v>113</v>
      </c>
      <c r="D194" s="536">
        <f>SUM(D191:D193)</f>
        <v>0</v>
      </c>
      <c r="E194" s="536">
        <f>SUM(E191:E193)</f>
        <v>0</v>
      </c>
      <c r="F194" s="536">
        <f>SUM(F191:F193)</f>
        <v>0</v>
      </c>
      <c r="G194" s="536">
        <f t="shared" ref="G194:H194" si="129">SUM(G191:G193)</f>
        <v>0</v>
      </c>
      <c r="H194" s="536">
        <f t="shared" si="129"/>
        <v>0</v>
      </c>
    </row>
    <row r="195" spans="2:8" x14ac:dyDescent="0.3">
      <c r="B195" s="782" t="str">
        <f>'PROYECCIÓN DE VENTAS'!C12</f>
        <v>Nombre del producto o servicio 3</v>
      </c>
      <c r="C195" s="69" t="s">
        <v>111</v>
      </c>
      <c r="D195" s="538">
        <f>IF($C$8=0,0,P118/$C$8)</f>
        <v>0</v>
      </c>
      <c r="E195" s="538">
        <f>IF($D$8=0,0,Q118/$D$8)</f>
        <v>0</v>
      </c>
      <c r="F195" s="532">
        <f>IF($E$8=0,0,R160/$E$8)</f>
        <v>0</v>
      </c>
      <c r="G195" s="532">
        <f>IF($F$8=0,0,S160/$F$8)</f>
        <v>0</v>
      </c>
      <c r="H195" s="533">
        <f>IF($G$8=0,0,T160/$G$8)</f>
        <v>0</v>
      </c>
    </row>
    <row r="196" spans="2:8" x14ac:dyDescent="0.3">
      <c r="B196" s="783"/>
      <c r="C196" s="70" t="s">
        <v>110</v>
      </c>
      <c r="D196" s="534">
        <f>IF($C$8=0,0,P128/$C$8)</f>
        <v>0</v>
      </c>
      <c r="E196" s="534">
        <f>IF($D$8=0,0,Q128/$D$8)</f>
        <v>0</v>
      </c>
      <c r="F196" s="534">
        <f>IF($E$8=0,0,R170/$E$8)</f>
        <v>0</v>
      </c>
      <c r="G196" s="534">
        <f>IF($F$8=0,0,S170/$F$8)</f>
        <v>0</v>
      </c>
      <c r="H196" s="535">
        <f>IF($G$8=0,0,T170/$G$8)</f>
        <v>0</v>
      </c>
    </row>
    <row r="197" spans="2:8" x14ac:dyDescent="0.3">
      <c r="B197" s="783"/>
      <c r="C197" s="70" t="s">
        <v>112</v>
      </c>
      <c r="D197" s="539">
        <f>IF($C$8=0,0,P138/$C$8)</f>
        <v>0</v>
      </c>
      <c r="E197" s="539">
        <f>IF($D$8=0,0,Q138/$D$8)</f>
        <v>0</v>
      </c>
      <c r="F197" s="534">
        <f>IF($E$8=0,0,R180/$E$8)</f>
        <v>0</v>
      </c>
      <c r="G197" s="534">
        <f>IF($F$8=0,0,S180/$F$8)</f>
        <v>0</v>
      </c>
      <c r="H197" s="535">
        <f>IF($G$8=0,0,T180/$G$8)</f>
        <v>0</v>
      </c>
    </row>
    <row r="198" spans="2:8" ht="15" thickBot="1" x14ac:dyDescent="0.35">
      <c r="B198" s="784"/>
      <c r="C198" s="68" t="s">
        <v>113</v>
      </c>
      <c r="D198" s="540">
        <f>SUM(D195:D197)</f>
        <v>0</v>
      </c>
      <c r="E198" s="540">
        <f t="shared" ref="E198:H198" si="130">SUM(E195:E197)</f>
        <v>0</v>
      </c>
      <c r="F198" s="540">
        <f t="shared" si="130"/>
        <v>0</v>
      </c>
      <c r="G198" s="540">
        <f t="shared" si="130"/>
        <v>0</v>
      </c>
      <c r="H198" s="540">
        <f t="shared" si="130"/>
        <v>0</v>
      </c>
    </row>
    <row r="199" spans="2:8" x14ac:dyDescent="0.3">
      <c r="B199" s="782" t="str">
        <f>'PROYECCIÓN DE VENTAS'!C13</f>
        <v>Nombre del producto o servicio 4</v>
      </c>
      <c r="C199" s="71" t="s">
        <v>111</v>
      </c>
      <c r="D199" s="538">
        <f>IF($C$9=0,0,P160/$C$9)</f>
        <v>0</v>
      </c>
      <c r="E199" s="538">
        <f>IF($D$9=0,0,Q160/$D$9)</f>
        <v>0</v>
      </c>
      <c r="F199" s="532">
        <f>IF($E$9=0,0,R160/$E$9)</f>
        <v>0</v>
      </c>
      <c r="G199" s="538">
        <f>IF($F$8=0,0,S160/$F$8)</f>
        <v>0</v>
      </c>
      <c r="H199" s="541">
        <f>IF($G$8=0,0,T160/$G$8)</f>
        <v>0</v>
      </c>
    </row>
    <row r="200" spans="2:8" x14ac:dyDescent="0.3">
      <c r="B200" s="783"/>
      <c r="C200" s="72" t="s">
        <v>114</v>
      </c>
      <c r="D200" s="534">
        <f>IF($C$9=0,0,P170/$C$9)</f>
        <v>0</v>
      </c>
      <c r="E200" s="534">
        <f>IF($D$9=0,0,Q170/$D$9)</f>
        <v>0</v>
      </c>
      <c r="F200" s="534">
        <f>IF($E$9=0,0,R170/$E$9)</f>
        <v>0</v>
      </c>
      <c r="G200" s="534">
        <f>IF($F$8=0,0,S170/$F$8)</f>
        <v>0</v>
      </c>
      <c r="H200" s="534">
        <f>IF($G$8=0,0,T170/$G$8)</f>
        <v>0</v>
      </c>
    </row>
    <row r="201" spans="2:8" x14ac:dyDescent="0.3">
      <c r="B201" s="783"/>
      <c r="C201" s="72" t="s">
        <v>112</v>
      </c>
      <c r="D201" s="539">
        <f>IF($C$9=0,0,P180/$C$9)</f>
        <v>0</v>
      </c>
      <c r="E201" s="539">
        <f>IF($D$9=0,0,Q180/$D$9)</f>
        <v>0</v>
      </c>
      <c r="F201" s="534">
        <f>IF($E$9=0,0,R180/$E$9)</f>
        <v>0</v>
      </c>
      <c r="G201" s="539">
        <f>IF($F$8=0,0,S180/$F$8)</f>
        <v>0</v>
      </c>
      <c r="H201" s="542">
        <f>IF($G$8=0,0,T180/$G$8)</f>
        <v>0</v>
      </c>
    </row>
    <row r="202" spans="2:8" ht="15" thickBot="1" x14ac:dyDescent="0.35">
      <c r="B202" s="784"/>
      <c r="C202" s="73" t="s">
        <v>113</v>
      </c>
      <c r="D202" s="543">
        <f>SUM(D199:D201)</f>
        <v>0</v>
      </c>
      <c r="E202" s="543">
        <f t="shared" ref="E202:H202" si="131">SUM(E199:E201)</f>
        <v>0</v>
      </c>
      <c r="F202" s="543">
        <f t="shared" si="131"/>
        <v>0</v>
      </c>
      <c r="G202" s="543">
        <f t="shared" si="131"/>
        <v>0</v>
      </c>
      <c r="H202" s="543">
        <f t="shared" si="131"/>
        <v>0</v>
      </c>
    </row>
  </sheetData>
  <sheetProtection algorithmName="SHA-512" hashValue="hwvFjhXMB2ErfvE4MQepa9+c/Fkop4IK5UCVmvVyL4pbLjJM7hjPN9fHLz51oBjvMC9H2S7BojGB7sue7XtBkA==" saltValue="ZWBA5VNcTQXdhDeLSxGfOQ==" spinCount="100000" sheet="1" objects="1" scenarios="1"/>
  <mergeCells count="34">
    <mergeCell ref="B199:B202"/>
    <mergeCell ref="B185:B186"/>
    <mergeCell ref="C185:H185"/>
    <mergeCell ref="B187:B190"/>
    <mergeCell ref="B191:B194"/>
    <mergeCell ref="B195:B198"/>
    <mergeCell ref="N184:O184"/>
    <mergeCell ref="B97:B138"/>
    <mergeCell ref="B139:B180"/>
    <mergeCell ref="N181:O181"/>
    <mergeCell ref="N182:O182"/>
    <mergeCell ref="N183:O183"/>
    <mergeCell ref="S13:S14"/>
    <mergeCell ref="T13:T14"/>
    <mergeCell ref="P12:T12"/>
    <mergeCell ref="B16:B55"/>
    <mergeCell ref="B56:B96"/>
    <mergeCell ref="O12:O14"/>
    <mergeCell ref="C12:J12"/>
    <mergeCell ref="P13:P14"/>
    <mergeCell ref="Q13:Q14"/>
    <mergeCell ref="R13:R14"/>
    <mergeCell ref="J13:J14"/>
    <mergeCell ref="K12:K14"/>
    <mergeCell ref="L12:L14"/>
    <mergeCell ref="M12:M14"/>
    <mergeCell ref="N12:N14"/>
    <mergeCell ref="J3:M3"/>
    <mergeCell ref="B4:B5"/>
    <mergeCell ref="C3:G3"/>
    <mergeCell ref="C4:G4"/>
    <mergeCell ref="B12:B14"/>
    <mergeCell ref="C13:C14"/>
    <mergeCell ref="D13:D14"/>
  </mergeCells>
  <pageMargins left="0.7" right="0.7" top="0.75" bottom="0.75" header="0.3" footer="0.3"/>
  <pageSetup orientation="portrait" r:id="rId1"/>
  <drawing r:id="rId2"/>
  <legacyDrawing r:id="rId3"/>
  <oleObjects>
    <mc:AlternateContent xmlns:mc="http://schemas.openxmlformats.org/markup-compatibility/2006">
      <mc:Choice Requires="x14">
        <oleObject progId="Word.OpenDocumentText.12" shapeId="10241" r:id="rId4">
          <objectPr defaultSize="0" autoPict="0" r:id="rId5">
            <anchor moveWithCells="1">
              <from>
                <xdr:col>13</xdr:col>
                <xdr:colOff>1082040</xdr:colOff>
                <xdr:row>0</xdr:row>
                <xdr:rowOff>167640</xdr:rowOff>
              </from>
              <to>
                <xdr:col>17</xdr:col>
                <xdr:colOff>548640</xdr:colOff>
                <xdr:row>8</xdr:row>
                <xdr:rowOff>137160</xdr:rowOff>
              </to>
            </anchor>
          </objectPr>
        </oleObject>
      </mc:Choice>
      <mc:Fallback>
        <oleObject progId="Word.OpenDocumentText.12" shapeId="10241"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B8908-C3D1-452F-8AA3-32EDA1C6F883}">
  <dimension ref="A1:U396"/>
  <sheetViews>
    <sheetView showGridLines="0" topLeftCell="A25" zoomScale="60" zoomScaleNormal="60" workbookViewId="0">
      <selection activeCell="F227" sqref="F227"/>
    </sheetView>
  </sheetViews>
  <sheetFormatPr baseColWidth="10" defaultRowHeight="14.4" x14ac:dyDescent="0.3"/>
  <cols>
    <col min="1" max="1" width="80.88671875" customWidth="1"/>
    <col min="2" max="2" width="46" customWidth="1"/>
    <col min="3" max="3" width="33.88671875" customWidth="1"/>
    <col min="4" max="4" width="25.5546875" customWidth="1"/>
    <col min="5" max="5" width="23.44140625" bestFit="1" customWidth="1"/>
    <col min="6" max="6" width="30.109375" customWidth="1"/>
    <col min="7" max="7" width="25.21875" customWidth="1"/>
    <col min="8" max="8" width="22.77734375" customWidth="1"/>
    <col min="9" max="9" width="31.88671875" customWidth="1"/>
    <col min="10" max="10" width="39.109375" customWidth="1"/>
    <col min="11" max="11" width="22.21875" customWidth="1"/>
    <col min="12" max="12" width="30.44140625" customWidth="1"/>
    <col min="13" max="13" width="27.33203125" customWidth="1"/>
    <col min="14" max="14" width="22.6640625" customWidth="1"/>
    <col min="15" max="15" width="31.88671875" customWidth="1"/>
    <col min="16" max="16" width="26.77734375" customWidth="1"/>
    <col min="17" max="17" width="27.88671875" customWidth="1"/>
    <col min="18" max="18" width="36.88671875" customWidth="1"/>
    <col min="19" max="19" width="24.109375" customWidth="1"/>
  </cols>
  <sheetData>
    <row r="1" spans="2:7" ht="15" thickBot="1" x14ac:dyDescent="0.35"/>
    <row r="2" spans="2:7" x14ac:dyDescent="0.3">
      <c r="B2" s="789" t="s">
        <v>115</v>
      </c>
      <c r="C2" s="790"/>
      <c r="D2" s="790"/>
      <c r="E2" s="790"/>
      <c r="F2" s="790"/>
      <c r="G2" s="791"/>
    </row>
    <row r="3" spans="2:7" ht="12.6" customHeight="1" x14ac:dyDescent="0.3">
      <c r="B3" s="74" t="s">
        <v>102</v>
      </c>
      <c r="C3" s="222">
        <f>'COSTOS DE PRODUCCIÓN '!C5</f>
        <v>2020</v>
      </c>
      <c r="D3" s="222">
        <f>'COSTOS DE PRODUCCIÓN '!D5</f>
        <v>2021</v>
      </c>
      <c r="E3" s="222">
        <f>'COSTOS DE PRODUCCIÓN '!E5</f>
        <v>2022</v>
      </c>
      <c r="F3" s="222">
        <f>'COSTOS DE PRODUCCIÓN '!F5</f>
        <v>2023</v>
      </c>
      <c r="G3" s="222">
        <f>'COSTOS DE PRODUCCIÓN '!G5</f>
        <v>2024</v>
      </c>
    </row>
    <row r="4" spans="2:7" ht="13.2" customHeight="1" x14ac:dyDescent="0.3">
      <c r="B4" s="795" t="str">
        <f>'PROYECCIÓN DE VENTAS'!C10</f>
        <v>Nombre del producto o servicio 1</v>
      </c>
      <c r="C4" s="544">
        <f>'PROYECCIÓN DE VENTAS'!B23</f>
        <v>0</v>
      </c>
      <c r="D4" s="544">
        <f>'PROYECCIÓN DE VENTAS'!C23</f>
        <v>0</v>
      </c>
      <c r="E4" s="544">
        <f>'PROYECCIÓN DE VENTAS'!D23</f>
        <v>0</v>
      </c>
      <c r="F4" s="544">
        <f>'PROYECCIÓN DE VENTAS'!E23</f>
        <v>0</v>
      </c>
      <c r="G4" s="545">
        <f>'PROYECCIÓN DE VENTAS'!F23</f>
        <v>0</v>
      </c>
    </row>
    <row r="5" spans="2:7" ht="13.8" customHeight="1" x14ac:dyDescent="0.3">
      <c r="B5" s="796"/>
      <c r="C5" s="546">
        <f>C4*'COSTOS DE PRODUCCIÓN '!C6</f>
        <v>0</v>
      </c>
      <c r="D5" s="546">
        <f>D4*'COSTOS DE PRODUCCIÓN '!D6</f>
        <v>0</v>
      </c>
      <c r="E5" s="546">
        <f>E4*'COSTOS DE PRODUCCIÓN '!E6</f>
        <v>0</v>
      </c>
      <c r="F5" s="546">
        <f>F4*'COSTOS DE PRODUCCIÓN '!F6</f>
        <v>0</v>
      </c>
      <c r="G5" s="546">
        <f>G4*'COSTOS DE PRODUCCIÓN '!G6</f>
        <v>0</v>
      </c>
    </row>
    <row r="6" spans="2:7" ht="19.8" customHeight="1" x14ac:dyDescent="0.3">
      <c r="B6" s="795" t="str">
        <f>'PROYECCIÓN DE VENTAS'!C11</f>
        <v>Nombre del producto o servicio 2</v>
      </c>
      <c r="C6" s="547">
        <f>'PROYECCIÓN DE VENTAS'!B33</f>
        <v>0</v>
      </c>
      <c r="D6" s="547">
        <f>'PROYECCIÓN DE VENTAS'!C33</f>
        <v>0</v>
      </c>
      <c r="E6" s="547">
        <f>'PROYECCIÓN DE VENTAS'!D33</f>
        <v>0</v>
      </c>
      <c r="F6" s="547">
        <f>'PROYECCIÓN DE VENTAS'!E33</f>
        <v>0</v>
      </c>
      <c r="G6" s="547">
        <f>'PROYECCIÓN DE VENTAS'!F33</f>
        <v>0</v>
      </c>
    </row>
    <row r="7" spans="2:7" ht="15.6" customHeight="1" x14ac:dyDescent="0.3">
      <c r="B7" s="796"/>
      <c r="C7" s="546">
        <f>C6*'COSTOS DE PRODUCCIÓN '!C7</f>
        <v>0</v>
      </c>
      <c r="D7" s="546">
        <f>D6*'COSTOS DE PRODUCCIÓN '!D7</f>
        <v>0</v>
      </c>
      <c r="E7" s="546">
        <f>E6*'COSTOS DE PRODUCCIÓN '!E7</f>
        <v>0</v>
      </c>
      <c r="F7" s="546">
        <f>F6*'COSTOS DE PRODUCCIÓN '!F7</f>
        <v>0</v>
      </c>
      <c r="G7" s="546">
        <f>G6*'COSTOS DE PRODUCCIÓN '!G7</f>
        <v>0</v>
      </c>
    </row>
    <row r="8" spans="2:7" ht="18.600000000000001" customHeight="1" x14ac:dyDescent="0.3">
      <c r="B8" s="795" t="str">
        <f>'PROYECCIÓN DE VENTAS'!C12</f>
        <v>Nombre del producto o servicio 3</v>
      </c>
      <c r="C8" s="547">
        <f>'PROYECCIÓN DE VENTAS'!B43</f>
        <v>0</v>
      </c>
      <c r="D8" s="547">
        <f>'PROYECCIÓN DE VENTAS'!C43</f>
        <v>0</v>
      </c>
      <c r="E8" s="547">
        <f>'PROYECCIÓN DE VENTAS'!D43</f>
        <v>0</v>
      </c>
      <c r="F8" s="547">
        <f>'PROYECCIÓN DE VENTAS'!E43</f>
        <v>0</v>
      </c>
      <c r="G8" s="547">
        <f>'PROYECCIÓN DE VENTAS'!F43</f>
        <v>0</v>
      </c>
    </row>
    <row r="9" spans="2:7" ht="16.2" customHeight="1" x14ac:dyDescent="0.3">
      <c r="B9" s="796"/>
      <c r="C9" s="546">
        <f>C8*'COSTOS DE PRODUCCIÓN '!C8</f>
        <v>0</v>
      </c>
      <c r="D9" s="546">
        <f>D8*'COSTOS DE PRODUCCIÓN '!D8</f>
        <v>0</v>
      </c>
      <c r="E9" s="546">
        <f>E8*'COSTOS DE PRODUCCIÓN '!E8</f>
        <v>0</v>
      </c>
      <c r="F9" s="546">
        <f>F8*'COSTOS DE PRODUCCIÓN '!F8</f>
        <v>0</v>
      </c>
      <c r="G9" s="546">
        <f>G8*'COSTOS DE PRODUCCIÓN '!G8</f>
        <v>0</v>
      </c>
    </row>
    <row r="10" spans="2:7" ht="16.8" customHeight="1" x14ac:dyDescent="0.3">
      <c r="B10" s="795" t="str">
        <f>'PROYECCIÓN DE VENTAS'!C13</f>
        <v>Nombre del producto o servicio 4</v>
      </c>
      <c r="C10" s="547">
        <f>'PROYECCIÓN DE VENTAS'!B53</f>
        <v>0</v>
      </c>
      <c r="D10" s="547">
        <f>'PROYECCIÓN DE VENTAS'!C53</f>
        <v>0</v>
      </c>
      <c r="E10" s="547">
        <f>'PROYECCIÓN DE VENTAS'!D53</f>
        <v>0</v>
      </c>
      <c r="F10" s="547">
        <f>'PROYECCIÓN DE VENTAS'!E53</f>
        <v>0</v>
      </c>
      <c r="G10" s="547">
        <f>'PROYECCIÓN DE VENTAS'!F53</f>
        <v>0</v>
      </c>
    </row>
    <row r="11" spans="2:7" ht="20.399999999999999" customHeight="1" x14ac:dyDescent="0.3">
      <c r="B11" s="796"/>
      <c r="C11" s="546">
        <f>C10*'COSTOS DE PRODUCCIÓN '!C9</f>
        <v>0</v>
      </c>
      <c r="D11" s="546">
        <f>D10*'COSTOS DE PRODUCCIÓN '!D9</f>
        <v>0</v>
      </c>
      <c r="E11" s="546">
        <f>E10*'COSTOS DE PRODUCCIÓN '!E9</f>
        <v>0</v>
      </c>
      <c r="F11" s="546">
        <f>F10*'COSTOS DE PRODUCCIÓN '!F9</f>
        <v>0</v>
      </c>
      <c r="G11" s="546">
        <f>G10*'COSTOS DE PRODUCCIÓN '!G9</f>
        <v>0</v>
      </c>
    </row>
    <row r="12" spans="2:7" x14ac:dyDescent="0.3">
      <c r="B12" s="75" t="s">
        <v>68</v>
      </c>
      <c r="C12" s="548">
        <f>C5+C7+C9+C11</f>
        <v>0</v>
      </c>
      <c r="D12" s="548">
        <f t="shared" ref="D12:G12" si="0">D5+D7+D9+D11</f>
        <v>0</v>
      </c>
      <c r="E12" s="548">
        <f t="shared" si="0"/>
        <v>0</v>
      </c>
      <c r="F12" s="548">
        <f t="shared" si="0"/>
        <v>0</v>
      </c>
      <c r="G12" s="548">
        <f t="shared" si="0"/>
        <v>0</v>
      </c>
    </row>
    <row r="13" spans="2:7" x14ac:dyDescent="0.3">
      <c r="B13" s="76" t="s">
        <v>116</v>
      </c>
      <c r="C13" s="549">
        <f>'COSTOS DE PRODUCCIÓN '!P184</f>
        <v>0</v>
      </c>
      <c r="D13" s="549">
        <f>'COSTOS DE PRODUCCIÓN '!Q184</f>
        <v>0</v>
      </c>
      <c r="E13" s="549">
        <f>'COSTOS DE PRODUCCIÓN '!R184</f>
        <v>0</v>
      </c>
      <c r="F13" s="549">
        <f>'COSTOS DE PRODUCCIÓN '!S184</f>
        <v>0</v>
      </c>
      <c r="G13" s="549">
        <f>'COSTOS DE PRODUCCIÓN '!T184</f>
        <v>0</v>
      </c>
    </row>
    <row r="14" spans="2:7" ht="15" thickBot="1" x14ac:dyDescent="0.35">
      <c r="B14" s="77" t="s">
        <v>117</v>
      </c>
      <c r="C14" s="550">
        <f>C12-C13</f>
        <v>0</v>
      </c>
      <c r="D14" s="550">
        <f t="shared" ref="D14:G14" si="1">D12-D13</f>
        <v>0</v>
      </c>
      <c r="E14" s="550">
        <f t="shared" si="1"/>
        <v>0</v>
      </c>
      <c r="F14" s="550">
        <f t="shared" si="1"/>
        <v>0</v>
      </c>
      <c r="G14" s="550">
        <f t="shared" si="1"/>
        <v>0</v>
      </c>
    </row>
    <row r="16" spans="2:7" ht="15" thickBot="1" x14ac:dyDescent="0.35"/>
    <row r="17" spans="1:7" x14ac:dyDescent="0.3">
      <c r="B17" s="792" t="s">
        <v>118</v>
      </c>
      <c r="C17" s="793"/>
      <c r="D17" s="793"/>
      <c r="E17" s="793"/>
      <c r="F17" s="793"/>
      <c r="G17" s="794"/>
    </row>
    <row r="18" spans="1:7" ht="15" thickBot="1" x14ac:dyDescent="0.35">
      <c r="B18" s="79" t="s">
        <v>119</v>
      </c>
      <c r="C18" s="223">
        <f>C3</f>
        <v>2020</v>
      </c>
      <c r="D18" s="223">
        <f t="shared" ref="D18:G18" si="2">D3</f>
        <v>2021</v>
      </c>
      <c r="E18" s="223">
        <f t="shared" si="2"/>
        <v>2022</v>
      </c>
      <c r="F18" s="223">
        <f t="shared" si="2"/>
        <v>2023</v>
      </c>
      <c r="G18" s="223">
        <f t="shared" si="2"/>
        <v>2024</v>
      </c>
    </row>
    <row r="19" spans="1:7" ht="14.4" customHeight="1" x14ac:dyDescent="0.3">
      <c r="A19" s="802" t="str">
        <f>'PROYECCIÓN DE VENTAS'!C10</f>
        <v>Nombre del producto o servicio 1</v>
      </c>
      <c r="B19" s="224" t="s">
        <v>383</v>
      </c>
      <c r="C19" s="551">
        <f>C4</f>
        <v>0</v>
      </c>
      <c r="D19" s="551">
        <f t="shared" ref="D19:G19" si="3">D4</f>
        <v>0</v>
      </c>
      <c r="E19" s="551">
        <f t="shared" si="3"/>
        <v>0</v>
      </c>
      <c r="F19" s="551">
        <f t="shared" si="3"/>
        <v>0</v>
      </c>
      <c r="G19" s="551">
        <f t="shared" si="3"/>
        <v>0</v>
      </c>
    </row>
    <row r="20" spans="1:7" x14ac:dyDescent="0.3">
      <c r="A20" s="803"/>
      <c r="B20" s="225" t="s">
        <v>384</v>
      </c>
      <c r="C20" s="552">
        <f>'COSTOS DE PRODUCCIÓN '!D190</f>
        <v>0</v>
      </c>
      <c r="D20" s="552">
        <f>'COSTOS DE PRODUCCIÓN '!E190</f>
        <v>0</v>
      </c>
      <c r="E20" s="552">
        <f>'COSTOS DE PRODUCCIÓN '!F190</f>
        <v>0</v>
      </c>
      <c r="F20" s="552">
        <f>'COSTOS DE PRODUCCIÓN '!G190</f>
        <v>0</v>
      </c>
      <c r="G20" s="552">
        <f>'COSTOS DE PRODUCCIÓN '!H190</f>
        <v>0</v>
      </c>
    </row>
    <row r="21" spans="1:7" ht="24.6" customHeight="1" thickBot="1" x14ac:dyDescent="0.35">
      <c r="A21" s="804"/>
      <c r="B21" s="226" t="s">
        <v>385</v>
      </c>
      <c r="C21" s="553">
        <f>C19-C20</f>
        <v>0</v>
      </c>
      <c r="D21" s="553">
        <f t="shared" ref="D21:G21" si="4">D19-D20</f>
        <v>0</v>
      </c>
      <c r="E21" s="553">
        <f t="shared" si="4"/>
        <v>0</v>
      </c>
      <c r="F21" s="553">
        <f t="shared" si="4"/>
        <v>0</v>
      </c>
      <c r="G21" s="553">
        <f t="shared" si="4"/>
        <v>0</v>
      </c>
    </row>
    <row r="22" spans="1:7" ht="14.4" customHeight="1" x14ac:dyDescent="0.3">
      <c r="A22" s="802" t="str">
        <f>'PROYECCIÓN DE VENTAS'!C11</f>
        <v>Nombre del producto o servicio 2</v>
      </c>
      <c r="B22" s="227" t="s">
        <v>383</v>
      </c>
      <c r="C22" s="551">
        <f>C6</f>
        <v>0</v>
      </c>
      <c r="D22" s="551">
        <f t="shared" ref="D22:G22" si="5">D6</f>
        <v>0</v>
      </c>
      <c r="E22" s="551">
        <f t="shared" si="5"/>
        <v>0</v>
      </c>
      <c r="F22" s="551">
        <f t="shared" si="5"/>
        <v>0</v>
      </c>
      <c r="G22" s="551">
        <f t="shared" si="5"/>
        <v>0</v>
      </c>
    </row>
    <row r="23" spans="1:7" x14ac:dyDescent="0.3">
      <c r="A23" s="803"/>
      <c r="B23" s="228" t="s">
        <v>384</v>
      </c>
      <c r="C23" s="552">
        <f>'COSTOS DE PRODUCCIÓN '!D194</f>
        <v>0</v>
      </c>
      <c r="D23" s="552">
        <f>'COSTOS DE PRODUCCIÓN '!E194</f>
        <v>0</v>
      </c>
      <c r="E23" s="552">
        <f>'COSTOS DE PRODUCCIÓN '!F194</f>
        <v>0</v>
      </c>
      <c r="F23" s="552">
        <f>'COSTOS DE PRODUCCIÓN '!G194</f>
        <v>0</v>
      </c>
      <c r="G23" s="552">
        <f>'COSTOS DE PRODUCCIÓN '!H194</f>
        <v>0</v>
      </c>
    </row>
    <row r="24" spans="1:7" ht="24.6" customHeight="1" thickBot="1" x14ac:dyDescent="0.35">
      <c r="A24" s="804"/>
      <c r="B24" s="229" t="s">
        <v>385</v>
      </c>
      <c r="C24" s="553">
        <f>C22-C23</f>
        <v>0</v>
      </c>
      <c r="D24" s="553">
        <f t="shared" ref="D24:G24" si="6">D22-D23</f>
        <v>0</v>
      </c>
      <c r="E24" s="553">
        <f t="shared" si="6"/>
        <v>0</v>
      </c>
      <c r="F24" s="553">
        <f t="shared" si="6"/>
        <v>0</v>
      </c>
      <c r="G24" s="553">
        <f t="shared" si="6"/>
        <v>0</v>
      </c>
    </row>
    <row r="25" spans="1:7" ht="14.4" customHeight="1" x14ac:dyDescent="0.3">
      <c r="A25" s="802" t="str">
        <f>'PROYECCIÓN DE VENTAS'!C12</f>
        <v>Nombre del producto o servicio 3</v>
      </c>
      <c r="B25" s="224" t="s">
        <v>383</v>
      </c>
      <c r="C25" s="551">
        <f>C8</f>
        <v>0</v>
      </c>
      <c r="D25" s="551">
        <f t="shared" ref="D25:G25" si="7">D8</f>
        <v>0</v>
      </c>
      <c r="E25" s="551">
        <f t="shared" si="7"/>
        <v>0</v>
      </c>
      <c r="F25" s="551">
        <f t="shared" si="7"/>
        <v>0</v>
      </c>
      <c r="G25" s="551">
        <f t="shared" si="7"/>
        <v>0</v>
      </c>
    </row>
    <row r="26" spans="1:7" x14ac:dyDescent="0.3">
      <c r="A26" s="803"/>
      <c r="B26" s="225" t="s">
        <v>384</v>
      </c>
      <c r="C26" s="552">
        <f>'COSTOS DE PRODUCCIÓN '!D198</f>
        <v>0</v>
      </c>
      <c r="D26" s="552">
        <f>'COSTOS DE PRODUCCIÓN '!E198</f>
        <v>0</v>
      </c>
      <c r="E26" s="552">
        <f>'COSTOS DE PRODUCCIÓN '!F198</f>
        <v>0</v>
      </c>
      <c r="F26" s="552">
        <f>'COSTOS DE PRODUCCIÓN '!G198</f>
        <v>0</v>
      </c>
      <c r="G26" s="552">
        <f>'COSTOS DE PRODUCCIÓN '!H198</f>
        <v>0</v>
      </c>
    </row>
    <row r="27" spans="1:7" ht="24.6" customHeight="1" thickBot="1" x14ac:dyDescent="0.35">
      <c r="A27" s="804"/>
      <c r="B27" s="226" t="s">
        <v>385</v>
      </c>
      <c r="C27" s="553">
        <f>C25-C26</f>
        <v>0</v>
      </c>
      <c r="D27" s="553">
        <f t="shared" ref="D27:G27" si="8">D25-D26</f>
        <v>0</v>
      </c>
      <c r="E27" s="553">
        <f t="shared" si="8"/>
        <v>0</v>
      </c>
      <c r="F27" s="553">
        <f t="shared" si="8"/>
        <v>0</v>
      </c>
      <c r="G27" s="553">
        <f t="shared" si="8"/>
        <v>0</v>
      </c>
    </row>
    <row r="28" spans="1:7" ht="14.4" customHeight="1" x14ac:dyDescent="0.3">
      <c r="A28" s="802" t="str">
        <f>'PROYECCIÓN DE VENTAS'!C13</f>
        <v>Nombre del producto o servicio 4</v>
      </c>
      <c r="B28" s="224" t="s">
        <v>383</v>
      </c>
      <c r="C28" s="551">
        <f>C10</f>
        <v>0</v>
      </c>
      <c r="D28" s="551">
        <f t="shared" ref="D28:G28" si="9">D10</f>
        <v>0</v>
      </c>
      <c r="E28" s="551">
        <f t="shared" si="9"/>
        <v>0</v>
      </c>
      <c r="F28" s="551">
        <f t="shared" si="9"/>
        <v>0</v>
      </c>
      <c r="G28" s="551">
        <f t="shared" si="9"/>
        <v>0</v>
      </c>
    </row>
    <row r="29" spans="1:7" x14ac:dyDescent="0.3">
      <c r="A29" s="803"/>
      <c r="B29" s="225" t="s">
        <v>384</v>
      </c>
      <c r="C29" s="552">
        <f>'COSTOS DE PRODUCCIÓN '!D202</f>
        <v>0</v>
      </c>
      <c r="D29" s="552">
        <f>'COSTOS DE PRODUCCIÓN '!E202</f>
        <v>0</v>
      </c>
      <c r="E29" s="552">
        <f>'COSTOS DE PRODUCCIÓN '!F202</f>
        <v>0</v>
      </c>
      <c r="F29" s="552">
        <f>'COSTOS DE PRODUCCIÓN '!G202</f>
        <v>0</v>
      </c>
      <c r="G29" s="552">
        <f>'COSTOS DE PRODUCCIÓN '!H202</f>
        <v>0</v>
      </c>
    </row>
    <row r="30" spans="1:7" ht="27" customHeight="1" thickBot="1" x14ac:dyDescent="0.35">
      <c r="A30" s="804"/>
      <c r="B30" s="226" t="s">
        <v>385</v>
      </c>
      <c r="C30" s="553">
        <f>C28-C29</f>
        <v>0</v>
      </c>
      <c r="D30" s="553">
        <f t="shared" ref="D30:G30" si="10">D28-D29</f>
        <v>0</v>
      </c>
      <c r="E30" s="553">
        <f t="shared" si="10"/>
        <v>0</v>
      </c>
      <c r="F30" s="553">
        <f t="shared" si="10"/>
        <v>0</v>
      </c>
      <c r="G30" s="553">
        <f t="shared" si="10"/>
        <v>0</v>
      </c>
    </row>
    <row r="32" spans="1:7" ht="15" thickBot="1" x14ac:dyDescent="0.35"/>
    <row r="33" spans="1:20" x14ac:dyDescent="0.3">
      <c r="D33" s="807" t="s">
        <v>443</v>
      </c>
      <c r="E33" s="808"/>
      <c r="F33" s="809"/>
    </row>
    <row r="34" spans="1:20" x14ac:dyDescent="0.3">
      <c r="D34" s="810"/>
      <c r="E34" s="811"/>
      <c r="F34" s="812"/>
    </row>
    <row r="35" spans="1:20" x14ac:dyDescent="0.3">
      <c r="D35" s="810"/>
      <c r="E35" s="811"/>
      <c r="F35" s="812"/>
    </row>
    <row r="36" spans="1:20" x14ac:dyDescent="0.3">
      <c r="D36" s="810"/>
      <c r="E36" s="811"/>
      <c r="F36" s="812"/>
    </row>
    <row r="37" spans="1:20" ht="15" thickBot="1" x14ac:dyDescent="0.35">
      <c r="D37" s="813"/>
      <c r="E37" s="814"/>
      <c r="F37" s="815"/>
    </row>
    <row r="39" spans="1:20" ht="15" thickBot="1" x14ac:dyDescent="0.35"/>
    <row r="40" spans="1:20" x14ac:dyDescent="0.3">
      <c r="A40" s="230" t="s">
        <v>120</v>
      </c>
      <c r="B40" s="232" t="s">
        <v>121</v>
      </c>
      <c r="C40" s="243">
        <f>C18</f>
        <v>2020</v>
      </c>
      <c r="D40" s="243">
        <f t="shared" ref="D40:G40" si="11">D18</f>
        <v>2021</v>
      </c>
      <c r="E40" s="243">
        <f t="shared" si="11"/>
        <v>2022</v>
      </c>
      <c r="F40" s="243">
        <f t="shared" si="11"/>
        <v>2023</v>
      </c>
      <c r="G40" s="243">
        <f t="shared" si="11"/>
        <v>2024</v>
      </c>
    </row>
    <row r="41" spans="1:20" ht="15" thickBot="1" x14ac:dyDescent="0.35">
      <c r="A41" s="231" t="s">
        <v>122</v>
      </c>
      <c r="B41" s="554"/>
      <c r="C41" s="554"/>
      <c r="D41" s="554"/>
      <c r="E41" s="554"/>
      <c r="F41" s="554"/>
      <c r="G41" s="555"/>
    </row>
    <row r="43" spans="1:20" x14ac:dyDescent="0.3">
      <c r="A43" s="797" t="s">
        <v>123</v>
      </c>
      <c r="B43" s="797"/>
      <c r="C43" s="797"/>
      <c r="D43" s="797"/>
      <c r="E43" s="797"/>
      <c r="F43" s="797"/>
      <c r="G43" s="797"/>
      <c r="H43" s="797"/>
      <c r="I43" s="797"/>
      <c r="J43" s="797"/>
      <c r="K43" s="797"/>
      <c r="L43" s="797"/>
      <c r="M43" s="797"/>
      <c r="N43" s="797"/>
      <c r="O43" s="797"/>
      <c r="P43" s="797"/>
      <c r="Q43" s="797"/>
      <c r="R43" s="797"/>
      <c r="S43" s="797"/>
      <c r="T43" s="797"/>
    </row>
    <row r="44" spans="1:20" ht="15" thickBot="1" x14ac:dyDescent="0.35">
      <c r="A44" s="81" t="s">
        <v>124</v>
      </c>
      <c r="B44" s="805" t="s">
        <v>128</v>
      </c>
      <c r="C44" s="805"/>
      <c r="D44" s="806"/>
      <c r="E44" s="800">
        <f>C18</f>
        <v>2020</v>
      </c>
      <c r="F44" s="801"/>
      <c r="G44" s="801"/>
      <c r="H44" s="800">
        <f>D18</f>
        <v>2021</v>
      </c>
      <c r="I44" s="801"/>
      <c r="J44" s="801"/>
      <c r="K44" s="800">
        <f>E18</f>
        <v>2022</v>
      </c>
      <c r="L44" s="801"/>
      <c r="M44" s="801"/>
      <c r="N44" s="800">
        <f>F18</f>
        <v>2023</v>
      </c>
      <c r="O44" s="801"/>
      <c r="P44" s="801"/>
      <c r="Q44" s="800">
        <f>G18</f>
        <v>2024</v>
      </c>
      <c r="R44" s="801"/>
      <c r="S44" s="801"/>
      <c r="T44" s="798" t="s">
        <v>130</v>
      </c>
    </row>
    <row r="45" spans="1:20" ht="15" thickBot="1" x14ac:dyDescent="0.35">
      <c r="A45" s="86" t="s">
        <v>125</v>
      </c>
      <c r="B45" s="87" t="s">
        <v>60</v>
      </c>
      <c r="C45" s="87" t="s">
        <v>126</v>
      </c>
      <c r="D45" s="85" t="s">
        <v>127</v>
      </c>
      <c r="E45" s="82" t="s">
        <v>60</v>
      </c>
      <c r="F45" s="82" t="s">
        <v>126</v>
      </c>
      <c r="G45" s="82" t="s">
        <v>127</v>
      </c>
      <c r="H45" s="82" t="s">
        <v>60</v>
      </c>
      <c r="I45" s="234" t="s">
        <v>126</v>
      </c>
      <c r="J45" s="87" t="s">
        <v>127</v>
      </c>
      <c r="K45" s="85" t="s">
        <v>60</v>
      </c>
      <c r="L45" s="234" t="s">
        <v>126</v>
      </c>
      <c r="M45" s="87" t="s">
        <v>127</v>
      </c>
      <c r="N45" s="85" t="s">
        <v>60</v>
      </c>
      <c r="O45" s="82" t="s">
        <v>126</v>
      </c>
      <c r="P45" s="82" t="s">
        <v>127</v>
      </c>
      <c r="Q45" s="82" t="s">
        <v>129</v>
      </c>
      <c r="R45" s="234" t="s">
        <v>126</v>
      </c>
      <c r="S45" s="87" t="s">
        <v>127</v>
      </c>
      <c r="T45" s="799"/>
    </row>
    <row r="46" spans="1:20" x14ac:dyDescent="0.3">
      <c r="A46" s="585"/>
      <c r="B46" s="586"/>
      <c r="C46" s="586"/>
      <c r="D46" s="556">
        <f>B46*C46</f>
        <v>0</v>
      </c>
      <c r="E46" s="586"/>
      <c r="F46" s="586"/>
      <c r="G46" s="556">
        <f>E46*F46</f>
        <v>0</v>
      </c>
      <c r="H46" s="586"/>
      <c r="I46" s="586"/>
      <c r="J46" s="558">
        <f>H46*I46</f>
        <v>0</v>
      </c>
      <c r="K46" s="586"/>
      <c r="L46" s="586"/>
      <c r="M46" s="558">
        <f>K46*L46</f>
        <v>0</v>
      </c>
      <c r="N46" s="586"/>
      <c r="O46" s="586"/>
      <c r="P46" s="556">
        <f>N46*O46</f>
        <v>0</v>
      </c>
      <c r="Q46" s="586"/>
      <c r="R46" s="586"/>
      <c r="S46" s="558">
        <f>Q46*R46</f>
        <v>0</v>
      </c>
      <c r="T46" s="83">
        <f>BASES!F28</f>
        <v>20</v>
      </c>
    </row>
    <row r="47" spans="1:20" x14ac:dyDescent="0.3">
      <c r="A47" s="587"/>
      <c r="B47" s="588"/>
      <c r="C47" s="588"/>
      <c r="D47" s="556">
        <f t="shared" ref="D47:D50" si="12">B47*C47</f>
        <v>0</v>
      </c>
      <c r="E47" s="588"/>
      <c r="F47" s="588"/>
      <c r="G47" s="556">
        <f t="shared" ref="G47:G50" si="13">E47*F47</f>
        <v>0</v>
      </c>
      <c r="H47" s="588"/>
      <c r="I47" s="588"/>
      <c r="J47" s="556">
        <f t="shared" ref="J47:J50" si="14">H47*I47</f>
        <v>0</v>
      </c>
      <c r="K47" s="588"/>
      <c r="L47" s="588"/>
      <c r="M47" s="556">
        <f t="shared" ref="M47:M50" si="15">K47*L47</f>
        <v>0</v>
      </c>
      <c r="N47" s="588"/>
      <c r="O47" s="588"/>
      <c r="P47" s="556">
        <f t="shared" ref="P47:P50" si="16">N47*O47</f>
        <v>0</v>
      </c>
      <c r="Q47" s="588"/>
      <c r="R47" s="588"/>
      <c r="S47" s="556">
        <f t="shared" ref="S47:S50" si="17">Q47*R47</f>
        <v>0</v>
      </c>
      <c r="T47" s="50">
        <f>T46</f>
        <v>20</v>
      </c>
    </row>
    <row r="48" spans="1:20" x14ac:dyDescent="0.3">
      <c r="A48" s="587"/>
      <c r="B48" s="588"/>
      <c r="C48" s="588"/>
      <c r="D48" s="556">
        <f t="shared" si="12"/>
        <v>0</v>
      </c>
      <c r="E48" s="588"/>
      <c r="F48" s="588"/>
      <c r="G48" s="556">
        <f t="shared" si="13"/>
        <v>0</v>
      </c>
      <c r="H48" s="588"/>
      <c r="I48" s="588"/>
      <c r="J48" s="556">
        <f t="shared" si="14"/>
        <v>0</v>
      </c>
      <c r="K48" s="588"/>
      <c r="L48" s="588"/>
      <c r="M48" s="556">
        <f t="shared" si="15"/>
        <v>0</v>
      </c>
      <c r="N48" s="588"/>
      <c r="O48" s="588"/>
      <c r="P48" s="556">
        <f t="shared" si="16"/>
        <v>0</v>
      </c>
      <c r="Q48" s="588"/>
      <c r="R48" s="588"/>
      <c r="S48" s="556">
        <f t="shared" si="17"/>
        <v>0</v>
      </c>
      <c r="T48" s="50">
        <f t="shared" ref="T48:T50" si="18">T47</f>
        <v>20</v>
      </c>
    </row>
    <row r="49" spans="1:20" x14ac:dyDescent="0.3">
      <c r="A49" s="587"/>
      <c r="B49" s="588"/>
      <c r="C49" s="588"/>
      <c r="D49" s="556">
        <f t="shared" si="12"/>
        <v>0</v>
      </c>
      <c r="E49" s="588"/>
      <c r="F49" s="588"/>
      <c r="G49" s="556">
        <f t="shared" si="13"/>
        <v>0</v>
      </c>
      <c r="H49" s="588"/>
      <c r="I49" s="588"/>
      <c r="J49" s="556">
        <f t="shared" si="14"/>
        <v>0</v>
      </c>
      <c r="K49" s="588"/>
      <c r="L49" s="588"/>
      <c r="M49" s="556">
        <f t="shared" si="15"/>
        <v>0</v>
      </c>
      <c r="N49" s="588"/>
      <c r="O49" s="588"/>
      <c r="P49" s="556">
        <f t="shared" si="16"/>
        <v>0</v>
      </c>
      <c r="Q49" s="588"/>
      <c r="R49" s="588"/>
      <c r="S49" s="556">
        <f t="shared" si="17"/>
        <v>0</v>
      </c>
      <c r="T49" s="50">
        <f t="shared" si="18"/>
        <v>20</v>
      </c>
    </row>
    <row r="50" spans="1:20" ht="15" thickBot="1" x14ac:dyDescent="0.35">
      <c r="A50" s="589"/>
      <c r="B50" s="590"/>
      <c r="C50" s="590"/>
      <c r="D50" s="557">
        <f t="shared" si="12"/>
        <v>0</v>
      </c>
      <c r="E50" s="590"/>
      <c r="F50" s="590"/>
      <c r="G50" s="557">
        <f t="shared" si="13"/>
        <v>0</v>
      </c>
      <c r="H50" s="590"/>
      <c r="I50" s="590"/>
      <c r="J50" s="557">
        <f t="shared" si="14"/>
        <v>0</v>
      </c>
      <c r="K50" s="590"/>
      <c r="L50" s="590"/>
      <c r="M50" s="557">
        <f t="shared" si="15"/>
        <v>0</v>
      </c>
      <c r="N50" s="590"/>
      <c r="O50" s="590"/>
      <c r="P50" s="556">
        <f t="shared" si="16"/>
        <v>0</v>
      </c>
      <c r="Q50" s="590"/>
      <c r="R50" s="590"/>
      <c r="S50" s="557">
        <f t="shared" si="17"/>
        <v>0</v>
      </c>
      <c r="T50" s="50">
        <f t="shared" si="18"/>
        <v>20</v>
      </c>
    </row>
    <row r="51" spans="1:20" s="84" customFormat="1" ht="36" customHeight="1" thickBot="1" x14ac:dyDescent="0.35">
      <c r="A51" s="233" t="s">
        <v>131</v>
      </c>
      <c r="B51" s="384">
        <f>SUM(B46:B50)</f>
        <v>0</v>
      </c>
      <c r="C51" s="385">
        <f>SUM(C46:C50)</f>
        <v>0</v>
      </c>
      <c r="D51" s="561">
        <f>SUM(D46:D50)</f>
        <v>0</v>
      </c>
      <c r="E51" s="386"/>
      <c r="F51" s="385"/>
      <c r="G51" s="561">
        <f>SUM(G46:G50)</f>
        <v>0</v>
      </c>
      <c r="H51" s="387"/>
      <c r="I51" s="388"/>
      <c r="J51" s="561">
        <f>SUM(J46:J50)</f>
        <v>0</v>
      </c>
      <c r="K51" s="387"/>
      <c r="L51" s="388"/>
      <c r="M51" s="561">
        <f>SUM(M46:M50)</f>
        <v>0</v>
      </c>
      <c r="N51" s="387"/>
      <c r="O51" s="389"/>
      <c r="P51" s="560">
        <f>SUM(P46:P50)</f>
        <v>0</v>
      </c>
      <c r="Q51" s="389"/>
      <c r="R51" s="388"/>
      <c r="S51" s="559">
        <f>SUM(S46:S50)</f>
        <v>0</v>
      </c>
      <c r="T51" s="102"/>
    </row>
    <row r="52" spans="1:20" ht="15" thickBot="1" x14ac:dyDescent="0.35">
      <c r="A52" s="87" t="s">
        <v>132</v>
      </c>
      <c r="B52" s="87" t="s">
        <v>60</v>
      </c>
      <c r="C52" s="87" t="s">
        <v>126</v>
      </c>
      <c r="D52" s="87" t="s">
        <v>127</v>
      </c>
      <c r="E52" s="87" t="s">
        <v>60</v>
      </c>
      <c r="F52" s="87" t="s">
        <v>126</v>
      </c>
      <c r="G52" s="87" t="s">
        <v>127</v>
      </c>
      <c r="H52" s="87" t="s">
        <v>60</v>
      </c>
      <c r="I52" s="87" t="s">
        <v>126</v>
      </c>
      <c r="J52" s="87" t="s">
        <v>127</v>
      </c>
      <c r="K52" s="87" t="s">
        <v>60</v>
      </c>
      <c r="L52" s="87" t="s">
        <v>126</v>
      </c>
      <c r="M52" s="87" t="s">
        <v>127</v>
      </c>
      <c r="N52" s="87" t="s">
        <v>60</v>
      </c>
      <c r="O52" s="87" t="s">
        <v>126</v>
      </c>
      <c r="P52" s="87" t="s">
        <v>127</v>
      </c>
      <c r="Q52" s="87" t="s">
        <v>60</v>
      </c>
      <c r="R52" s="87" t="s">
        <v>126</v>
      </c>
      <c r="S52" s="87" t="s">
        <v>127</v>
      </c>
      <c r="T52" s="87"/>
    </row>
    <row r="53" spans="1:20" x14ac:dyDescent="0.3">
      <c r="A53" s="592"/>
      <c r="B53" s="593"/>
      <c r="C53" s="593"/>
      <c r="D53" s="558">
        <f>B53*C53</f>
        <v>0</v>
      </c>
      <c r="E53" s="593"/>
      <c r="F53" s="593"/>
      <c r="G53" s="558">
        <f>E53*F53</f>
        <v>0</v>
      </c>
      <c r="H53" s="593"/>
      <c r="I53" s="593"/>
      <c r="J53" s="558">
        <f>H53*I53</f>
        <v>0</v>
      </c>
      <c r="K53" s="593"/>
      <c r="L53" s="593"/>
      <c r="M53" s="558">
        <f>K53*L53</f>
        <v>0</v>
      </c>
      <c r="N53" s="593"/>
      <c r="O53" s="593"/>
      <c r="P53" s="558">
        <f>N53*O53</f>
        <v>0</v>
      </c>
      <c r="Q53" s="593"/>
      <c r="R53" s="593"/>
      <c r="S53" s="558">
        <f>Q53*R53</f>
        <v>0</v>
      </c>
      <c r="T53" s="49">
        <f>BASES!F29</f>
        <v>10</v>
      </c>
    </row>
    <row r="54" spans="1:20" x14ac:dyDescent="0.3">
      <c r="A54" s="591"/>
      <c r="B54" s="588"/>
      <c r="C54" s="588"/>
      <c r="D54" s="558">
        <f t="shared" ref="D54:D92" si="19">B54*C54</f>
        <v>0</v>
      </c>
      <c r="E54" s="588"/>
      <c r="F54" s="588"/>
      <c r="G54" s="558">
        <f t="shared" ref="G54:G92" si="20">E54*F54</f>
        <v>0</v>
      </c>
      <c r="H54" s="588"/>
      <c r="I54" s="588"/>
      <c r="J54" s="558">
        <f t="shared" ref="J54:J92" si="21">H54*I54</f>
        <v>0</v>
      </c>
      <c r="K54" s="588"/>
      <c r="L54" s="588"/>
      <c r="M54" s="558">
        <f t="shared" ref="M54:M92" si="22">K54*L54</f>
        <v>0</v>
      </c>
      <c r="N54" s="588"/>
      <c r="O54" s="588"/>
      <c r="P54" s="558">
        <f t="shared" ref="P54:P92" si="23">N54*O54</f>
        <v>0</v>
      </c>
      <c r="Q54" s="588"/>
      <c r="R54" s="588"/>
      <c r="S54" s="558">
        <f t="shared" ref="S54:S92" si="24">Q54*R54</f>
        <v>0</v>
      </c>
      <c r="T54" s="48">
        <f>T53</f>
        <v>10</v>
      </c>
    </row>
    <row r="55" spans="1:20" x14ac:dyDescent="0.3">
      <c r="A55" s="591"/>
      <c r="B55" s="588"/>
      <c r="C55" s="588"/>
      <c r="D55" s="558">
        <f t="shared" si="19"/>
        <v>0</v>
      </c>
      <c r="E55" s="588"/>
      <c r="F55" s="588"/>
      <c r="G55" s="558">
        <f t="shared" si="20"/>
        <v>0</v>
      </c>
      <c r="H55" s="588"/>
      <c r="I55" s="588"/>
      <c r="J55" s="558">
        <f t="shared" si="21"/>
        <v>0</v>
      </c>
      <c r="K55" s="588"/>
      <c r="L55" s="588"/>
      <c r="M55" s="558">
        <f t="shared" si="22"/>
        <v>0</v>
      </c>
      <c r="N55" s="588"/>
      <c r="O55" s="588"/>
      <c r="P55" s="558">
        <f t="shared" si="23"/>
        <v>0</v>
      </c>
      <c r="Q55" s="588"/>
      <c r="R55" s="588"/>
      <c r="S55" s="558">
        <f t="shared" si="24"/>
        <v>0</v>
      </c>
      <c r="T55" s="48">
        <f t="shared" ref="T55:T92" si="25">T54</f>
        <v>10</v>
      </c>
    </row>
    <row r="56" spans="1:20" x14ac:dyDescent="0.3">
      <c r="A56" s="591"/>
      <c r="B56" s="588"/>
      <c r="C56" s="588"/>
      <c r="D56" s="558">
        <f t="shared" si="19"/>
        <v>0</v>
      </c>
      <c r="E56" s="588"/>
      <c r="F56" s="588"/>
      <c r="G56" s="558">
        <f t="shared" si="20"/>
        <v>0</v>
      </c>
      <c r="H56" s="588"/>
      <c r="I56" s="588"/>
      <c r="J56" s="558">
        <f t="shared" si="21"/>
        <v>0</v>
      </c>
      <c r="K56" s="588"/>
      <c r="L56" s="588"/>
      <c r="M56" s="558">
        <f t="shared" si="22"/>
        <v>0</v>
      </c>
      <c r="N56" s="588"/>
      <c r="O56" s="588"/>
      <c r="P56" s="558">
        <f t="shared" si="23"/>
        <v>0</v>
      </c>
      <c r="Q56" s="588"/>
      <c r="R56" s="588"/>
      <c r="S56" s="558">
        <f t="shared" si="24"/>
        <v>0</v>
      </c>
      <c r="T56" s="48">
        <f t="shared" si="25"/>
        <v>10</v>
      </c>
    </row>
    <row r="57" spans="1:20" x14ac:dyDescent="0.3">
      <c r="A57" s="591"/>
      <c r="B57" s="588"/>
      <c r="C57" s="588"/>
      <c r="D57" s="558">
        <f t="shared" si="19"/>
        <v>0</v>
      </c>
      <c r="E57" s="588"/>
      <c r="F57" s="588"/>
      <c r="G57" s="558">
        <f t="shared" si="20"/>
        <v>0</v>
      </c>
      <c r="H57" s="588"/>
      <c r="I57" s="588"/>
      <c r="J57" s="558">
        <f t="shared" si="21"/>
        <v>0</v>
      </c>
      <c r="K57" s="588"/>
      <c r="L57" s="588"/>
      <c r="M57" s="558">
        <f t="shared" si="22"/>
        <v>0</v>
      </c>
      <c r="N57" s="588"/>
      <c r="O57" s="588"/>
      <c r="P57" s="558">
        <f t="shared" si="23"/>
        <v>0</v>
      </c>
      <c r="Q57" s="588"/>
      <c r="R57" s="588"/>
      <c r="S57" s="558">
        <f t="shared" si="24"/>
        <v>0</v>
      </c>
      <c r="T57" s="48">
        <f t="shared" si="25"/>
        <v>10</v>
      </c>
    </row>
    <row r="58" spans="1:20" x14ac:dyDescent="0.3">
      <c r="A58" s="591"/>
      <c r="B58" s="588"/>
      <c r="C58" s="588"/>
      <c r="D58" s="558">
        <f t="shared" si="19"/>
        <v>0</v>
      </c>
      <c r="E58" s="588"/>
      <c r="F58" s="588"/>
      <c r="G58" s="558">
        <f t="shared" si="20"/>
        <v>0</v>
      </c>
      <c r="H58" s="588"/>
      <c r="I58" s="588"/>
      <c r="J58" s="558">
        <f t="shared" si="21"/>
        <v>0</v>
      </c>
      <c r="K58" s="588"/>
      <c r="L58" s="588"/>
      <c r="M58" s="558">
        <f t="shared" si="22"/>
        <v>0</v>
      </c>
      <c r="N58" s="588"/>
      <c r="O58" s="588"/>
      <c r="P58" s="558">
        <f t="shared" si="23"/>
        <v>0</v>
      </c>
      <c r="Q58" s="588"/>
      <c r="R58" s="588"/>
      <c r="S58" s="558">
        <f t="shared" si="24"/>
        <v>0</v>
      </c>
      <c r="T58" s="48">
        <f t="shared" si="25"/>
        <v>10</v>
      </c>
    </row>
    <row r="59" spans="1:20" x14ac:dyDescent="0.3">
      <c r="A59" s="591"/>
      <c r="B59" s="588"/>
      <c r="C59" s="588"/>
      <c r="D59" s="558">
        <f t="shared" si="19"/>
        <v>0</v>
      </c>
      <c r="E59" s="588"/>
      <c r="F59" s="588"/>
      <c r="G59" s="558">
        <f t="shared" si="20"/>
        <v>0</v>
      </c>
      <c r="H59" s="588"/>
      <c r="I59" s="588"/>
      <c r="J59" s="558">
        <f t="shared" si="21"/>
        <v>0</v>
      </c>
      <c r="K59" s="588"/>
      <c r="L59" s="588"/>
      <c r="M59" s="558">
        <f t="shared" si="22"/>
        <v>0</v>
      </c>
      <c r="N59" s="588"/>
      <c r="O59" s="588"/>
      <c r="P59" s="558">
        <f t="shared" si="23"/>
        <v>0</v>
      </c>
      <c r="Q59" s="588"/>
      <c r="R59" s="588"/>
      <c r="S59" s="558">
        <f t="shared" si="24"/>
        <v>0</v>
      </c>
      <c r="T59" s="48">
        <f t="shared" si="25"/>
        <v>10</v>
      </c>
    </row>
    <row r="60" spans="1:20" x14ac:dyDescent="0.3">
      <c r="A60" s="591"/>
      <c r="B60" s="588"/>
      <c r="C60" s="588"/>
      <c r="D60" s="558">
        <f t="shared" si="19"/>
        <v>0</v>
      </c>
      <c r="E60" s="588"/>
      <c r="F60" s="588"/>
      <c r="G60" s="558">
        <f t="shared" si="20"/>
        <v>0</v>
      </c>
      <c r="H60" s="588"/>
      <c r="I60" s="588"/>
      <c r="J60" s="558">
        <f t="shared" si="21"/>
        <v>0</v>
      </c>
      <c r="K60" s="588"/>
      <c r="L60" s="588"/>
      <c r="M60" s="558">
        <f t="shared" si="22"/>
        <v>0</v>
      </c>
      <c r="N60" s="588"/>
      <c r="O60" s="588"/>
      <c r="P60" s="558">
        <f t="shared" si="23"/>
        <v>0</v>
      </c>
      <c r="Q60" s="588"/>
      <c r="R60" s="588"/>
      <c r="S60" s="558">
        <f t="shared" si="24"/>
        <v>0</v>
      </c>
      <c r="T60" s="48">
        <f t="shared" si="25"/>
        <v>10</v>
      </c>
    </row>
    <row r="61" spans="1:20" x14ac:dyDescent="0.3">
      <c r="A61" s="591"/>
      <c r="B61" s="588"/>
      <c r="C61" s="588"/>
      <c r="D61" s="558">
        <f t="shared" si="19"/>
        <v>0</v>
      </c>
      <c r="E61" s="588"/>
      <c r="F61" s="588"/>
      <c r="G61" s="558">
        <f t="shared" si="20"/>
        <v>0</v>
      </c>
      <c r="H61" s="588"/>
      <c r="I61" s="588"/>
      <c r="J61" s="558">
        <f t="shared" si="21"/>
        <v>0</v>
      </c>
      <c r="K61" s="588"/>
      <c r="L61" s="588"/>
      <c r="M61" s="558">
        <f t="shared" si="22"/>
        <v>0</v>
      </c>
      <c r="N61" s="588"/>
      <c r="O61" s="588"/>
      <c r="P61" s="558">
        <f t="shared" si="23"/>
        <v>0</v>
      </c>
      <c r="Q61" s="588"/>
      <c r="R61" s="588"/>
      <c r="S61" s="558">
        <f t="shared" si="24"/>
        <v>0</v>
      </c>
      <c r="T61" s="48">
        <f t="shared" si="25"/>
        <v>10</v>
      </c>
    </row>
    <row r="62" spans="1:20" x14ac:dyDescent="0.3">
      <c r="A62" s="591"/>
      <c r="B62" s="588"/>
      <c r="C62" s="588"/>
      <c r="D62" s="558">
        <f t="shared" si="19"/>
        <v>0</v>
      </c>
      <c r="E62" s="588"/>
      <c r="F62" s="588"/>
      <c r="G62" s="558">
        <f t="shared" si="20"/>
        <v>0</v>
      </c>
      <c r="H62" s="588"/>
      <c r="I62" s="588"/>
      <c r="J62" s="558">
        <f t="shared" si="21"/>
        <v>0</v>
      </c>
      <c r="K62" s="588"/>
      <c r="L62" s="588"/>
      <c r="M62" s="558">
        <f t="shared" si="22"/>
        <v>0</v>
      </c>
      <c r="N62" s="588"/>
      <c r="O62" s="588"/>
      <c r="P62" s="558">
        <f t="shared" si="23"/>
        <v>0</v>
      </c>
      <c r="Q62" s="588"/>
      <c r="R62" s="588"/>
      <c r="S62" s="558">
        <f t="shared" si="24"/>
        <v>0</v>
      </c>
      <c r="T62" s="48">
        <f t="shared" si="25"/>
        <v>10</v>
      </c>
    </row>
    <row r="63" spans="1:20" x14ac:dyDescent="0.3">
      <c r="A63" s="591"/>
      <c r="B63" s="588"/>
      <c r="C63" s="588"/>
      <c r="D63" s="558">
        <f t="shared" si="19"/>
        <v>0</v>
      </c>
      <c r="E63" s="588"/>
      <c r="F63" s="588"/>
      <c r="G63" s="558">
        <f t="shared" si="20"/>
        <v>0</v>
      </c>
      <c r="H63" s="588"/>
      <c r="I63" s="588"/>
      <c r="J63" s="558">
        <f t="shared" si="21"/>
        <v>0</v>
      </c>
      <c r="K63" s="588"/>
      <c r="L63" s="588"/>
      <c r="M63" s="558">
        <f t="shared" si="22"/>
        <v>0</v>
      </c>
      <c r="N63" s="588"/>
      <c r="O63" s="588"/>
      <c r="P63" s="558">
        <f t="shared" si="23"/>
        <v>0</v>
      </c>
      <c r="Q63" s="588"/>
      <c r="R63" s="588"/>
      <c r="S63" s="558">
        <f t="shared" si="24"/>
        <v>0</v>
      </c>
      <c r="T63" s="48">
        <f t="shared" si="25"/>
        <v>10</v>
      </c>
    </row>
    <row r="64" spans="1:20" x14ac:dyDescent="0.3">
      <c r="A64" s="591"/>
      <c r="B64" s="588"/>
      <c r="C64" s="588"/>
      <c r="D64" s="558">
        <f t="shared" si="19"/>
        <v>0</v>
      </c>
      <c r="E64" s="588"/>
      <c r="F64" s="588"/>
      <c r="G64" s="558">
        <f t="shared" si="20"/>
        <v>0</v>
      </c>
      <c r="H64" s="588"/>
      <c r="I64" s="588"/>
      <c r="J64" s="558">
        <f t="shared" si="21"/>
        <v>0</v>
      </c>
      <c r="K64" s="588"/>
      <c r="L64" s="588"/>
      <c r="M64" s="558">
        <f t="shared" si="22"/>
        <v>0</v>
      </c>
      <c r="N64" s="588"/>
      <c r="O64" s="588"/>
      <c r="P64" s="558">
        <f t="shared" si="23"/>
        <v>0</v>
      </c>
      <c r="Q64" s="588"/>
      <c r="R64" s="588"/>
      <c r="S64" s="558">
        <f t="shared" si="24"/>
        <v>0</v>
      </c>
      <c r="T64" s="48">
        <f t="shared" si="25"/>
        <v>10</v>
      </c>
    </row>
    <row r="65" spans="1:20" x14ac:dyDescent="0.3">
      <c r="A65" s="591"/>
      <c r="B65" s="588"/>
      <c r="C65" s="588"/>
      <c r="D65" s="558">
        <f t="shared" si="19"/>
        <v>0</v>
      </c>
      <c r="E65" s="588"/>
      <c r="F65" s="588"/>
      <c r="G65" s="558">
        <f t="shared" si="20"/>
        <v>0</v>
      </c>
      <c r="H65" s="588"/>
      <c r="I65" s="588"/>
      <c r="J65" s="558">
        <f t="shared" si="21"/>
        <v>0</v>
      </c>
      <c r="K65" s="588"/>
      <c r="L65" s="588"/>
      <c r="M65" s="558">
        <f t="shared" si="22"/>
        <v>0</v>
      </c>
      <c r="N65" s="588"/>
      <c r="O65" s="588"/>
      <c r="P65" s="558">
        <f t="shared" si="23"/>
        <v>0</v>
      </c>
      <c r="Q65" s="588"/>
      <c r="R65" s="588"/>
      <c r="S65" s="558">
        <f t="shared" si="24"/>
        <v>0</v>
      </c>
      <c r="T65" s="48">
        <f t="shared" si="25"/>
        <v>10</v>
      </c>
    </row>
    <row r="66" spans="1:20" x14ac:dyDescent="0.3">
      <c r="A66" s="591"/>
      <c r="B66" s="588"/>
      <c r="C66" s="588"/>
      <c r="D66" s="558">
        <f t="shared" si="19"/>
        <v>0</v>
      </c>
      <c r="E66" s="588"/>
      <c r="F66" s="588"/>
      <c r="G66" s="558">
        <f t="shared" si="20"/>
        <v>0</v>
      </c>
      <c r="H66" s="588"/>
      <c r="I66" s="588"/>
      <c r="J66" s="558">
        <f t="shared" si="21"/>
        <v>0</v>
      </c>
      <c r="K66" s="588"/>
      <c r="L66" s="588"/>
      <c r="M66" s="558">
        <f t="shared" si="22"/>
        <v>0</v>
      </c>
      <c r="N66" s="588"/>
      <c r="O66" s="588"/>
      <c r="P66" s="558">
        <f t="shared" si="23"/>
        <v>0</v>
      </c>
      <c r="Q66" s="588"/>
      <c r="R66" s="588"/>
      <c r="S66" s="558">
        <f t="shared" si="24"/>
        <v>0</v>
      </c>
      <c r="T66" s="48">
        <f t="shared" si="25"/>
        <v>10</v>
      </c>
    </row>
    <row r="67" spans="1:20" x14ac:dyDescent="0.3">
      <c r="A67" s="591"/>
      <c r="B67" s="588"/>
      <c r="C67" s="588"/>
      <c r="D67" s="558">
        <f t="shared" si="19"/>
        <v>0</v>
      </c>
      <c r="E67" s="588"/>
      <c r="F67" s="588"/>
      <c r="G67" s="558">
        <f t="shared" si="20"/>
        <v>0</v>
      </c>
      <c r="H67" s="588"/>
      <c r="I67" s="588"/>
      <c r="J67" s="558">
        <f t="shared" si="21"/>
        <v>0</v>
      </c>
      <c r="K67" s="588"/>
      <c r="L67" s="588"/>
      <c r="M67" s="558">
        <f t="shared" si="22"/>
        <v>0</v>
      </c>
      <c r="N67" s="588"/>
      <c r="O67" s="588"/>
      <c r="P67" s="558">
        <f t="shared" si="23"/>
        <v>0</v>
      </c>
      <c r="Q67" s="588"/>
      <c r="R67" s="588"/>
      <c r="S67" s="558">
        <f t="shared" si="24"/>
        <v>0</v>
      </c>
      <c r="T67" s="48">
        <f t="shared" si="25"/>
        <v>10</v>
      </c>
    </row>
    <row r="68" spans="1:20" x14ac:dyDescent="0.3">
      <c r="A68" s="591"/>
      <c r="B68" s="588"/>
      <c r="C68" s="588"/>
      <c r="D68" s="558">
        <f t="shared" si="19"/>
        <v>0</v>
      </c>
      <c r="E68" s="588"/>
      <c r="F68" s="588"/>
      <c r="G68" s="558">
        <f t="shared" si="20"/>
        <v>0</v>
      </c>
      <c r="H68" s="588"/>
      <c r="I68" s="588"/>
      <c r="J68" s="558">
        <f t="shared" si="21"/>
        <v>0</v>
      </c>
      <c r="K68" s="588"/>
      <c r="L68" s="588"/>
      <c r="M68" s="558">
        <f t="shared" si="22"/>
        <v>0</v>
      </c>
      <c r="N68" s="588"/>
      <c r="O68" s="588"/>
      <c r="P68" s="558">
        <f t="shared" si="23"/>
        <v>0</v>
      </c>
      <c r="Q68" s="588"/>
      <c r="R68" s="588"/>
      <c r="S68" s="558">
        <f t="shared" si="24"/>
        <v>0</v>
      </c>
      <c r="T68" s="48">
        <f t="shared" si="25"/>
        <v>10</v>
      </c>
    </row>
    <row r="69" spans="1:20" x14ac:dyDescent="0.3">
      <c r="A69" s="591"/>
      <c r="B69" s="588"/>
      <c r="C69" s="588"/>
      <c r="D69" s="558">
        <f t="shared" si="19"/>
        <v>0</v>
      </c>
      <c r="E69" s="588"/>
      <c r="F69" s="588"/>
      <c r="G69" s="558">
        <f t="shared" si="20"/>
        <v>0</v>
      </c>
      <c r="H69" s="588"/>
      <c r="I69" s="588"/>
      <c r="J69" s="558">
        <f t="shared" si="21"/>
        <v>0</v>
      </c>
      <c r="K69" s="588"/>
      <c r="L69" s="588"/>
      <c r="M69" s="558">
        <f t="shared" si="22"/>
        <v>0</v>
      </c>
      <c r="N69" s="588"/>
      <c r="O69" s="588"/>
      <c r="P69" s="558">
        <f t="shared" si="23"/>
        <v>0</v>
      </c>
      <c r="Q69" s="588"/>
      <c r="R69" s="588"/>
      <c r="S69" s="558">
        <f t="shared" si="24"/>
        <v>0</v>
      </c>
      <c r="T69" s="48">
        <f t="shared" si="25"/>
        <v>10</v>
      </c>
    </row>
    <row r="70" spans="1:20" x14ac:dyDescent="0.3">
      <c r="A70" s="591"/>
      <c r="B70" s="588"/>
      <c r="C70" s="588"/>
      <c r="D70" s="558">
        <f t="shared" si="19"/>
        <v>0</v>
      </c>
      <c r="E70" s="588"/>
      <c r="F70" s="588"/>
      <c r="G70" s="558">
        <f t="shared" si="20"/>
        <v>0</v>
      </c>
      <c r="H70" s="588"/>
      <c r="I70" s="588"/>
      <c r="J70" s="558">
        <f t="shared" si="21"/>
        <v>0</v>
      </c>
      <c r="K70" s="588"/>
      <c r="L70" s="588"/>
      <c r="M70" s="558">
        <f t="shared" si="22"/>
        <v>0</v>
      </c>
      <c r="N70" s="588"/>
      <c r="O70" s="588"/>
      <c r="P70" s="558">
        <f t="shared" si="23"/>
        <v>0</v>
      </c>
      <c r="Q70" s="588"/>
      <c r="R70" s="588"/>
      <c r="S70" s="558">
        <f t="shared" si="24"/>
        <v>0</v>
      </c>
      <c r="T70" s="48">
        <f t="shared" si="25"/>
        <v>10</v>
      </c>
    </row>
    <row r="71" spans="1:20" x14ac:dyDescent="0.3">
      <c r="A71" s="591"/>
      <c r="B71" s="588"/>
      <c r="C71" s="588"/>
      <c r="D71" s="558">
        <f t="shared" si="19"/>
        <v>0</v>
      </c>
      <c r="E71" s="588"/>
      <c r="F71" s="588"/>
      <c r="G71" s="558">
        <f t="shared" si="20"/>
        <v>0</v>
      </c>
      <c r="H71" s="588"/>
      <c r="I71" s="588"/>
      <c r="J71" s="558">
        <f t="shared" si="21"/>
        <v>0</v>
      </c>
      <c r="K71" s="588"/>
      <c r="L71" s="588"/>
      <c r="M71" s="558">
        <f t="shared" si="22"/>
        <v>0</v>
      </c>
      <c r="N71" s="588"/>
      <c r="O71" s="588"/>
      <c r="P71" s="558">
        <f t="shared" si="23"/>
        <v>0</v>
      </c>
      <c r="Q71" s="588"/>
      <c r="R71" s="588"/>
      <c r="S71" s="558">
        <f t="shared" si="24"/>
        <v>0</v>
      </c>
      <c r="T71" s="48">
        <f t="shared" si="25"/>
        <v>10</v>
      </c>
    </row>
    <row r="72" spans="1:20" x14ac:dyDescent="0.3">
      <c r="A72" s="591"/>
      <c r="B72" s="588"/>
      <c r="C72" s="588"/>
      <c r="D72" s="558">
        <f t="shared" si="19"/>
        <v>0</v>
      </c>
      <c r="E72" s="588"/>
      <c r="F72" s="588"/>
      <c r="G72" s="558">
        <f t="shared" si="20"/>
        <v>0</v>
      </c>
      <c r="H72" s="588"/>
      <c r="I72" s="588"/>
      <c r="J72" s="558">
        <f t="shared" si="21"/>
        <v>0</v>
      </c>
      <c r="K72" s="588"/>
      <c r="L72" s="588"/>
      <c r="M72" s="558">
        <f t="shared" si="22"/>
        <v>0</v>
      </c>
      <c r="N72" s="588"/>
      <c r="O72" s="588"/>
      <c r="P72" s="558">
        <f t="shared" si="23"/>
        <v>0</v>
      </c>
      <c r="Q72" s="588"/>
      <c r="R72" s="588"/>
      <c r="S72" s="558">
        <f t="shared" si="24"/>
        <v>0</v>
      </c>
      <c r="T72" s="48">
        <f t="shared" si="25"/>
        <v>10</v>
      </c>
    </row>
    <row r="73" spans="1:20" x14ac:dyDescent="0.3">
      <c r="A73" s="591"/>
      <c r="B73" s="588"/>
      <c r="C73" s="588"/>
      <c r="D73" s="558">
        <f t="shared" si="19"/>
        <v>0</v>
      </c>
      <c r="E73" s="588"/>
      <c r="F73" s="588"/>
      <c r="G73" s="558">
        <f t="shared" si="20"/>
        <v>0</v>
      </c>
      <c r="H73" s="588"/>
      <c r="I73" s="588"/>
      <c r="J73" s="558">
        <f t="shared" si="21"/>
        <v>0</v>
      </c>
      <c r="K73" s="588"/>
      <c r="L73" s="588"/>
      <c r="M73" s="558">
        <f t="shared" si="22"/>
        <v>0</v>
      </c>
      <c r="N73" s="588"/>
      <c r="O73" s="588"/>
      <c r="P73" s="558">
        <f t="shared" si="23"/>
        <v>0</v>
      </c>
      <c r="Q73" s="588"/>
      <c r="R73" s="588"/>
      <c r="S73" s="558">
        <f t="shared" si="24"/>
        <v>0</v>
      </c>
      <c r="T73" s="48">
        <f t="shared" si="25"/>
        <v>10</v>
      </c>
    </row>
    <row r="74" spans="1:20" x14ac:dyDescent="0.3">
      <c r="A74" s="591"/>
      <c r="B74" s="588"/>
      <c r="C74" s="588"/>
      <c r="D74" s="558">
        <f t="shared" si="19"/>
        <v>0</v>
      </c>
      <c r="E74" s="588"/>
      <c r="F74" s="588"/>
      <c r="G74" s="558">
        <f t="shared" si="20"/>
        <v>0</v>
      </c>
      <c r="H74" s="588"/>
      <c r="I74" s="588"/>
      <c r="J74" s="558">
        <f t="shared" si="21"/>
        <v>0</v>
      </c>
      <c r="K74" s="588"/>
      <c r="L74" s="588"/>
      <c r="M74" s="558">
        <f t="shared" si="22"/>
        <v>0</v>
      </c>
      <c r="N74" s="588"/>
      <c r="O74" s="588"/>
      <c r="P74" s="558">
        <f t="shared" si="23"/>
        <v>0</v>
      </c>
      <c r="Q74" s="588"/>
      <c r="R74" s="588"/>
      <c r="S74" s="558">
        <f t="shared" si="24"/>
        <v>0</v>
      </c>
      <c r="T74" s="48">
        <f t="shared" si="25"/>
        <v>10</v>
      </c>
    </row>
    <row r="75" spans="1:20" x14ac:dyDescent="0.3">
      <c r="A75" s="591"/>
      <c r="B75" s="588"/>
      <c r="C75" s="588"/>
      <c r="D75" s="558">
        <f t="shared" si="19"/>
        <v>0</v>
      </c>
      <c r="E75" s="588"/>
      <c r="F75" s="588"/>
      <c r="G75" s="558">
        <f t="shared" si="20"/>
        <v>0</v>
      </c>
      <c r="H75" s="588"/>
      <c r="I75" s="588"/>
      <c r="J75" s="558">
        <f t="shared" si="21"/>
        <v>0</v>
      </c>
      <c r="K75" s="588"/>
      <c r="L75" s="588"/>
      <c r="M75" s="558">
        <f t="shared" si="22"/>
        <v>0</v>
      </c>
      <c r="N75" s="588"/>
      <c r="O75" s="588"/>
      <c r="P75" s="558">
        <f t="shared" si="23"/>
        <v>0</v>
      </c>
      <c r="Q75" s="588"/>
      <c r="R75" s="588"/>
      <c r="S75" s="558">
        <f t="shared" si="24"/>
        <v>0</v>
      </c>
      <c r="T75" s="48">
        <f t="shared" si="25"/>
        <v>10</v>
      </c>
    </row>
    <row r="76" spans="1:20" x14ac:dyDescent="0.3">
      <c r="A76" s="591"/>
      <c r="B76" s="588"/>
      <c r="C76" s="588"/>
      <c r="D76" s="558">
        <f t="shared" si="19"/>
        <v>0</v>
      </c>
      <c r="E76" s="588"/>
      <c r="F76" s="588"/>
      <c r="G76" s="558">
        <f t="shared" si="20"/>
        <v>0</v>
      </c>
      <c r="H76" s="588"/>
      <c r="I76" s="588"/>
      <c r="J76" s="558">
        <f t="shared" si="21"/>
        <v>0</v>
      </c>
      <c r="K76" s="588"/>
      <c r="L76" s="588"/>
      <c r="M76" s="558">
        <f t="shared" si="22"/>
        <v>0</v>
      </c>
      <c r="N76" s="588"/>
      <c r="O76" s="588"/>
      <c r="P76" s="558">
        <f t="shared" si="23"/>
        <v>0</v>
      </c>
      <c r="Q76" s="588"/>
      <c r="R76" s="588"/>
      <c r="S76" s="558">
        <f t="shared" si="24"/>
        <v>0</v>
      </c>
      <c r="T76" s="48">
        <f t="shared" si="25"/>
        <v>10</v>
      </c>
    </row>
    <row r="77" spans="1:20" x14ac:dyDescent="0.3">
      <c r="A77" s="591"/>
      <c r="B77" s="588"/>
      <c r="C77" s="588"/>
      <c r="D77" s="558">
        <f t="shared" si="19"/>
        <v>0</v>
      </c>
      <c r="E77" s="588"/>
      <c r="F77" s="588"/>
      <c r="G77" s="558">
        <f t="shared" si="20"/>
        <v>0</v>
      </c>
      <c r="H77" s="588"/>
      <c r="I77" s="588"/>
      <c r="J77" s="558">
        <f t="shared" si="21"/>
        <v>0</v>
      </c>
      <c r="K77" s="588"/>
      <c r="L77" s="588"/>
      <c r="M77" s="558">
        <f t="shared" si="22"/>
        <v>0</v>
      </c>
      <c r="N77" s="588"/>
      <c r="O77" s="588"/>
      <c r="P77" s="558">
        <f t="shared" si="23"/>
        <v>0</v>
      </c>
      <c r="Q77" s="588"/>
      <c r="R77" s="588"/>
      <c r="S77" s="558">
        <f t="shared" si="24"/>
        <v>0</v>
      </c>
      <c r="T77" s="48">
        <f t="shared" si="25"/>
        <v>10</v>
      </c>
    </row>
    <row r="78" spans="1:20" x14ac:dyDescent="0.3">
      <c r="A78" s="591"/>
      <c r="B78" s="588"/>
      <c r="C78" s="588"/>
      <c r="D78" s="558">
        <f t="shared" si="19"/>
        <v>0</v>
      </c>
      <c r="E78" s="588"/>
      <c r="F78" s="588"/>
      <c r="G78" s="558">
        <f t="shared" si="20"/>
        <v>0</v>
      </c>
      <c r="H78" s="588"/>
      <c r="I78" s="588"/>
      <c r="J78" s="558">
        <f t="shared" si="21"/>
        <v>0</v>
      </c>
      <c r="K78" s="588"/>
      <c r="L78" s="588"/>
      <c r="M78" s="558">
        <f t="shared" si="22"/>
        <v>0</v>
      </c>
      <c r="N78" s="588"/>
      <c r="O78" s="588"/>
      <c r="P78" s="558">
        <f t="shared" si="23"/>
        <v>0</v>
      </c>
      <c r="Q78" s="588"/>
      <c r="R78" s="588"/>
      <c r="S78" s="558">
        <f t="shared" si="24"/>
        <v>0</v>
      </c>
      <c r="T78" s="48">
        <f t="shared" si="25"/>
        <v>10</v>
      </c>
    </row>
    <row r="79" spans="1:20" x14ac:dyDescent="0.3">
      <c r="A79" s="591"/>
      <c r="B79" s="588"/>
      <c r="C79" s="588"/>
      <c r="D79" s="558">
        <f t="shared" si="19"/>
        <v>0</v>
      </c>
      <c r="E79" s="588"/>
      <c r="F79" s="588"/>
      <c r="G79" s="558">
        <f t="shared" si="20"/>
        <v>0</v>
      </c>
      <c r="H79" s="588"/>
      <c r="I79" s="588"/>
      <c r="J79" s="558">
        <f t="shared" si="21"/>
        <v>0</v>
      </c>
      <c r="K79" s="588"/>
      <c r="L79" s="588"/>
      <c r="M79" s="558">
        <f t="shared" si="22"/>
        <v>0</v>
      </c>
      <c r="N79" s="588"/>
      <c r="O79" s="588"/>
      <c r="P79" s="558">
        <f t="shared" si="23"/>
        <v>0</v>
      </c>
      <c r="Q79" s="588"/>
      <c r="R79" s="588"/>
      <c r="S79" s="558">
        <f t="shared" si="24"/>
        <v>0</v>
      </c>
      <c r="T79" s="48">
        <f t="shared" si="25"/>
        <v>10</v>
      </c>
    </row>
    <row r="80" spans="1:20" x14ac:dyDescent="0.3">
      <c r="A80" s="591"/>
      <c r="B80" s="588"/>
      <c r="C80" s="588"/>
      <c r="D80" s="558">
        <f t="shared" si="19"/>
        <v>0</v>
      </c>
      <c r="E80" s="588"/>
      <c r="F80" s="588"/>
      <c r="G80" s="558">
        <f t="shared" si="20"/>
        <v>0</v>
      </c>
      <c r="H80" s="588"/>
      <c r="I80" s="588"/>
      <c r="J80" s="558">
        <f t="shared" si="21"/>
        <v>0</v>
      </c>
      <c r="K80" s="588"/>
      <c r="L80" s="588"/>
      <c r="M80" s="558">
        <f t="shared" si="22"/>
        <v>0</v>
      </c>
      <c r="N80" s="588"/>
      <c r="O80" s="588"/>
      <c r="P80" s="558">
        <f t="shared" si="23"/>
        <v>0</v>
      </c>
      <c r="Q80" s="588"/>
      <c r="R80" s="588"/>
      <c r="S80" s="558">
        <f t="shared" si="24"/>
        <v>0</v>
      </c>
      <c r="T80" s="48">
        <f t="shared" si="25"/>
        <v>10</v>
      </c>
    </row>
    <row r="81" spans="1:21" x14ac:dyDescent="0.3">
      <c r="A81" s="591"/>
      <c r="B81" s="588"/>
      <c r="C81" s="588"/>
      <c r="D81" s="558">
        <f t="shared" si="19"/>
        <v>0</v>
      </c>
      <c r="E81" s="588"/>
      <c r="F81" s="588"/>
      <c r="G81" s="558">
        <f t="shared" si="20"/>
        <v>0</v>
      </c>
      <c r="H81" s="588"/>
      <c r="I81" s="588"/>
      <c r="J81" s="558">
        <f t="shared" si="21"/>
        <v>0</v>
      </c>
      <c r="K81" s="588"/>
      <c r="L81" s="588"/>
      <c r="M81" s="558">
        <f t="shared" si="22"/>
        <v>0</v>
      </c>
      <c r="N81" s="588"/>
      <c r="O81" s="588"/>
      <c r="P81" s="558">
        <f t="shared" si="23"/>
        <v>0</v>
      </c>
      <c r="Q81" s="588"/>
      <c r="R81" s="588"/>
      <c r="S81" s="558">
        <f t="shared" si="24"/>
        <v>0</v>
      </c>
      <c r="T81" s="48">
        <f t="shared" si="25"/>
        <v>10</v>
      </c>
    </row>
    <row r="82" spans="1:21" x14ac:dyDescent="0.3">
      <c r="A82" s="591"/>
      <c r="B82" s="588"/>
      <c r="C82" s="588"/>
      <c r="D82" s="558">
        <f t="shared" si="19"/>
        <v>0</v>
      </c>
      <c r="E82" s="588"/>
      <c r="F82" s="588"/>
      <c r="G82" s="558">
        <f t="shared" si="20"/>
        <v>0</v>
      </c>
      <c r="H82" s="588"/>
      <c r="I82" s="588"/>
      <c r="J82" s="558">
        <f t="shared" si="21"/>
        <v>0</v>
      </c>
      <c r="K82" s="588"/>
      <c r="L82" s="588"/>
      <c r="M82" s="558">
        <f t="shared" si="22"/>
        <v>0</v>
      </c>
      <c r="N82" s="588"/>
      <c r="O82" s="588"/>
      <c r="P82" s="558">
        <f t="shared" si="23"/>
        <v>0</v>
      </c>
      <c r="Q82" s="588"/>
      <c r="R82" s="588"/>
      <c r="S82" s="558">
        <f t="shared" si="24"/>
        <v>0</v>
      </c>
      <c r="T82" s="48">
        <f t="shared" si="25"/>
        <v>10</v>
      </c>
    </row>
    <row r="83" spans="1:21" x14ac:dyDescent="0.3">
      <c r="A83" s="591"/>
      <c r="B83" s="588"/>
      <c r="C83" s="588"/>
      <c r="D83" s="558">
        <f t="shared" si="19"/>
        <v>0</v>
      </c>
      <c r="E83" s="588"/>
      <c r="F83" s="588"/>
      <c r="G83" s="558">
        <f t="shared" si="20"/>
        <v>0</v>
      </c>
      <c r="H83" s="588"/>
      <c r="I83" s="588"/>
      <c r="J83" s="558">
        <f t="shared" si="21"/>
        <v>0</v>
      </c>
      <c r="K83" s="588"/>
      <c r="L83" s="588"/>
      <c r="M83" s="558">
        <f t="shared" si="22"/>
        <v>0</v>
      </c>
      <c r="N83" s="588"/>
      <c r="O83" s="588"/>
      <c r="P83" s="558">
        <f t="shared" si="23"/>
        <v>0</v>
      </c>
      <c r="Q83" s="588"/>
      <c r="R83" s="588"/>
      <c r="S83" s="558">
        <f t="shared" si="24"/>
        <v>0</v>
      </c>
      <c r="T83" s="48">
        <f t="shared" si="25"/>
        <v>10</v>
      </c>
    </row>
    <row r="84" spans="1:21" x14ac:dyDescent="0.3">
      <c r="A84" s="591"/>
      <c r="B84" s="588"/>
      <c r="C84" s="588"/>
      <c r="D84" s="558">
        <f t="shared" si="19"/>
        <v>0</v>
      </c>
      <c r="E84" s="588"/>
      <c r="F84" s="588"/>
      <c r="G84" s="558">
        <f t="shared" si="20"/>
        <v>0</v>
      </c>
      <c r="H84" s="588"/>
      <c r="I84" s="588"/>
      <c r="J84" s="558">
        <f t="shared" si="21"/>
        <v>0</v>
      </c>
      <c r="K84" s="588"/>
      <c r="L84" s="588"/>
      <c r="M84" s="558">
        <f t="shared" si="22"/>
        <v>0</v>
      </c>
      <c r="N84" s="588"/>
      <c r="O84" s="588"/>
      <c r="P84" s="558">
        <f t="shared" si="23"/>
        <v>0</v>
      </c>
      <c r="Q84" s="588"/>
      <c r="R84" s="588"/>
      <c r="S84" s="558">
        <f t="shared" si="24"/>
        <v>0</v>
      </c>
      <c r="T84" s="48">
        <f t="shared" si="25"/>
        <v>10</v>
      </c>
    </row>
    <row r="85" spans="1:21" x14ac:dyDescent="0.3">
      <c r="A85" s="591"/>
      <c r="B85" s="588"/>
      <c r="C85" s="588"/>
      <c r="D85" s="558">
        <f t="shared" si="19"/>
        <v>0</v>
      </c>
      <c r="E85" s="588"/>
      <c r="F85" s="588"/>
      <c r="G85" s="558">
        <f t="shared" si="20"/>
        <v>0</v>
      </c>
      <c r="H85" s="588"/>
      <c r="I85" s="588"/>
      <c r="J85" s="558">
        <f t="shared" si="21"/>
        <v>0</v>
      </c>
      <c r="K85" s="588"/>
      <c r="L85" s="588"/>
      <c r="M85" s="558">
        <f t="shared" si="22"/>
        <v>0</v>
      </c>
      <c r="N85" s="588"/>
      <c r="O85" s="588"/>
      <c r="P85" s="558">
        <f t="shared" si="23"/>
        <v>0</v>
      </c>
      <c r="Q85" s="588"/>
      <c r="R85" s="588"/>
      <c r="S85" s="558">
        <f t="shared" si="24"/>
        <v>0</v>
      </c>
      <c r="T85" s="48">
        <f t="shared" si="25"/>
        <v>10</v>
      </c>
    </row>
    <row r="86" spans="1:21" x14ac:dyDescent="0.3">
      <c r="A86" s="591"/>
      <c r="B86" s="588"/>
      <c r="C86" s="588"/>
      <c r="D86" s="558">
        <f t="shared" si="19"/>
        <v>0</v>
      </c>
      <c r="E86" s="588"/>
      <c r="F86" s="588"/>
      <c r="G86" s="558">
        <f t="shared" si="20"/>
        <v>0</v>
      </c>
      <c r="H86" s="588"/>
      <c r="I86" s="588"/>
      <c r="J86" s="558">
        <f t="shared" si="21"/>
        <v>0</v>
      </c>
      <c r="K86" s="588"/>
      <c r="L86" s="588"/>
      <c r="M86" s="558">
        <f t="shared" si="22"/>
        <v>0</v>
      </c>
      <c r="N86" s="588"/>
      <c r="O86" s="588"/>
      <c r="P86" s="558">
        <f t="shared" si="23"/>
        <v>0</v>
      </c>
      <c r="Q86" s="588"/>
      <c r="R86" s="588"/>
      <c r="S86" s="558">
        <f t="shared" si="24"/>
        <v>0</v>
      </c>
      <c r="T86" s="48">
        <f t="shared" si="25"/>
        <v>10</v>
      </c>
    </row>
    <row r="87" spans="1:21" x14ac:dyDescent="0.3">
      <c r="A87" s="591"/>
      <c r="B87" s="588"/>
      <c r="C87" s="588"/>
      <c r="D87" s="558">
        <f t="shared" si="19"/>
        <v>0</v>
      </c>
      <c r="E87" s="588"/>
      <c r="F87" s="588"/>
      <c r="G87" s="558">
        <f t="shared" si="20"/>
        <v>0</v>
      </c>
      <c r="H87" s="588"/>
      <c r="I87" s="588"/>
      <c r="J87" s="558">
        <f t="shared" si="21"/>
        <v>0</v>
      </c>
      <c r="K87" s="588"/>
      <c r="L87" s="588"/>
      <c r="M87" s="558">
        <f t="shared" si="22"/>
        <v>0</v>
      </c>
      <c r="N87" s="588"/>
      <c r="O87" s="588"/>
      <c r="P87" s="558">
        <f t="shared" si="23"/>
        <v>0</v>
      </c>
      <c r="Q87" s="588"/>
      <c r="R87" s="588"/>
      <c r="S87" s="558">
        <f t="shared" si="24"/>
        <v>0</v>
      </c>
      <c r="T87" s="48">
        <f t="shared" si="25"/>
        <v>10</v>
      </c>
    </row>
    <row r="88" spans="1:21" x14ac:dyDescent="0.3">
      <c r="A88" s="591"/>
      <c r="B88" s="588"/>
      <c r="C88" s="588"/>
      <c r="D88" s="558">
        <f t="shared" si="19"/>
        <v>0</v>
      </c>
      <c r="E88" s="588"/>
      <c r="F88" s="588"/>
      <c r="G88" s="558">
        <f t="shared" si="20"/>
        <v>0</v>
      </c>
      <c r="H88" s="588"/>
      <c r="I88" s="588"/>
      <c r="J88" s="558">
        <f t="shared" si="21"/>
        <v>0</v>
      </c>
      <c r="K88" s="588"/>
      <c r="L88" s="588"/>
      <c r="M88" s="558">
        <f t="shared" si="22"/>
        <v>0</v>
      </c>
      <c r="N88" s="588"/>
      <c r="O88" s="588"/>
      <c r="P88" s="558">
        <f t="shared" si="23"/>
        <v>0</v>
      </c>
      <c r="Q88" s="588"/>
      <c r="R88" s="588"/>
      <c r="S88" s="558">
        <f t="shared" si="24"/>
        <v>0</v>
      </c>
      <c r="T88" s="48">
        <f t="shared" si="25"/>
        <v>10</v>
      </c>
    </row>
    <row r="89" spans="1:21" x14ac:dyDescent="0.3">
      <c r="A89" s="591"/>
      <c r="B89" s="588"/>
      <c r="C89" s="588"/>
      <c r="D89" s="558">
        <f t="shared" si="19"/>
        <v>0</v>
      </c>
      <c r="E89" s="588"/>
      <c r="F89" s="588"/>
      <c r="G89" s="558">
        <f t="shared" si="20"/>
        <v>0</v>
      </c>
      <c r="H89" s="588"/>
      <c r="I89" s="588"/>
      <c r="J89" s="558">
        <f t="shared" si="21"/>
        <v>0</v>
      </c>
      <c r="K89" s="588"/>
      <c r="L89" s="588"/>
      <c r="M89" s="558">
        <f t="shared" si="22"/>
        <v>0</v>
      </c>
      <c r="N89" s="588"/>
      <c r="O89" s="588"/>
      <c r="P89" s="558">
        <f t="shared" si="23"/>
        <v>0</v>
      </c>
      <c r="Q89" s="588"/>
      <c r="R89" s="588"/>
      <c r="S89" s="558">
        <f t="shared" si="24"/>
        <v>0</v>
      </c>
      <c r="T89" s="48">
        <f t="shared" si="25"/>
        <v>10</v>
      </c>
    </row>
    <row r="90" spans="1:21" x14ac:dyDescent="0.3">
      <c r="A90" s="591"/>
      <c r="B90" s="588"/>
      <c r="C90" s="588"/>
      <c r="D90" s="558">
        <f t="shared" si="19"/>
        <v>0</v>
      </c>
      <c r="E90" s="588"/>
      <c r="F90" s="588"/>
      <c r="G90" s="558">
        <f t="shared" si="20"/>
        <v>0</v>
      </c>
      <c r="H90" s="588"/>
      <c r="I90" s="588"/>
      <c r="J90" s="558">
        <f t="shared" si="21"/>
        <v>0</v>
      </c>
      <c r="K90" s="588"/>
      <c r="L90" s="588"/>
      <c r="M90" s="558">
        <f t="shared" si="22"/>
        <v>0</v>
      </c>
      <c r="N90" s="588"/>
      <c r="O90" s="588"/>
      <c r="P90" s="558">
        <f t="shared" si="23"/>
        <v>0</v>
      </c>
      <c r="Q90" s="588"/>
      <c r="R90" s="588"/>
      <c r="S90" s="558">
        <f t="shared" si="24"/>
        <v>0</v>
      </c>
      <c r="T90" s="48">
        <f t="shared" si="25"/>
        <v>10</v>
      </c>
    </row>
    <row r="91" spans="1:21" x14ac:dyDescent="0.3">
      <c r="A91" s="591"/>
      <c r="B91" s="588"/>
      <c r="C91" s="588"/>
      <c r="D91" s="558">
        <f t="shared" si="19"/>
        <v>0</v>
      </c>
      <c r="E91" s="588"/>
      <c r="F91" s="588"/>
      <c r="G91" s="558">
        <f t="shared" si="20"/>
        <v>0</v>
      </c>
      <c r="H91" s="588"/>
      <c r="I91" s="588"/>
      <c r="J91" s="558">
        <f t="shared" si="21"/>
        <v>0</v>
      </c>
      <c r="K91" s="588"/>
      <c r="L91" s="588"/>
      <c r="M91" s="558">
        <f t="shared" si="22"/>
        <v>0</v>
      </c>
      <c r="N91" s="588"/>
      <c r="O91" s="588"/>
      <c r="P91" s="558">
        <f t="shared" si="23"/>
        <v>0</v>
      </c>
      <c r="Q91" s="588"/>
      <c r="R91" s="588"/>
      <c r="S91" s="558">
        <f t="shared" si="24"/>
        <v>0</v>
      </c>
      <c r="T91" s="48">
        <f t="shared" si="25"/>
        <v>10</v>
      </c>
    </row>
    <row r="92" spans="1:21" ht="15" thickBot="1" x14ac:dyDescent="0.35">
      <c r="A92" s="594"/>
      <c r="B92" s="590"/>
      <c r="C92" s="590"/>
      <c r="D92" s="558">
        <f t="shared" si="19"/>
        <v>0</v>
      </c>
      <c r="E92" s="590"/>
      <c r="F92" s="590"/>
      <c r="G92" s="558">
        <f t="shared" si="20"/>
        <v>0</v>
      </c>
      <c r="H92" s="590"/>
      <c r="I92" s="590"/>
      <c r="J92" s="558">
        <f t="shared" si="21"/>
        <v>0</v>
      </c>
      <c r="K92" s="590"/>
      <c r="L92" s="590"/>
      <c r="M92" s="558">
        <f t="shared" si="22"/>
        <v>0</v>
      </c>
      <c r="N92" s="590"/>
      <c r="O92" s="590"/>
      <c r="P92" s="558">
        <f t="shared" si="23"/>
        <v>0</v>
      </c>
      <c r="Q92" s="590"/>
      <c r="R92" s="590"/>
      <c r="S92" s="558">
        <f t="shared" si="24"/>
        <v>0</v>
      </c>
      <c r="T92" s="48">
        <f t="shared" si="25"/>
        <v>10</v>
      </c>
    </row>
    <row r="93" spans="1:21" ht="15" thickBot="1" x14ac:dyDescent="0.35">
      <c r="A93" s="91" t="s">
        <v>133</v>
      </c>
      <c r="B93" s="390"/>
      <c r="C93" s="390"/>
      <c r="D93" s="562">
        <f>SUM(D53:D92)</f>
        <v>0</v>
      </c>
      <c r="E93" s="598"/>
      <c r="F93" s="598"/>
      <c r="G93" s="562">
        <f>SUM(G53:G92)</f>
        <v>0</v>
      </c>
      <c r="H93" s="390"/>
      <c r="I93" s="390"/>
      <c r="J93" s="562">
        <f>SUM(J53:J92)</f>
        <v>0</v>
      </c>
      <c r="K93" s="390"/>
      <c r="L93" s="390"/>
      <c r="M93" s="562">
        <f>SUM(M53:M92)</f>
        <v>0</v>
      </c>
      <c r="N93" s="390"/>
      <c r="O93" s="390"/>
      <c r="P93" s="562">
        <f>SUM(P53:P92)</f>
        <v>0</v>
      </c>
      <c r="Q93" s="390"/>
      <c r="R93" s="390"/>
      <c r="S93" s="562">
        <f>SUM(S53:S92)</f>
        <v>0</v>
      </c>
      <c r="T93" s="90"/>
    </row>
    <row r="94" spans="1:21" ht="15" thickBot="1" x14ac:dyDescent="0.35">
      <c r="A94" s="87" t="s">
        <v>134</v>
      </c>
      <c r="B94" s="87" t="s">
        <v>60</v>
      </c>
      <c r="C94" s="87" t="s">
        <v>126</v>
      </c>
      <c r="D94" s="563" t="s">
        <v>127</v>
      </c>
      <c r="E94" s="600" t="s">
        <v>60</v>
      </c>
      <c r="F94" s="600" t="s">
        <v>126</v>
      </c>
      <c r="G94" s="563" t="s">
        <v>127</v>
      </c>
      <c r="H94" s="87" t="s">
        <v>60</v>
      </c>
      <c r="I94" s="87" t="s">
        <v>126</v>
      </c>
      <c r="J94" s="563" t="s">
        <v>127</v>
      </c>
      <c r="K94" s="87" t="s">
        <v>60</v>
      </c>
      <c r="L94" s="87" t="s">
        <v>126</v>
      </c>
      <c r="M94" s="563" t="s">
        <v>127</v>
      </c>
      <c r="N94" s="87" t="s">
        <v>60</v>
      </c>
      <c r="O94" s="87" t="s">
        <v>126</v>
      </c>
      <c r="P94" s="563" t="s">
        <v>127</v>
      </c>
      <c r="Q94" s="87" t="s">
        <v>60</v>
      </c>
      <c r="R94" s="87" t="s">
        <v>126</v>
      </c>
      <c r="S94" s="563" t="s">
        <v>127</v>
      </c>
      <c r="T94" s="88"/>
      <c r="U94" s="3"/>
    </row>
    <row r="95" spans="1:21" x14ac:dyDescent="0.3">
      <c r="A95" s="585"/>
      <c r="B95" s="586"/>
      <c r="C95" s="586"/>
      <c r="D95" s="558">
        <f>B95*C95</f>
        <v>0</v>
      </c>
      <c r="E95" s="586"/>
      <c r="F95" s="586"/>
      <c r="G95" s="558">
        <f>E95*F95</f>
        <v>0</v>
      </c>
      <c r="H95" s="586"/>
      <c r="I95" s="586"/>
      <c r="J95" s="558">
        <f>H95*I95</f>
        <v>0</v>
      </c>
      <c r="K95" s="586"/>
      <c r="L95" s="586"/>
      <c r="M95" s="558">
        <f>K95*L95</f>
        <v>0</v>
      </c>
      <c r="N95" s="586"/>
      <c r="O95" s="586"/>
      <c r="P95" s="558">
        <f>N95*O95</f>
        <v>0</v>
      </c>
      <c r="Q95" s="586"/>
      <c r="R95" s="586"/>
      <c r="S95" s="558">
        <f>Q95*R95</f>
        <v>0</v>
      </c>
      <c r="T95" s="83">
        <f>BASES!F30</f>
        <v>5</v>
      </c>
    </row>
    <row r="96" spans="1:21" x14ac:dyDescent="0.3">
      <c r="A96" s="587"/>
      <c r="B96" s="588"/>
      <c r="C96" s="588"/>
      <c r="D96" s="556">
        <f t="shared" ref="D96:D145" si="26">B96*C96</f>
        <v>0</v>
      </c>
      <c r="E96" s="588"/>
      <c r="F96" s="588"/>
      <c r="G96" s="556">
        <f t="shared" ref="G96:G145" si="27">E96*F96</f>
        <v>0</v>
      </c>
      <c r="H96" s="588"/>
      <c r="I96" s="588"/>
      <c r="J96" s="556">
        <f t="shared" ref="J96:J145" si="28">H96*I96</f>
        <v>0</v>
      </c>
      <c r="K96" s="588"/>
      <c r="L96" s="588"/>
      <c r="M96" s="556">
        <f t="shared" ref="M96:M145" si="29">K96*L96</f>
        <v>0</v>
      </c>
      <c r="N96" s="588"/>
      <c r="O96" s="588"/>
      <c r="P96" s="556">
        <f t="shared" ref="P96:P145" si="30">N96*O96</f>
        <v>0</v>
      </c>
      <c r="Q96" s="588"/>
      <c r="R96" s="588"/>
      <c r="S96" s="556">
        <f t="shared" ref="S96:S145" si="31">Q96*R96</f>
        <v>0</v>
      </c>
      <c r="T96" s="50">
        <f>T95</f>
        <v>5</v>
      </c>
    </row>
    <row r="97" spans="1:20" x14ac:dyDescent="0.3">
      <c r="A97" s="587"/>
      <c r="B97" s="588"/>
      <c r="C97" s="588"/>
      <c r="D97" s="556">
        <f t="shared" si="26"/>
        <v>0</v>
      </c>
      <c r="E97" s="588"/>
      <c r="F97" s="588"/>
      <c r="G97" s="556">
        <f t="shared" si="27"/>
        <v>0</v>
      </c>
      <c r="H97" s="588"/>
      <c r="I97" s="588"/>
      <c r="J97" s="556">
        <f t="shared" si="28"/>
        <v>0</v>
      </c>
      <c r="K97" s="588"/>
      <c r="L97" s="588"/>
      <c r="M97" s="556">
        <f t="shared" si="29"/>
        <v>0</v>
      </c>
      <c r="N97" s="588"/>
      <c r="O97" s="588"/>
      <c r="P97" s="556">
        <f t="shared" si="30"/>
        <v>0</v>
      </c>
      <c r="Q97" s="588"/>
      <c r="R97" s="588"/>
      <c r="S97" s="556">
        <f t="shared" si="31"/>
        <v>0</v>
      </c>
      <c r="T97" s="50">
        <f t="shared" ref="T97:T145" si="32">T96</f>
        <v>5</v>
      </c>
    </row>
    <row r="98" spans="1:20" x14ac:dyDescent="0.3">
      <c r="A98" s="587"/>
      <c r="B98" s="588"/>
      <c r="C98" s="588"/>
      <c r="D98" s="556">
        <f t="shared" si="26"/>
        <v>0</v>
      </c>
      <c r="E98" s="588"/>
      <c r="F98" s="588"/>
      <c r="G98" s="556">
        <f t="shared" si="27"/>
        <v>0</v>
      </c>
      <c r="H98" s="588"/>
      <c r="I98" s="588"/>
      <c r="J98" s="556">
        <f t="shared" si="28"/>
        <v>0</v>
      </c>
      <c r="K98" s="588"/>
      <c r="L98" s="588"/>
      <c r="M98" s="556">
        <f t="shared" si="29"/>
        <v>0</v>
      </c>
      <c r="N98" s="588"/>
      <c r="O98" s="588"/>
      <c r="P98" s="556">
        <f t="shared" si="30"/>
        <v>0</v>
      </c>
      <c r="Q98" s="588"/>
      <c r="R98" s="588"/>
      <c r="S98" s="556">
        <f t="shared" si="31"/>
        <v>0</v>
      </c>
      <c r="T98" s="50">
        <f t="shared" si="32"/>
        <v>5</v>
      </c>
    </row>
    <row r="99" spans="1:20" x14ac:dyDescent="0.3">
      <c r="A99" s="587"/>
      <c r="B99" s="588"/>
      <c r="C99" s="588"/>
      <c r="D99" s="556">
        <f t="shared" si="26"/>
        <v>0</v>
      </c>
      <c r="E99" s="588"/>
      <c r="F99" s="588"/>
      <c r="G99" s="556">
        <f t="shared" si="27"/>
        <v>0</v>
      </c>
      <c r="H99" s="588"/>
      <c r="I99" s="588"/>
      <c r="J99" s="556">
        <f t="shared" si="28"/>
        <v>0</v>
      </c>
      <c r="K99" s="588"/>
      <c r="L99" s="588"/>
      <c r="M99" s="556">
        <f t="shared" si="29"/>
        <v>0</v>
      </c>
      <c r="N99" s="588"/>
      <c r="O99" s="588"/>
      <c r="P99" s="556">
        <f t="shared" si="30"/>
        <v>0</v>
      </c>
      <c r="Q99" s="588"/>
      <c r="R99" s="588"/>
      <c r="S99" s="556">
        <f t="shared" si="31"/>
        <v>0</v>
      </c>
      <c r="T99" s="50">
        <f t="shared" si="32"/>
        <v>5</v>
      </c>
    </row>
    <row r="100" spans="1:20" x14ac:dyDescent="0.3">
      <c r="A100" s="587"/>
      <c r="B100" s="588"/>
      <c r="C100" s="588"/>
      <c r="D100" s="556">
        <f t="shared" si="26"/>
        <v>0</v>
      </c>
      <c r="E100" s="588"/>
      <c r="F100" s="588"/>
      <c r="G100" s="556">
        <f t="shared" si="27"/>
        <v>0</v>
      </c>
      <c r="H100" s="588"/>
      <c r="I100" s="588"/>
      <c r="J100" s="556">
        <f t="shared" si="28"/>
        <v>0</v>
      </c>
      <c r="K100" s="588"/>
      <c r="L100" s="588"/>
      <c r="M100" s="556">
        <f t="shared" si="29"/>
        <v>0</v>
      </c>
      <c r="N100" s="588"/>
      <c r="O100" s="588"/>
      <c r="P100" s="556">
        <f t="shared" si="30"/>
        <v>0</v>
      </c>
      <c r="Q100" s="588"/>
      <c r="R100" s="588"/>
      <c r="S100" s="556">
        <f t="shared" si="31"/>
        <v>0</v>
      </c>
      <c r="T100" s="50">
        <f t="shared" si="32"/>
        <v>5</v>
      </c>
    </row>
    <row r="101" spans="1:20" x14ac:dyDescent="0.3">
      <c r="A101" s="587"/>
      <c r="B101" s="588"/>
      <c r="C101" s="588"/>
      <c r="D101" s="556">
        <f t="shared" si="26"/>
        <v>0</v>
      </c>
      <c r="E101" s="588"/>
      <c r="F101" s="588"/>
      <c r="G101" s="556">
        <f t="shared" si="27"/>
        <v>0</v>
      </c>
      <c r="H101" s="588"/>
      <c r="I101" s="588"/>
      <c r="J101" s="556">
        <f t="shared" si="28"/>
        <v>0</v>
      </c>
      <c r="K101" s="588"/>
      <c r="L101" s="588"/>
      <c r="M101" s="556">
        <f t="shared" si="29"/>
        <v>0</v>
      </c>
      <c r="N101" s="588"/>
      <c r="O101" s="588"/>
      <c r="P101" s="556">
        <f t="shared" si="30"/>
        <v>0</v>
      </c>
      <c r="Q101" s="588"/>
      <c r="R101" s="588"/>
      <c r="S101" s="556">
        <f t="shared" si="31"/>
        <v>0</v>
      </c>
      <c r="T101" s="50">
        <f t="shared" si="32"/>
        <v>5</v>
      </c>
    </row>
    <row r="102" spans="1:20" x14ac:dyDescent="0.3">
      <c r="A102" s="587"/>
      <c r="B102" s="588"/>
      <c r="C102" s="588"/>
      <c r="D102" s="556">
        <f t="shared" si="26"/>
        <v>0</v>
      </c>
      <c r="E102" s="588"/>
      <c r="F102" s="588"/>
      <c r="G102" s="556">
        <f t="shared" si="27"/>
        <v>0</v>
      </c>
      <c r="H102" s="588"/>
      <c r="I102" s="588"/>
      <c r="J102" s="556">
        <f t="shared" si="28"/>
        <v>0</v>
      </c>
      <c r="K102" s="588"/>
      <c r="L102" s="588"/>
      <c r="M102" s="556">
        <f t="shared" si="29"/>
        <v>0</v>
      </c>
      <c r="N102" s="588"/>
      <c r="O102" s="588"/>
      <c r="P102" s="556">
        <f t="shared" si="30"/>
        <v>0</v>
      </c>
      <c r="Q102" s="588"/>
      <c r="R102" s="588"/>
      <c r="S102" s="556">
        <f t="shared" si="31"/>
        <v>0</v>
      </c>
      <c r="T102" s="50">
        <f t="shared" si="32"/>
        <v>5</v>
      </c>
    </row>
    <row r="103" spans="1:20" x14ac:dyDescent="0.3">
      <c r="A103" s="587"/>
      <c r="B103" s="588"/>
      <c r="C103" s="588"/>
      <c r="D103" s="556">
        <f t="shared" si="26"/>
        <v>0</v>
      </c>
      <c r="E103" s="588"/>
      <c r="F103" s="588"/>
      <c r="G103" s="556">
        <f t="shared" si="27"/>
        <v>0</v>
      </c>
      <c r="H103" s="588"/>
      <c r="I103" s="588"/>
      <c r="J103" s="556">
        <f t="shared" si="28"/>
        <v>0</v>
      </c>
      <c r="K103" s="588"/>
      <c r="L103" s="588"/>
      <c r="M103" s="556">
        <f t="shared" si="29"/>
        <v>0</v>
      </c>
      <c r="N103" s="588"/>
      <c r="O103" s="588"/>
      <c r="P103" s="556">
        <f t="shared" si="30"/>
        <v>0</v>
      </c>
      <c r="Q103" s="588"/>
      <c r="R103" s="588"/>
      <c r="S103" s="556">
        <f t="shared" si="31"/>
        <v>0</v>
      </c>
      <c r="T103" s="50">
        <f t="shared" si="32"/>
        <v>5</v>
      </c>
    </row>
    <row r="104" spans="1:20" x14ac:dyDescent="0.3">
      <c r="A104" s="587"/>
      <c r="B104" s="588"/>
      <c r="C104" s="588"/>
      <c r="D104" s="556">
        <f t="shared" si="26"/>
        <v>0</v>
      </c>
      <c r="E104" s="588"/>
      <c r="F104" s="588"/>
      <c r="G104" s="556">
        <f t="shared" si="27"/>
        <v>0</v>
      </c>
      <c r="H104" s="588"/>
      <c r="I104" s="588"/>
      <c r="J104" s="556">
        <f t="shared" si="28"/>
        <v>0</v>
      </c>
      <c r="K104" s="588"/>
      <c r="L104" s="588"/>
      <c r="M104" s="556">
        <f t="shared" si="29"/>
        <v>0</v>
      </c>
      <c r="N104" s="588"/>
      <c r="O104" s="588"/>
      <c r="P104" s="556">
        <f t="shared" si="30"/>
        <v>0</v>
      </c>
      <c r="Q104" s="588"/>
      <c r="R104" s="588"/>
      <c r="S104" s="556">
        <f t="shared" si="31"/>
        <v>0</v>
      </c>
      <c r="T104" s="50">
        <f t="shared" si="32"/>
        <v>5</v>
      </c>
    </row>
    <row r="105" spans="1:20" x14ac:dyDescent="0.3">
      <c r="A105" s="587"/>
      <c r="B105" s="588"/>
      <c r="C105" s="588"/>
      <c r="D105" s="556">
        <f t="shared" si="26"/>
        <v>0</v>
      </c>
      <c r="E105" s="588"/>
      <c r="F105" s="588"/>
      <c r="G105" s="556">
        <f t="shared" si="27"/>
        <v>0</v>
      </c>
      <c r="H105" s="588"/>
      <c r="I105" s="588"/>
      <c r="J105" s="556">
        <f t="shared" si="28"/>
        <v>0</v>
      </c>
      <c r="K105" s="588"/>
      <c r="L105" s="588"/>
      <c r="M105" s="556">
        <f t="shared" si="29"/>
        <v>0</v>
      </c>
      <c r="N105" s="588"/>
      <c r="O105" s="588"/>
      <c r="P105" s="556">
        <f t="shared" si="30"/>
        <v>0</v>
      </c>
      <c r="Q105" s="588"/>
      <c r="R105" s="588"/>
      <c r="S105" s="556">
        <f t="shared" si="31"/>
        <v>0</v>
      </c>
      <c r="T105" s="50">
        <f t="shared" si="32"/>
        <v>5</v>
      </c>
    </row>
    <row r="106" spans="1:20" x14ac:dyDescent="0.3">
      <c r="A106" s="587"/>
      <c r="B106" s="588"/>
      <c r="C106" s="588"/>
      <c r="D106" s="556">
        <f t="shared" si="26"/>
        <v>0</v>
      </c>
      <c r="E106" s="588"/>
      <c r="F106" s="588"/>
      <c r="G106" s="556">
        <f t="shared" si="27"/>
        <v>0</v>
      </c>
      <c r="H106" s="588"/>
      <c r="I106" s="588"/>
      <c r="J106" s="556">
        <f t="shared" si="28"/>
        <v>0</v>
      </c>
      <c r="K106" s="588"/>
      <c r="L106" s="588"/>
      <c r="M106" s="556">
        <f t="shared" si="29"/>
        <v>0</v>
      </c>
      <c r="N106" s="588"/>
      <c r="O106" s="588"/>
      <c r="P106" s="556">
        <f t="shared" si="30"/>
        <v>0</v>
      </c>
      <c r="Q106" s="588"/>
      <c r="R106" s="588"/>
      <c r="S106" s="556">
        <f t="shared" si="31"/>
        <v>0</v>
      </c>
      <c r="T106" s="50">
        <f t="shared" si="32"/>
        <v>5</v>
      </c>
    </row>
    <row r="107" spans="1:20" x14ac:dyDescent="0.3">
      <c r="A107" s="587"/>
      <c r="B107" s="588"/>
      <c r="C107" s="588"/>
      <c r="D107" s="556">
        <f t="shared" si="26"/>
        <v>0</v>
      </c>
      <c r="E107" s="588"/>
      <c r="F107" s="588"/>
      <c r="G107" s="556">
        <f t="shared" si="27"/>
        <v>0</v>
      </c>
      <c r="H107" s="588"/>
      <c r="I107" s="588"/>
      <c r="J107" s="556">
        <f t="shared" si="28"/>
        <v>0</v>
      </c>
      <c r="K107" s="588"/>
      <c r="L107" s="588"/>
      <c r="M107" s="556">
        <f t="shared" si="29"/>
        <v>0</v>
      </c>
      <c r="N107" s="588"/>
      <c r="O107" s="588"/>
      <c r="P107" s="556">
        <f t="shared" si="30"/>
        <v>0</v>
      </c>
      <c r="Q107" s="588"/>
      <c r="R107" s="588"/>
      <c r="S107" s="556">
        <f t="shared" si="31"/>
        <v>0</v>
      </c>
      <c r="T107" s="50">
        <f t="shared" si="32"/>
        <v>5</v>
      </c>
    </row>
    <row r="108" spans="1:20" x14ac:dyDescent="0.3">
      <c r="A108" s="587"/>
      <c r="B108" s="588"/>
      <c r="C108" s="588"/>
      <c r="D108" s="556">
        <f t="shared" si="26"/>
        <v>0</v>
      </c>
      <c r="E108" s="588"/>
      <c r="F108" s="588"/>
      <c r="G108" s="556">
        <f t="shared" si="27"/>
        <v>0</v>
      </c>
      <c r="H108" s="588"/>
      <c r="I108" s="588"/>
      <c r="J108" s="556">
        <f t="shared" si="28"/>
        <v>0</v>
      </c>
      <c r="K108" s="588"/>
      <c r="L108" s="588"/>
      <c r="M108" s="556">
        <f t="shared" si="29"/>
        <v>0</v>
      </c>
      <c r="N108" s="588"/>
      <c r="O108" s="588"/>
      <c r="P108" s="556">
        <f t="shared" si="30"/>
        <v>0</v>
      </c>
      <c r="Q108" s="588"/>
      <c r="R108" s="588"/>
      <c r="S108" s="556">
        <f t="shared" si="31"/>
        <v>0</v>
      </c>
      <c r="T108" s="50">
        <f t="shared" si="32"/>
        <v>5</v>
      </c>
    </row>
    <row r="109" spans="1:20" x14ac:dyDescent="0.3">
      <c r="A109" s="587"/>
      <c r="B109" s="588"/>
      <c r="C109" s="588"/>
      <c r="D109" s="556">
        <f t="shared" si="26"/>
        <v>0</v>
      </c>
      <c r="E109" s="588"/>
      <c r="F109" s="588"/>
      <c r="G109" s="556">
        <f t="shared" si="27"/>
        <v>0</v>
      </c>
      <c r="H109" s="588"/>
      <c r="I109" s="588"/>
      <c r="J109" s="556">
        <f t="shared" si="28"/>
        <v>0</v>
      </c>
      <c r="K109" s="588"/>
      <c r="L109" s="588"/>
      <c r="M109" s="556">
        <f t="shared" si="29"/>
        <v>0</v>
      </c>
      <c r="N109" s="588"/>
      <c r="O109" s="588"/>
      <c r="P109" s="556">
        <f t="shared" si="30"/>
        <v>0</v>
      </c>
      <c r="Q109" s="588"/>
      <c r="R109" s="588"/>
      <c r="S109" s="556">
        <f t="shared" si="31"/>
        <v>0</v>
      </c>
      <c r="T109" s="50">
        <f t="shared" si="32"/>
        <v>5</v>
      </c>
    </row>
    <row r="110" spans="1:20" x14ac:dyDescent="0.3">
      <c r="A110" s="587"/>
      <c r="B110" s="588"/>
      <c r="C110" s="588"/>
      <c r="D110" s="556">
        <f t="shared" si="26"/>
        <v>0</v>
      </c>
      <c r="E110" s="588"/>
      <c r="F110" s="588"/>
      <c r="G110" s="556">
        <f t="shared" si="27"/>
        <v>0</v>
      </c>
      <c r="H110" s="588"/>
      <c r="I110" s="588"/>
      <c r="J110" s="556">
        <f t="shared" si="28"/>
        <v>0</v>
      </c>
      <c r="K110" s="588"/>
      <c r="L110" s="588"/>
      <c r="M110" s="556">
        <f t="shared" si="29"/>
        <v>0</v>
      </c>
      <c r="N110" s="588"/>
      <c r="O110" s="588"/>
      <c r="P110" s="556">
        <f t="shared" si="30"/>
        <v>0</v>
      </c>
      <c r="Q110" s="588"/>
      <c r="R110" s="588"/>
      <c r="S110" s="556">
        <f t="shared" si="31"/>
        <v>0</v>
      </c>
      <c r="T110" s="50">
        <f t="shared" si="32"/>
        <v>5</v>
      </c>
    </row>
    <row r="111" spans="1:20" x14ac:dyDescent="0.3">
      <c r="A111" s="587"/>
      <c r="B111" s="588"/>
      <c r="C111" s="588"/>
      <c r="D111" s="556">
        <f t="shared" si="26"/>
        <v>0</v>
      </c>
      <c r="E111" s="588"/>
      <c r="F111" s="588"/>
      <c r="G111" s="556">
        <f t="shared" si="27"/>
        <v>0</v>
      </c>
      <c r="H111" s="588"/>
      <c r="I111" s="588"/>
      <c r="J111" s="556">
        <f t="shared" si="28"/>
        <v>0</v>
      </c>
      <c r="K111" s="588"/>
      <c r="L111" s="588"/>
      <c r="M111" s="556">
        <f t="shared" si="29"/>
        <v>0</v>
      </c>
      <c r="N111" s="588"/>
      <c r="O111" s="588"/>
      <c r="P111" s="556">
        <f t="shared" si="30"/>
        <v>0</v>
      </c>
      <c r="Q111" s="588"/>
      <c r="R111" s="588"/>
      <c r="S111" s="556">
        <f t="shared" si="31"/>
        <v>0</v>
      </c>
      <c r="T111" s="50">
        <f t="shared" si="32"/>
        <v>5</v>
      </c>
    </row>
    <row r="112" spans="1:20" x14ac:dyDescent="0.3">
      <c r="A112" s="587"/>
      <c r="B112" s="588"/>
      <c r="C112" s="588"/>
      <c r="D112" s="556">
        <f t="shared" si="26"/>
        <v>0</v>
      </c>
      <c r="E112" s="588"/>
      <c r="F112" s="588"/>
      <c r="G112" s="556">
        <f t="shared" si="27"/>
        <v>0</v>
      </c>
      <c r="H112" s="588"/>
      <c r="I112" s="588"/>
      <c r="J112" s="556">
        <f t="shared" si="28"/>
        <v>0</v>
      </c>
      <c r="K112" s="588"/>
      <c r="L112" s="588"/>
      <c r="M112" s="556">
        <f t="shared" si="29"/>
        <v>0</v>
      </c>
      <c r="N112" s="588"/>
      <c r="O112" s="588"/>
      <c r="P112" s="556">
        <f t="shared" si="30"/>
        <v>0</v>
      </c>
      <c r="Q112" s="588"/>
      <c r="R112" s="588"/>
      <c r="S112" s="556">
        <f t="shared" si="31"/>
        <v>0</v>
      </c>
      <c r="T112" s="50">
        <f t="shared" si="32"/>
        <v>5</v>
      </c>
    </row>
    <row r="113" spans="1:20" x14ac:dyDescent="0.3">
      <c r="A113" s="587"/>
      <c r="B113" s="588"/>
      <c r="C113" s="588"/>
      <c r="D113" s="556">
        <f t="shared" si="26"/>
        <v>0</v>
      </c>
      <c r="E113" s="588"/>
      <c r="F113" s="588"/>
      <c r="G113" s="556">
        <f t="shared" si="27"/>
        <v>0</v>
      </c>
      <c r="H113" s="588"/>
      <c r="I113" s="588"/>
      <c r="J113" s="556">
        <f t="shared" si="28"/>
        <v>0</v>
      </c>
      <c r="K113" s="588"/>
      <c r="L113" s="588"/>
      <c r="M113" s="556">
        <f t="shared" si="29"/>
        <v>0</v>
      </c>
      <c r="N113" s="588"/>
      <c r="O113" s="588"/>
      <c r="P113" s="556">
        <f t="shared" si="30"/>
        <v>0</v>
      </c>
      <c r="Q113" s="588"/>
      <c r="R113" s="588"/>
      <c r="S113" s="556">
        <f t="shared" si="31"/>
        <v>0</v>
      </c>
      <c r="T113" s="50">
        <f t="shared" si="32"/>
        <v>5</v>
      </c>
    </row>
    <row r="114" spans="1:20" x14ac:dyDescent="0.3">
      <c r="A114" s="587"/>
      <c r="B114" s="588"/>
      <c r="C114" s="588"/>
      <c r="D114" s="556">
        <f t="shared" si="26"/>
        <v>0</v>
      </c>
      <c r="E114" s="588"/>
      <c r="F114" s="588"/>
      <c r="G114" s="556">
        <f t="shared" si="27"/>
        <v>0</v>
      </c>
      <c r="H114" s="588"/>
      <c r="I114" s="588"/>
      <c r="J114" s="556">
        <f t="shared" si="28"/>
        <v>0</v>
      </c>
      <c r="K114" s="588"/>
      <c r="L114" s="588"/>
      <c r="M114" s="556">
        <f t="shared" si="29"/>
        <v>0</v>
      </c>
      <c r="N114" s="588"/>
      <c r="O114" s="588"/>
      <c r="P114" s="556">
        <f t="shared" si="30"/>
        <v>0</v>
      </c>
      <c r="Q114" s="588"/>
      <c r="R114" s="588"/>
      <c r="S114" s="556">
        <f t="shared" si="31"/>
        <v>0</v>
      </c>
      <c r="T114" s="50">
        <f t="shared" si="32"/>
        <v>5</v>
      </c>
    </row>
    <row r="115" spans="1:20" x14ac:dyDescent="0.3">
      <c r="A115" s="587"/>
      <c r="B115" s="588"/>
      <c r="C115" s="588"/>
      <c r="D115" s="556">
        <f t="shared" si="26"/>
        <v>0</v>
      </c>
      <c r="E115" s="588"/>
      <c r="F115" s="588"/>
      <c r="G115" s="556">
        <f t="shared" si="27"/>
        <v>0</v>
      </c>
      <c r="H115" s="588"/>
      <c r="I115" s="588"/>
      <c r="J115" s="556">
        <f t="shared" si="28"/>
        <v>0</v>
      </c>
      <c r="K115" s="588"/>
      <c r="L115" s="588"/>
      <c r="M115" s="556">
        <f t="shared" si="29"/>
        <v>0</v>
      </c>
      <c r="N115" s="588"/>
      <c r="O115" s="588"/>
      <c r="P115" s="556">
        <f t="shared" si="30"/>
        <v>0</v>
      </c>
      <c r="Q115" s="588"/>
      <c r="R115" s="588"/>
      <c r="S115" s="556">
        <f t="shared" si="31"/>
        <v>0</v>
      </c>
      <c r="T115" s="50">
        <f t="shared" si="32"/>
        <v>5</v>
      </c>
    </row>
    <row r="116" spans="1:20" x14ac:dyDescent="0.3">
      <c r="A116" s="587"/>
      <c r="B116" s="588"/>
      <c r="C116" s="588"/>
      <c r="D116" s="556">
        <f t="shared" si="26"/>
        <v>0</v>
      </c>
      <c r="E116" s="588"/>
      <c r="F116" s="588"/>
      <c r="G116" s="556">
        <f t="shared" si="27"/>
        <v>0</v>
      </c>
      <c r="H116" s="588"/>
      <c r="I116" s="588"/>
      <c r="J116" s="556">
        <f t="shared" si="28"/>
        <v>0</v>
      </c>
      <c r="K116" s="588"/>
      <c r="L116" s="588"/>
      <c r="M116" s="556">
        <f t="shared" si="29"/>
        <v>0</v>
      </c>
      <c r="N116" s="588"/>
      <c r="O116" s="588"/>
      <c r="P116" s="556">
        <f t="shared" si="30"/>
        <v>0</v>
      </c>
      <c r="Q116" s="588"/>
      <c r="R116" s="588"/>
      <c r="S116" s="556">
        <f t="shared" si="31"/>
        <v>0</v>
      </c>
      <c r="T116" s="50">
        <f t="shared" si="32"/>
        <v>5</v>
      </c>
    </row>
    <row r="117" spans="1:20" x14ac:dyDescent="0.3">
      <c r="A117" s="587"/>
      <c r="B117" s="588"/>
      <c r="C117" s="588"/>
      <c r="D117" s="556">
        <f t="shared" si="26"/>
        <v>0</v>
      </c>
      <c r="E117" s="588"/>
      <c r="F117" s="588"/>
      <c r="G117" s="556">
        <f t="shared" si="27"/>
        <v>0</v>
      </c>
      <c r="H117" s="588"/>
      <c r="I117" s="588"/>
      <c r="J117" s="556">
        <f t="shared" si="28"/>
        <v>0</v>
      </c>
      <c r="K117" s="588"/>
      <c r="L117" s="588"/>
      <c r="M117" s="556">
        <f t="shared" si="29"/>
        <v>0</v>
      </c>
      <c r="N117" s="588"/>
      <c r="O117" s="588"/>
      <c r="P117" s="556">
        <f t="shared" si="30"/>
        <v>0</v>
      </c>
      <c r="Q117" s="588"/>
      <c r="R117" s="588"/>
      <c r="S117" s="556">
        <f t="shared" si="31"/>
        <v>0</v>
      </c>
      <c r="T117" s="50">
        <f t="shared" si="32"/>
        <v>5</v>
      </c>
    </row>
    <row r="118" spans="1:20" x14ac:dyDescent="0.3">
      <c r="A118" s="587"/>
      <c r="B118" s="588"/>
      <c r="C118" s="588"/>
      <c r="D118" s="556">
        <f t="shared" si="26"/>
        <v>0</v>
      </c>
      <c r="E118" s="588"/>
      <c r="F118" s="588"/>
      <c r="G118" s="556">
        <f t="shared" si="27"/>
        <v>0</v>
      </c>
      <c r="H118" s="588"/>
      <c r="I118" s="588"/>
      <c r="J118" s="556">
        <f t="shared" si="28"/>
        <v>0</v>
      </c>
      <c r="K118" s="588"/>
      <c r="L118" s="588"/>
      <c r="M118" s="556">
        <f t="shared" si="29"/>
        <v>0</v>
      </c>
      <c r="N118" s="588"/>
      <c r="O118" s="588"/>
      <c r="P118" s="556">
        <f t="shared" si="30"/>
        <v>0</v>
      </c>
      <c r="Q118" s="588"/>
      <c r="R118" s="588"/>
      <c r="S118" s="556">
        <f t="shared" si="31"/>
        <v>0</v>
      </c>
      <c r="T118" s="50">
        <f t="shared" si="32"/>
        <v>5</v>
      </c>
    </row>
    <row r="119" spans="1:20" x14ac:dyDescent="0.3">
      <c r="A119" s="587"/>
      <c r="B119" s="588"/>
      <c r="C119" s="588"/>
      <c r="D119" s="556">
        <f t="shared" si="26"/>
        <v>0</v>
      </c>
      <c r="E119" s="588"/>
      <c r="F119" s="588"/>
      <c r="G119" s="556">
        <f t="shared" si="27"/>
        <v>0</v>
      </c>
      <c r="H119" s="588"/>
      <c r="I119" s="588"/>
      <c r="J119" s="556">
        <f t="shared" si="28"/>
        <v>0</v>
      </c>
      <c r="K119" s="588"/>
      <c r="L119" s="588"/>
      <c r="M119" s="556">
        <f t="shared" si="29"/>
        <v>0</v>
      </c>
      <c r="N119" s="588"/>
      <c r="O119" s="588"/>
      <c r="P119" s="556">
        <f t="shared" si="30"/>
        <v>0</v>
      </c>
      <c r="Q119" s="588"/>
      <c r="R119" s="588"/>
      <c r="S119" s="556">
        <f t="shared" si="31"/>
        <v>0</v>
      </c>
      <c r="T119" s="50">
        <f t="shared" si="32"/>
        <v>5</v>
      </c>
    </row>
    <row r="120" spans="1:20" x14ac:dyDescent="0.3">
      <c r="A120" s="587"/>
      <c r="B120" s="588"/>
      <c r="C120" s="588"/>
      <c r="D120" s="556">
        <f t="shared" si="26"/>
        <v>0</v>
      </c>
      <c r="E120" s="588"/>
      <c r="F120" s="588"/>
      <c r="G120" s="556">
        <f t="shared" si="27"/>
        <v>0</v>
      </c>
      <c r="H120" s="588"/>
      <c r="I120" s="588"/>
      <c r="J120" s="556">
        <f t="shared" si="28"/>
        <v>0</v>
      </c>
      <c r="K120" s="588"/>
      <c r="L120" s="588"/>
      <c r="M120" s="556">
        <f t="shared" si="29"/>
        <v>0</v>
      </c>
      <c r="N120" s="588"/>
      <c r="O120" s="588"/>
      <c r="P120" s="556">
        <f t="shared" si="30"/>
        <v>0</v>
      </c>
      <c r="Q120" s="588"/>
      <c r="R120" s="588"/>
      <c r="S120" s="556">
        <f t="shared" si="31"/>
        <v>0</v>
      </c>
      <c r="T120" s="50">
        <f t="shared" si="32"/>
        <v>5</v>
      </c>
    </row>
    <row r="121" spans="1:20" x14ac:dyDescent="0.3">
      <c r="A121" s="587"/>
      <c r="B121" s="588"/>
      <c r="C121" s="588"/>
      <c r="D121" s="556">
        <f t="shared" si="26"/>
        <v>0</v>
      </c>
      <c r="E121" s="588"/>
      <c r="F121" s="588"/>
      <c r="G121" s="556">
        <f t="shared" si="27"/>
        <v>0</v>
      </c>
      <c r="H121" s="588"/>
      <c r="I121" s="588"/>
      <c r="J121" s="556">
        <f t="shared" si="28"/>
        <v>0</v>
      </c>
      <c r="K121" s="588"/>
      <c r="L121" s="588"/>
      <c r="M121" s="556">
        <f t="shared" si="29"/>
        <v>0</v>
      </c>
      <c r="N121" s="588"/>
      <c r="O121" s="588"/>
      <c r="P121" s="556">
        <f t="shared" si="30"/>
        <v>0</v>
      </c>
      <c r="Q121" s="588"/>
      <c r="R121" s="588"/>
      <c r="S121" s="556">
        <f t="shared" si="31"/>
        <v>0</v>
      </c>
      <c r="T121" s="50">
        <f t="shared" si="32"/>
        <v>5</v>
      </c>
    </row>
    <row r="122" spans="1:20" x14ac:dyDescent="0.3">
      <c r="A122" s="587"/>
      <c r="B122" s="588"/>
      <c r="C122" s="588"/>
      <c r="D122" s="556">
        <f t="shared" si="26"/>
        <v>0</v>
      </c>
      <c r="E122" s="588"/>
      <c r="F122" s="588"/>
      <c r="G122" s="556">
        <f t="shared" si="27"/>
        <v>0</v>
      </c>
      <c r="H122" s="588"/>
      <c r="I122" s="588"/>
      <c r="J122" s="556">
        <f t="shared" si="28"/>
        <v>0</v>
      </c>
      <c r="K122" s="588"/>
      <c r="L122" s="588"/>
      <c r="M122" s="556">
        <f t="shared" si="29"/>
        <v>0</v>
      </c>
      <c r="N122" s="588"/>
      <c r="O122" s="588"/>
      <c r="P122" s="556">
        <f t="shared" si="30"/>
        <v>0</v>
      </c>
      <c r="Q122" s="588"/>
      <c r="R122" s="588"/>
      <c r="S122" s="556">
        <f t="shared" si="31"/>
        <v>0</v>
      </c>
      <c r="T122" s="50">
        <f t="shared" si="32"/>
        <v>5</v>
      </c>
    </row>
    <row r="123" spans="1:20" x14ac:dyDescent="0.3">
      <c r="A123" s="587"/>
      <c r="B123" s="588"/>
      <c r="C123" s="588"/>
      <c r="D123" s="556">
        <f t="shared" si="26"/>
        <v>0</v>
      </c>
      <c r="E123" s="588"/>
      <c r="F123" s="588"/>
      <c r="G123" s="556">
        <f t="shared" si="27"/>
        <v>0</v>
      </c>
      <c r="H123" s="588"/>
      <c r="I123" s="588"/>
      <c r="J123" s="556">
        <f t="shared" si="28"/>
        <v>0</v>
      </c>
      <c r="K123" s="588"/>
      <c r="L123" s="588"/>
      <c r="M123" s="556">
        <f t="shared" si="29"/>
        <v>0</v>
      </c>
      <c r="N123" s="588"/>
      <c r="O123" s="588"/>
      <c r="P123" s="556">
        <f t="shared" si="30"/>
        <v>0</v>
      </c>
      <c r="Q123" s="588"/>
      <c r="R123" s="588"/>
      <c r="S123" s="556">
        <f t="shared" si="31"/>
        <v>0</v>
      </c>
      <c r="T123" s="50">
        <f t="shared" si="32"/>
        <v>5</v>
      </c>
    </row>
    <row r="124" spans="1:20" x14ac:dyDescent="0.3">
      <c r="A124" s="587"/>
      <c r="B124" s="588"/>
      <c r="C124" s="588"/>
      <c r="D124" s="556">
        <f t="shared" si="26"/>
        <v>0</v>
      </c>
      <c r="E124" s="588"/>
      <c r="F124" s="588"/>
      <c r="G124" s="556">
        <f t="shared" si="27"/>
        <v>0</v>
      </c>
      <c r="H124" s="588"/>
      <c r="I124" s="588"/>
      <c r="J124" s="556">
        <f t="shared" si="28"/>
        <v>0</v>
      </c>
      <c r="K124" s="588"/>
      <c r="L124" s="588"/>
      <c r="M124" s="556">
        <f t="shared" si="29"/>
        <v>0</v>
      </c>
      <c r="N124" s="588"/>
      <c r="O124" s="588"/>
      <c r="P124" s="556">
        <f t="shared" si="30"/>
        <v>0</v>
      </c>
      <c r="Q124" s="588"/>
      <c r="R124" s="588"/>
      <c r="S124" s="556">
        <f t="shared" si="31"/>
        <v>0</v>
      </c>
      <c r="T124" s="50">
        <f t="shared" si="32"/>
        <v>5</v>
      </c>
    </row>
    <row r="125" spans="1:20" x14ac:dyDescent="0.3">
      <c r="A125" s="587"/>
      <c r="B125" s="588"/>
      <c r="C125" s="588"/>
      <c r="D125" s="556">
        <f t="shared" si="26"/>
        <v>0</v>
      </c>
      <c r="E125" s="588"/>
      <c r="F125" s="588"/>
      <c r="G125" s="556">
        <f t="shared" si="27"/>
        <v>0</v>
      </c>
      <c r="H125" s="588"/>
      <c r="I125" s="588"/>
      <c r="J125" s="556">
        <f t="shared" si="28"/>
        <v>0</v>
      </c>
      <c r="K125" s="588"/>
      <c r="L125" s="588"/>
      <c r="M125" s="556">
        <f t="shared" si="29"/>
        <v>0</v>
      </c>
      <c r="N125" s="588"/>
      <c r="O125" s="588"/>
      <c r="P125" s="556">
        <f t="shared" si="30"/>
        <v>0</v>
      </c>
      <c r="Q125" s="588"/>
      <c r="R125" s="588"/>
      <c r="S125" s="556">
        <f t="shared" si="31"/>
        <v>0</v>
      </c>
      <c r="T125" s="50">
        <f t="shared" si="32"/>
        <v>5</v>
      </c>
    </row>
    <row r="126" spans="1:20" x14ac:dyDescent="0.3">
      <c r="A126" s="587"/>
      <c r="B126" s="588"/>
      <c r="C126" s="588"/>
      <c r="D126" s="556">
        <f t="shared" si="26"/>
        <v>0</v>
      </c>
      <c r="E126" s="588"/>
      <c r="F126" s="588"/>
      <c r="G126" s="556">
        <f t="shared" si="27"/>
        <v>0</v>
      </c>
      <c r="H126" s="588"/>
      <c r="I126" s="588"/>
      <c r="J126" s="556">
        <f t="shared" si="28"/>
        <v>0</v>
      </c>
      <c r="K126" s="588"/>
      <c r="L126" s="588"/>
      <c r="M126" s="556">
        <f t="shared" si="29"/>
        <v>0</v>
      </c>
      <c r="N126" s="588"/>
      <c r="O126" s="588"/>
      <c r="P126" s="556">
        <f t="shared" si="30"/>
        <v>0</v>
      </c>
      <c r="Q126" s="588"/>
      <c r="R126" s="588"/>
      <c r="S126" s="556">
        <f t="shared" si="31"/>
        <v>0</v>
      </c>
      <c r="T126" s="50">
        <f t="shared" si="32"/>
        <v>5</v>
      </c>
    </row>
    <row r="127" spans="1:20" x14ac:dyDescent="0.3">
      <c r="A127" s="587"/>
      <c r="B127" s="588"/>
      <c r="C127" s="588"/>
      <c r="D127" s="556">
        <f t="shared" si="26"/>
        <v>0</v>
      </c>
      <c r="E127" s="588"/>
      <c r="F127" s="588"/>
      <c r="G127" s="556">
        <f t="shared" si="27"/>
        <v>0</v>
      </c>
      <c r="H127" s="588"/>
      <c r="I127" s="588"/>
      <c r="J127" s="556">
        <f t="shared" si="28"/>
        <v>0</v>
      </c>
      <c r="K127" s="588"/>
      <c r="L127" s="588"/>
      <c r="M127" s="556">
        <f t="shared" si="29"/>
        <v>0</v>
      </c>
      <c r="N127" s="588"/>
      <c r="O127" s="588"/>
      <c r="P127" s="556">
        <f t="shared" si="30"/>
        <v>0</v>
      </c>
      <c r="Q127" s="588"/>
      <c r="R127" s="588"/>
      <c r="S127" s="556">
        <f t="shared" si="31"/>
        <v>0</v>
      </c>
      <c r="T127" s="50">
        <f t="shared" si="32"/>
        <v>5</v>
      </c>
    </row>
    <row r="128" spans="1:20" x14ac:dyDescent="0.3">
      <c r="A128" s="587"/>
      <c r="B128" s="588"/>
      <c r="C128" s="588"/>
      <c r="D128" s="556">
        <f t="shared" si="26"/>
        <v>0</v>
      </c>
      <c r="E128" s="588"/>
      <c r="F128" s="588"/>
      <c r="G128" s="556">
        <f t="shared" si="27"/>
        <v>0</v>
      </c>
      <c r="H128" s="588"/>
      <c r="I128" s="588"/>
      <c r="J128" s="556">
        <f t="shared" si="28"/>
        <v>0</v>
      </c>
      <c r="K128" s="588"/>
      <c r="L128" s="588"/>
      <c r="M128" s="556">
        <f t="shared" si="29"/>
        <v>0</v>
      </c>
      <c r="N128" s="588"/>
      <c r="O128" s="588"/>
      <c r="P128" s="556">
        <f t="shared" si="30"/>
        <v>0</v>
      </c>
      <c r="Q128" s="588"/>
      <c r="R128" s="588"/>
      <c r="S128" s="556">
        <f t="shared" si="31"/>
        <v>0</v>
      </c>
      <c r="T128" s="50">
        <f t="shared" si="32"/>
        <v>5</v>
      </c>
    </row>
    <row r="129" spans="1:20" x14ac:dyDescent="0.3">
      <c r="A129" s="587"/>
      <c r="B129" s="588"/>
      <c r="C129" s="588"/>
      <c r="D129" s="556">
        <f t="shared" si="26"/>
        <v>0</v>
      </c>
      <c r="E129" s="588"/>
      <c r="F129" s="588"/>
      <c r="G129" s="556">
        <f t="shared" si="27"/>
        <v>0</v>
      </c>
      <c r="H129" s="588"/>
      <c r="I129" s="588"/>
      <c r="J129" s="556">
        <f t="shared" si="28"/>
        <v>0</v>
      </c>
      <c r="K129" s="588"/>
      <c r="L129" s="588"/>
      <c r="M129" s="556">
        <f t="shared" si="29"/>
        <v>0</v>
      </c>
      <c r="N129" s="588"/>
      <c r="O129" s="588"/>
      <c r="P129" s="556">
        <f t="shared" si="30"/>
        <v>0</v>
      </c>
      <c r="Q129" s="588"/>
      <c r="R129" s="588"/>
      <c r="S129" s="556">
        <f t="shared" si="31"/>
        <v>0</v>
      </c>
      <c r="T129" s="50">
        <f t="shared" si="32"/>
        <v>5</v>
      </c>
    </row>
    <row r="130" spans="1:20" x14ac:dyDescent="0.3">
      <c r="A130" s="587"/>
      <c r="B130" s="588"/>
      <c r="C130" s="588"/>
      <c r="D130" s="556">
        <f t="shared" si="26"/>
        <v>0</v>
      </c>
      <c r="E130" s="588"/>
      <c r="F130" s="588"/>
      <c r="G130" s="556">
        <f t="shared" si="27"/>
        <v>0</v>
      </c>
      <c r="H130" s="588"/>
      <c r="I130" s="588"/>
      <c r="J130" s="556">
        <f t="shared" si="28"/>
        <v>0</v>
      </c>
      <c r="K130" s="588"/>
      <c r="L130" s="588"/>
      <c r="M130" s="556">
        <f t="shared" si="29"/>
        <v>0</v>
      </c>
      <c r="N130" s="588"/>
      <c r="O130" s="588"/>
      <c r="P130" s="556">
        <f t="shared" si="30"/>
        <v>0</v>
      </c>
      <c r="Q130" s="588"/>
      <c r="R130" s="588"/>
      <c r="S130" s="556">
        <f t="shared" si="31"/>
        <v>0</v>
      </c>
      <c r="T130" s="50">
        <f t="shared" si="32"/>
        <v>5</v>
      </c>
    </row>
    <row r="131" spans="1:20" x14ac:dyDescent="0.3">
      <c r="A131" s="587"/>
      <c r="B131" s="588"/>
      <c r="C131" s="588"/>
      <c r="D131" s="556">
        <f t="shared" si="26"/>
        <v>0</v>
      </c>
      <c r="E131" s="588"/>
      <c r="F131" s="588"/>
      <c r="G131" s="556">
        <f t="shared" si="27"/>
        <v>0</v>
      </c>
      <c r="H131" s="588"/>
      <c r="I131" s="588"/>
      <c r="J131" s="556">
        <f t="shared" si="28"/>
        <v>0</v>
      </c>
      <c r="K131" s="588"/>
      <c r="L131" s="588"/>
      <c r="M131" s="556">
        <f t="shared" si="29"/>
        <v>0</v>
      </c>
      <c r="N131" s="588"/>
      <c r="O131" s="588"/>
      <c r="P131" s="556">
        <f t="shared" si="30"/>
        <v>0</v>
      </c>
      <c r="Q131" s="588"/>
      <c r="R131" s="588"/>
      <c r="S131" s="556">
        <f t="shared" si="31"/>
        <v>0</v>
      </c>
      <c r="T131" s="50">
        <f t="shared" si="32"/>
        <v>5</v>
      </c>
    </row>
    <row r="132" spans="1:20" x14ac:dyDescent="0.3">
      <c r="A132" s="587"/>
      <c r="B132" s="588"/>
      <c r="C132" s="588"/>
      <c r="D132" s="556">
        <f t="shared" si="26"/>
        <v>0</v>
      </c>
      <c r="E132" s="588"/>
      <c r="F132" s="588"/>
      <c r="G132" s="556">
        <f t="shared" si="27"/>
        <v>0</v>
      </c>
      <c r="H132" s="588"/>
      <c r="I132" s="588"/>
      <c r="J132" s="556">
        <f t="shared" si="28"/>
        <v>0</v>
      </c>
      <c r="K132" s="588"/>
      <c r="L132" s="588"/>
      <c r="M132" s="556">
        <f t="shared" si="29"/>
        <v>0</v>
      </c>
      <c r="N132" s="588"/>
      <c r="O132" s="588"/>
      <c r="P132" s="556">
        <f t="shared" si="30"/>
        <v>0</v>
      </c>
      <c r="Q132" s="588"/>
      <c r="R132" s="588"/>
      <c r="S132" s="556">
        <f t="shared" si="31"/>
        <v>0</v>
      </c>
      <c r="T132" s="50">
        <f t="shared" si="32"/>
        <v>5</v>
      </c>
    </row>
    <row r="133" spans="1:20" x14ac:dyDescent="0.3">
      <c r="A133" s="587"/>
      <c r="B133" s="588"/>
      <c r="C133" s="588"/>
      <c r="D133" s="556">
        <f t="shared" si="26"/>
        <v>0</v>
      </c>
      <c r="E133" s="588"/>
      <c r="F133" s="588"/>
      <c r="G133" s="556">
        <f t="shared" si="27"/>
        <v>0</v>
      </c>
      <c r="H133" s="588"/>
      <c r="I133" s="588"/>
      <c r="J133" s="556">
        <f t="shared" si="28"/>
        <v>0</v>
      </c>
      <c r="K133" s="588"/>
      <c r="L133" s="588"/>
      <c r="M133" s="556">
        <f t="shared" si="29"/>
        <v>0</v>
      </c>
      <c r="N133" s="588"/>
      <c r="O133" s="588"/>
      <c r="P133" s="556">
        <f t="shared" si="30"/>
        <v>0</v>
      </c>
      <c r="Q133" s="588"/>
      <c r="R133" s="588"/>
      <c r="S133" s="556">
        <f t="shared" si="31"/>
        <v>0</v>
      </c>
      <c r="T133" s="50">
        <f t="shared" si="32"/>
        <v>5</v>
      </c>
    </row>
    <row r="134" spans="1:20" x14ac:dyDescent="0.3">
      <c r="A134" s="587"/>
      <c r="B134" s="588"/>
      <c r="C134" s="588"/>
      <c r="D134" s="556">
        <f t="shared" si="26"/>
        <v>0</v>
      </c>
      <c r="E134" s="588"/>
      <c r="F134" s="588"/>
      <c r="G134" s="556">
        <f t="shared" si="27"/>
        <v>0</v>
      </c>
      <c r="H134" s="588"/>
      <c r="I134" s="588"/>
      <c r="J134" s="556">
        <f t="shared" si="28"/>
        <v>0</v>
      </c>
      <c r="K134" s="588"/>
      <c r="L134" s="588"/>
      <c r="M134" s="556">
        <f t="shared" si="29"/>
        <v>0</v>
      </c>
      <c r="N134" s="588"/>
      <c r="O134" s="588"/>
      <c r="P134" s="556">
        <f t="shared" si="30"/>
        <v>0</v>
      </c>
      <c r="Q134" s="588"/>
      <c r="R134" s="588"/>
      <c r="S134" s="556">
        <f t="shared" si="31"/>
        <v>0</v>
      </c>
      <c r="T134" s="50">
        <f t="shared" si="32"/>
        <v>5</v>
      </c>
    </row>
    <row r="135" spans="1:20" x14ac:dyDescent="0.3">
      <c r="A135" s="587"/>
      <c r="B135" s="588"/>
      <c r="C135" s="588"/>
      <c r="D135" s="556">
        <f t="shared" si="26"/>
        <v>0</v>
      </c>
      <c r="E135" s="588"/>
      <c r="F135" s="588"/>
      <c r="G135" s="556">
        <f t="shared" si="27"/>
        <v>0</v>
      </c>
      <c r="H135" s="588"/>
      <c r="I135" s="588"/>
      <c r="J135" s="556">
        <f t="shared" si="28"/>
        <v>0</v>
      </c>
      <c r="K135" s="588"/>
      <c r="L135" s="588"/>
      <c r="M135" s="556">
        <f t="shared" si="29"/>
        <v>0</v>
      </c>
      <c r="N135" s="588"/>
      <c r="O135" s="588"/>
      <c r="P135" s="556">
        <f t="shared" si="30"/>
        <v>0</v>
      </c>
      <c r="Q135" s="588"/>
      <c r="R135" s="588"/>
      <c r="S135" s="556">
        <f t="shared" si="31"/>
        <v>0</v>
      </c>
      <c r="T135" s="50">
        <f t="shared" si="32"/>
        <v>5</v>
      </c>
    </row>
    <row r="136" spans="1:20" x14ac:dyDescent="0.3">
      <c r="A136" s="587"/>
      <c r="B136" s="588"/>
      <c r="C136" s="588"/>
      <c r="D136" s="556">
        <f t="shared" si="26"/>
        <v>0</v>
      </c>
      <c r="E136" s="588"/>
      <c r="F136" s="588"/>
      <c r="G136" s="556">
        <f t="shared" si="27"/>
        <v>0</v>
      </c>
      <c r="H136" s="588"/>
      <c r="I136" s="588"/>
      <c r="J136" s="556">
        <f t="shared" si="28"/>
        <v>0</v>
      </c>
      <c r="K136" s="588"/>
      <c r="L136" s="588"/>
      <c r="M136" s="556">
        <f t="shared" si="29"/>
        <v>0</v>
      </c>
      <c r="N136" s="588"/>
      <c r="O136" s="588"/>
      <c r="P136" s="556">
        <f t="shared" si="30"/>
        <v>0</v>
      </c>
      <c r="Q136" s="588"/>
      <c r="R136" s="588"/>
      <c r="S136" s="556">
        <f t="shared" si="31"/>
        <v>0</v>
      </c>
      <c r="T136" s="50">
        <f t="shared" si="32"/>
        <v>5</v>
      </c>
    </row>
    <row r="137" spans="1:20" x14ac:dyDescent="0.3">
      <c r="A137" s="587"/>
      <c r="B137" s="588"/>
      <c r="C137" s="588"/>
      <c r="D137" s="556">
        <f t="shared" si="26"/>
        <v>0</v>
      </c>
      <c r="E137" s="588"/>
      <c r="F137" s="588"/>
      <c r="G137" s="556">
        <f t="shared" si="27"/>
        <v>0</v>
      </c>
      <c r="H137" s="588"/>
      <c r="I137" s="588"/>
      <c r="J137" s="556">
        <f t="shared" si="28"/>
        <v>0</v>
      </c>
      <c r="K137" s="588"/>
      <c r="L137" s="588"/>
      <c r="M137" s="556">
        <f t="shared" si="29"/>
        <v>0</v>
      </c>
      <c r="N137" s="588"/>
      <c r="O137" s="588"/>
      <c r="P137" s="556">
        <f t="shared" si="30"/>
        <v>0</v>
      </c>
      <c r="Q137" s="588"/>
      <c r="R137" s="588"/>
      <c r="S137" s="556">
        <f t="shared" si="31"/>
        <v>0</v>
      </c>
      <c r="T137" s="50">
        <f t="shared" si="32"/>
        <v>5</v>
      </c>
    </row>
    <row r="138" spans="1:20" x14ac:dyDescent="0.3">
      <c r="A138" s="587"/>
      <c r="B138" s="588"/>
      <c r="C138" s="588"/>
      <c r="D138" s="556">
        <f t="shared" si="26"/>
        <v>0</v>
      </c>
      <c r="E138" s="588"/>
      <c r="F138" s="588"/>
      <c r="G138" s="556">
        <f t="shared" si="27"/>
        <v>0</v>
      </c>
      <c r="H138" s="588"/>
      <c r="I138" s="588"/>
      <c r="J138" s="556">
        <f t="shared" si="28"/>
        <v>0</v>
      </c>
      <c r="K138" s="588"/>
      <c r="L138" s="588"/>
      <c r="M138" s="556">
        <f t="shared" si="29"/>
        <v>0</v>
      </c>
      <c r="N138" s="588"/>
      <c r="O138" s="588"/>
      <c r="P138" s="556">
        <f t="shared" si="30"/>
        <v>0</v>
      </c>
      <c r="Q138" s="588"/>
      <c r="R138" s="588"/>
      <c r="S138" s="556">
        <f t="shared" si="31"/>
        <v>0</v>
      </c>
      <c r="T138" s="50">
        <f t="shared" si="32"/>
        <v>5</v>
      </c>
    </row>
    <row r="139" spans="1:20" x14ac:dyDescent="0.3">
      <c r="A139" s="587"/>
      <c r="B139" s="588"/>
      <c r="C139" s="588"/>
      <c r="D139" s="556">
        <f t="shared" si="26"/>
        <v>0</v>
      </c>
      <c r="E139" s="588"/>
      <c r="F139" s="588"/>
      <c r="G139" s="556">
        <f t="shared" si="27"/>
        <v>0</v>
      </c>
      <c r="H139" s="588"/>
      <c r="I139" s="588"/>
      <c r="J139" s="556">
        <f t="shared" si="28"/>
        <v>0</v>
      </c>
      <c r="K139" s="588"/>
      <c r="L139" s="588"/>
      <c r="M139" s="556">
        <f t="shared" si="29"/>
        <v>0</v>
      </c>
      <c r="N139" s="588"/>
      <c r="O139" s="588"/>
      <c r="P139" s="556">
        <f t="shared" si="30"/>
        <v>0</v>
      </c>
      <c r="Q139" s="588"/>
      <c r="R139" s="588"/>
      <c r="S139" s="556">
        <f t="shared" si="31"/>
        <v>0</v>
      </c>
      <c r="T139" s="50">
        <f t="shared" si="32"/>
        <v>5</v>
      </c>
    </row>
    <row r="140" spans="1:20" x14ac:dyDescent="0.3">
      <c r="A140" s="587"/>
      <c r="B140" s="588"/>
      <c r="C140" s="588"/>
      <c r="D140" s="556">
        <f t="shared" si="26"/>
        <v>0</v>
      </c>
      <c r="E140" s="588"/>
      <c r="F140" s="588"/>
      <c r="G140" s="556">
        <f t="shared" si="27"/>
        <v>0</v>
      </c>
      <c r="H140" s="588"/>
      <c r="I140" s="588"/>
      <c r="J140" s="556">
        <f t="shared" si="28"/>
        <v>0</v>
      </c>
      <c r="K140" s="588"/>
      <c r="L140" s="588"/>
      <c r="M140" s="556">
        <f t="shared" si="29"/>
        <v>0</v>
      </c>
      <c r="N140" s="588"/>
      <c r="O140" s="588"/>
      <c r="P140" s="556">
        <f t="shared" si="30"/>
        <v>0</v>
      </c>
      <c r="Q140" s="588"/>
      <c r="R140" s="588"/>
      <c r="S140" s="556">
        <f t="shared" si="31"/>
        <v>0</v>
      </c>
      <c r="T140" s="50">
        <f t="shared" si="32"/>
        <v>5</v>
      </c>
    </row>
    <row r="141" spans="1:20" x14ac:dyDescent="0.3">
      <c r="A141" s="587"/>
      <c r="B141" s="588"/>
      <c r="C141" s="588"/>
      <c r="D141" s="556">
        <f t="shared" si="26"/>
        <v>0</v>
      </c>
      <c r="E141" s="588"/>
      <c r="F141" s="588"/>
      <c r="G141" s="556">
        <f t="shared" si="27"/>
        <v>0</v>
      </c>
      <c r="H141" s="588"/>
      <c r="I141" s="588"/>
      <c r="J141" s="556">
        <f t="shared" si="28"/>
        <v>0</v>
      </c>
      <c r="K141" s="588"/>
      <c r="L141" s="588"/>
      <c r="M141" s="556">
        <f t="shared" si="29"/>
        <v>0</v>
      </c>
      <c r="N141" s="588"/>
      <c r="O141" s="588"/>
      <c r="P141" s="556">
        <f t="shared" si="30"/>
        <v>0</v>
      </c>
      <c r="Q141" s="588"/>
      <c r="R141" s="588"/>
      <c r="S141" s="556">
        <f t="shared" si="31"/>
        <v>0</v>
      </c>
      <c r="T141" s="50">
        <f t="shared" si="32"/>
        <v>5</v>
      </c>
    </row>
    <row r="142" spans="1:20" x14ac:dyDescent="0.3">
      <c r="A142" s="587"/>
      <c r="B142" s="588"/>
      <c r="C142" s="588"/>
      <c r="D142" s="556">
        <f t="shared" si="26"/>
        <v>0</v>
      </c>
      <c r="E142" s="588"/>
      <c r="F142" s="588"/>
      <c r="G142" s="556">
        <f t="shared" si="27"/>
        <v>0</v>
      </c>
      <c r="H142" s="588"/>
      <c r="I142" s="588"/>
      <c r="J142" s="556">
        <f t="shared" si="28"/>
        <v>0</v>
      </c>
      <c r="K142" s="588"/>
      <c r="L142" s="588"/>
      <c r="M142" s="556">
        <f t="shared" si="29"/>
        <v>0</v>
      </c>
      <c r="N142" s="588"/>
      <c r="O142" s="588"/>
      <c r="P142" s="556">
        <f t="shared" si="30"/>
        <v>0</v>
      </c>
      <c r="Q142" s="588"/>
      <c r="R142" s="588"/>
      <c r="S142" s="556">
        <f t="shared" si="31"/>
        <v>0</v>
      </c>
      <c r="T142" s="50">
        <f t="shared" si="32"/>
        <v>5</v>
      </c>
    </row>
    <row r="143" spans="1:20" x14ac:dyDescent="0.3">
      <c r="A143" s="587"/>
      <c r="B143" s="588"/>
      <c r="C143" s="588"/>
      <c r="D143" s="556">
        <f t="shared" si="26"/>
        <v>0</v>
      </c>
      <c r="E143" s="588"/>
      <c r="F143" s="588"/>
      <c r="G143" s="556">
        <f t="shared" si="27"/>
        <v>0</v>
      </c>
      <c r="H143" s="588"/>
      <c r="I143" s="588"/>
      <c r="J143" s="556">
        <f t="shared" si="28"/>
        <v>0</v>
      </c>
      <c r="K143" s="588"/>
      <c r="L143" s="588"/>
      <c r="M143" s="556">
        <f t="shared" si="29"/>
        <v>0</v>
      </c>
      <c r="N143" s="588"/>
      <c r="O143" s="588"/>
      <c r="P143" s="556">
        <f t="shared" si="30"/>
        <v>0</v>
      </c>
      <c r="Q143" s="588"/>
      <c r="R143" s="588"/>
      <c r="S143" s="556">
        <f t="shared" si="31"/>
        <v>0</v>
      </c>
      <c r="T143" s="50">
        <f t="shared" si="32"/>
        <v>5</v>
      </c>
    </row>
    <row r="144" spans="1:20" x14ac:dyDescent="0.3">
      <c r="A144" s="587"/>
      <c r="B144" s="588"/>
      <c r="C144" s="588"/>
      <c r="D144" s="556">
        <f t="shared" si="26"/>
        <v>0</v>
      </c>
      <c r="E144" s="588"/>
      <c r="F144" s="588"/>
      <c r="G144" s="556">
        <f t="shared" si="27"/>
        <v>0</v>
      </c>
      <c r="H144" s="588"/>
      <c r="I144" s="588"/>
      <c r="J144" s="556">
        <f t="shared" si="28"/>
        <v>0</v>
      </c>
      <c r="K144" s="588"/>
      <c r="L144" s="588"/>
      <c r="M144" s="556">
        <f t="shared" si="29"/>
        <v>0</v>
      </c>
      <c r="N144" s="588"/>
      <c r="O144" s="588"/>
      <c r="P144" s="556">
        <f t="shared" si="30"/>
        <v>0</v>
      </c>
      <c r="Q144" s="588"/>
      <c r="R144" s="588"/>
      <c r="S144" s="556">
        <f t="shared" si="31"/>
        <v>0</v>
      </c>
      <c r="T144" s="50">
        <f t="shared" si="32"/>
        <v>5</v>
      </c>
    </row>
    <row r="145" spans="1:20" ht="15" thickBot="1" x14ac:dyDescent="0.35">
      <c r="A145" s="595"/>
      <c r="B145" s="596"/>
      <c r="C145" s="596"/>
      <c r="D145" s="557">
        <f t="shared" si="26"/>
        <v>0</v>
      </c>
      <c r="E145" s="596"/>
      <c r="F145" s="596"/>
      <c r="G145" s="557">
        <f t="shared" si="27"/>
        <v>0</v>
      </c>
      <c r="H145" s="596"/>
      <c r="I145" s="596"/>
      <c r="J145" s="557">
        <f t="shared" si="28"/>
        <v>0</v>
      </c>
      <c r="K145" s="596"/>
      <c r="L145" s="596"/>
      <c r="M145" s="557">
        <f t="shared" si="29"/>
        <v>0</v>
      </c>
      <c r="N145" s="596"/>
      <c r="O145" s="596"/>
      <c r="P145" s="557">
        <f t="shared" si="30"/>
        <v>0</v>
      </c>
      <c r="Q145" s="596"/>
      <c r="R145" s="596"/>
      <c r="S145" s="557">
        <f t="shared" si="31"/>
        <v>0</v>
      </c>
      <c r="T145" s="50">
        <f t="shared" si="32"/>
        <v>5</v>
      </c>
    </row>
    <row r="146" spans="1:20" ht="15" thickBot="1" x14ac:dyDescent="0.35">
      <c r="A146" s="597" t="s">
        <v>135</v>
      </c>
      <c r="B146" s="598"/>
      <c r="C146" s="598"/>
      <c r="D146" s="562">
        <f>SUM(D95:D145)</f>
        <v>0</v>
      </c>
      <c r="E146" s="390"/>
      <c r="F146" s="390"/>
      <c r="G146" s="562">
        <f>SUM(G95:G145)</f>
        <v>0</v>
      </c>
      <c r="H146" s="390"/>
      <c r="I146" s="390"/>
      <c r="J146" s="562">
        <f>SUM(J95:J145)</f>
        <v>0</v>
      </c>
      <c r="K146" s="390"/>
      <c r="L146" s="390"/>
      <c r="M146" s="562">
        <f>SUM(M95:M145)</f>
        <v>0</v>
      </c>
      <c r="N146" s="390"/>
      <c r="O146" s="390"/>
      <c r="P146" s="562">
        <f>SUM(P95:P145)</f>
        <v>0</v>
      </c>
      <c r="Q146" s="390"/>
      <c r="R146" s="390"/>
      <c r="S146" s="562">
        <f>SUM(S95:S145)</f>
        <v>0</v>
      </c>
      <c r="T146" s="91"/>
    </row>
    <row r="147" spans="1:20" ht="15" thickBot="1" x14ac:dyDescent="0.35">
      <c r="A147" s="599" t="s">
        <v>136</v>
      </c>
      <c r="B147" s="600" t="s">
        <v>60</v>
      </c>
      <c r="C147" s="600" t="s">
        <v>126</v>
      </c>
      <c r="D147" s="563" t="s">
        <v>127</v>
      </c>
      <c r="E147" s="87" t="s">
        <v>60</v>
      </c>
      <c r="F147" s="87" t="s">
        <v>126</v>
      </c>
      <c r="G147" s="563" t="s">
        <v>127</v>
      </c>
      <c r="H147" s="87" t="s">
        <v>60</v>
      </c>
      <c r="I147" s="87" t="s">
        <v>126</v>
      </c>
      <c r="J147" s="563" t="s">
        <v>127</v>
      </c>
      <c r="K147" s="87" t="s">
        <v>60</v>
      </c>
      <c r="L147" s="87" t="s">
        <v>126</v>
      </c>
      <c r="M147" s="563" t="s">
        <v>127</v>
      </c>
      <c r="N147" s="87" t="s">
        <v>60</v>
      </c>
      <c r="O147" s="87" t="s">
        <v>126</v>
      </c>
      <c r="P147" s="563" t="s">
        <v>127</v>
      </c>
      <c r="Q147" s="87" t="s">
        <v>60</v>
      </c>
      <c r="R147" s="87" t="s">
        <v>126</v>
      </c>
      <c r="S147" s="563" t="s">
        <v>127</v>
      </c>
      <c r="T147" s="93"/>
    </row>
    <row r="148" spans="1:20" x14ac:dyDescent="0.3">
      <c r="A148" s="585"/>
      <c r="B148" s="586"/>
      <c r="C148" s="586"/>
      <c r="D148" s="564">
        <f>B148*C148</f>
        <v>0</v>
      </c>
      <c r="E148" s="586"/>
      <c r="F148" s="586"/>
      <c r="G148" s="564">
        <f>E148*F148</f>
        <v>0</v>
      </c>
      <c r="H148" s="586"/>
      <c r="I148" s="586"/>
      <c r="J148" s="564">
        <f>H148*I148</f>
        <v>0</v>
      </c>
      <c r="K148" s="586"/>
      <c r="L148" s="586"/>
      <c r="M148" s="564">
        <f>K148*L148</f>
        <v>0</v>
      </c>
      <c r="N148" s="586"/>
      <c r="O148" s="586"/>
      <c r="P148" s="564">
        <f>N148*O148</f>
        <v>0</v>
      </c>
      <c r="Q148" s="586"/>
      <c r="R148" s="586"/>
      <c r="S148" s="564">
        <f>Q148*R148</f>
        <v>0</v>
      </c>
      <c r="T148" s="48">
        <f>BASES!F31</f>
        <v>5</v>
      </c>
    </row>
    <row r="149" spans="1:20" x14ac:dyDescent="0.3">
      <c r="A149" s="587"/>
      <c r="B149" s="588"/>
      <c r="C149" s="588"/>
      <c r="D149" s="556"/>
      <c r="E149" s="588"/>
      <c r="F149" s="588"/>
      <c r="G149" s="556"/>
      <c r="H149" s="588"/>
      <c r="I149" s="588"/>
      <c r="J149" s="556"/>
      <c r="K149" s="588"/>
      <c r="L149" s="588"/>
      <c r="M149" s="556"/>
      <c r="N149" s="588"/>
      <c r="O149" s="588"/>
      <c r="P149" s="556"/>
      <c r="Q149" s="588"/>
      <c r="R149" s="588"/>
      <c r="S149" s="556"/>
      <c r="T149" s="48">
        <f>T148</f>
        <v>5</v>
      </c>
    </row>
    <row r="150" spans="1:20" x14ac:dyDescent="0.3">
      <c r="A150" s="587"/>
      <c r="B150" s="588"/>
      <c r="C150" s="588"/>
      <c r="D150" s="556"/>
      <c r="E150" s="588"/>
      <c r="F150" s="588"/>
      <c r="G150" s="556"/>
      <c r="H150" s="588"/>
      <c r="I150" s="588"/>
      <c r="J150" s="556"/>
      <c r="K150" s="588"/>
      <c r="L150" s="588"/>
      <c r="M150" s="556"/>
      <c r="N150" s="588"/>
      <c r="O150" s="588"/>
      <c r="P150" s="556"/>
      <c r="Q150" s="588"/>
      <c r="R150" s="588"/>
      <c r="S150" s="556"/>
      <c r="T150" s="48">
        <f t="shared" ref="T150:T152" si="33">T149</f>
        <v>5</v>
      </c>
    </row>
    <row r="151" spans="1:20" x14ac:dyDescent="0.3">
      <c r="A151" s="587"/>
      <c r="B151" s="588"/>
      <c r="C151" s="588"/>
      <c r="D151" s="556"/>
      <c r="E151" s="588"/>
      <c r="F151" s="588"/>
      <c r="G151" s="556"/>
      <c r="H151" s="588"/>
      <c r="I151" s="588"/>
      <c r="J151" s="556"/>
      <c r="K151" s="588"/>
      <c r="L151" s="588"/>
      <c r="M151" s="556"/>
      <c r="N151" s="588"/>
      <c r="O151" s="588"/>
      <c r="P151" s="556"/>
      <c r="Q151" s="588"/>
      <c r="R151" s="588"/>
      <c r="S151" s="556"/>
      <c r="T151" s="48">
        <f t="shared" si="33"/>
        <v>5</v>
      </c>
    </row>
    <row r="152" spans="1:20" ht="15" thickBot="1" x14ac:dyDescent="0.35">
      <c r="A152" s="595"/>
      <c r="B152" s="596"/>
      <c r="C152" s="596"/>
      <c r="D152" s="565"/>
      <c r="E152" s="596"/>
      <c r="F152" s="596"/>
      <c r="G152" s="565"/>
      <c r="H152" s="596"/>
      <c r="I152" s="596"/>
      <c r="J152" s="565"/>
      <c r="K152" s="596"/>
      <c r="L152" s="596"/>
      <c r="M152" s="565"/>
      <c r="N152" s="596"/>
      <c r="O152" s="596"/>
      <c r="P152" s="565"/>
      <c r="Q152" s="596"/>
      <c r="R152" s="596"/>
      <c r="S152" s="565"/>
      <c r="T152" s="48">
        <f t="shared" si="33"/>
        <v>5</v>
      </c>
    </row>
    <row r="153" spans="1:20" ht="15" thickBot="1" x14ac:dyDescent="0.35">
      <c r="A153" s="597" t="s">
        <v>137</v>
      </c>
      <c r="B153" s="601"/>
      <c r="C153" s="601"/>
      <c r="D153" s="562">
        <f>SUM(D148:D152)</f>
        <v>0</v>
      </c>
      <c r="E153" s="392"/>
      <c r="F153" s="392"/>
      <c r="G153" s="567">
        <f>SUM(G148:G152)</f>
        <v>0</v>
      </c>
      <c r="H153" s="392"/>
      <c r="I153" s="392"/>
      <c r="J153" s="562">
        <f>SUM(J148:J152)</f>
        <v>0</v>
      </c>
      <c r="K153" s="392"/>
      <c r="L153" s="392"/>
      <c r="M153" s="567">
        <f>SUM(M148:M152)</f>
        <v>0</v>
      </c>
      <c r="N153" s="392"/>
      <c r="O153" s="392"/>
      <c r="P153" s="568">
        <f>SUM(P148:P152)</f>
        <v>0</v>
      </c>
      <c r="Q153" s="392"/>
      <c r="R153" s="392"/>
      <c r="S153" s="562">
        <f>SUM(S148:S152)</f>
        <v>0</v>
      </c>
      <c r="T153" s="235"/>
    </row>
    <row r="154" spans="1:20" ht="15" thickBot="1" x14ac:dyDescent="0.35">
      <c r="A154" s="602" t="s">
        <v>138</v>
      </c>
      <c r="B154" s="602" t="s">
        <v>60</v>
      </c>
      <c r="C154" s="602" t="s">
        <v>126</v>
      </c>
      <c r="D154" s="563" t="s">
        <v>127</v>
      </c>
      <c r="E154" s="92" t="s">
        <v>60</v>
      </c>
      <c r="F154" s="92" t="s">
        <v>126</v>
      </c>
      <c r="G154" s="563" t="s">
        <v>127</v>
      </c>
      <c r="H154" s="92" t="s">
        <v>60</v>
      </c>
      <c r="I154" s="92" t="s">
        <v>126</v>
      </c>
      <c r="J154" s="563" t="s">
        <v>127</v>
      </c>
      <c r="K154" s="92" t="s">
        <v>60</v>
      </c>
      <c r="L154" s="92" t="s">
        <v>126</v>
      </c>
      <c r="M154" s="563" t="s">
        <v>127</v>
      </c>
      <c r="N154" s="92" t="s">
        <v>60</v>
      </c>
      <c r="O154" s="92" t="s">
        <v>126</v>
      </c>
      <c r="P154" s="563" t="s">
        <v>127</v>
      </c>
      <c r="Q154" s="92" t="s">
        <v>60</v>
      </c>
      <c r="R154" s="92" t="s">
        <v>126</v>
      </c>
      <c r="S154" s="563" t="s">
        <v>127</v>
      </c>
      <c r="T154" s="93"/>
    </row>
    <row r="155" spans="1:20" x14ac:dyDescent="0.3">
      <c r="A155" s="585"/>
      <c r="B155" s="586"/>
      <c r="C155" s="586"/>
      <c r="D155" s="558">
        <f>B155*C155</f>
        <v>0</v>
      </c>
      <c r="E155" s="586"/>
      <c r="F155" s="586"/>
      <c r="G155" s="558">
        <f>E155*F155</f>
        <v>0</v>
      </c>
      <c r="H155" s="586"/>
      <c r="I155" s="586"/>
      <c r="J155" s="558">
        <f>H155*I155</f>
        <v>0</v>
      </c>
      <c r="K155" s="586"/>
      <c r="L155" s="586"/>
      <c r="M155" s="558">
        <f>K155*L155</f>
        <v>0</v>
      </c>
      <c r="N155" s="586"/>
      <c r="O155" s="586"/>
      <c r="P155" s="558">
        <f>N155*O155</f>
        <v>0</v>
      </c>
      <c r="Q155" s="586"/>
      <c r="R155" s="586"/>
      <c r="S155" s="558">
        <f>Q155*R155</f>
        <v>0</v>
      </c>
      <c r="T155" s="83">
        <f>BASES!F32</f>
        <v>3</v>
      </c>
    </row>
    <row r="156" spans="1:20" x14ac:dyDescent="0.3">
      <c r="A156" s="587"/>
      <c r="B156" s="588"/>
      <c r="C156" s="588"/>
      <c r="D156" s="556">
        <f t="shared" ref="D156:D177" si="34">B156*C156</f>
        <v>0</v>
      </c>
      <c r="E156" s="588"/>
      <c r="F156" s="588"/>
      <c r="G156" s="556">
        <f t="shared" ref="G156:G177" si="35">E156*F156</f>
        <v>0</v>
      </c>
      <c r="H156" s="588"/>
      <c r="I156" s="588"/>
      <c r="J156" s="556">
        <f t="shared" ref="J156:J177" si="36">H156*I156</f>
        <v>0</v>
      </c>
      <c r="K156" s="588"/>
      <c r="L156" s="588"/>
      <c r="M156" s="556">
        <f t="shared" ref="M156:M177" si="37">K156*L156</f>
        <v>0</v>
      </c>
      <c r="N156" s="588"/>
      <c r="O156" s="588"/>
      <c r="P156" s="556">
        <f t="shared" ref="P156:P177" si="38">N156*O156</f>
        <v>0</v>
      </c>
      <c r="Q156" s="588"/>
      <c r="R156" s="588"/>
      <c r="S156" s="556">
        <f t="shared" ref="S156:S176" si="39">Q156*R156</f>
        <v>0</v>
      </c>
      <c r="T156" s="50">
        <f>T155</f>
        <v>3</v>
      </c>
    </row>
    <row r="157" spans="1:20" x14ac:dyDescent="0.3">
      <c r="A157" s="587"/>
      <c r="B157" s="588"/>
      <c r="C157" s="588"/>
      <c r="D157" s="556">
        <f t="shared" si="34"/>
        <v>0</v>
      </c>
      <c r="E157" s="588"/>
      <c r="F157" s="588"/>
      <c r="G157" s="556">
        <f t="shared" si="35"/>
        <v>0</v>
      </c>
      <c r="H157" s="588"/>
      <c r="I157" s="588"/>
      <c r="J157" s="556">
        <f t="shared" si="36"/>
        <v>0</v>
      </c>
      <c r="K157" s="588"/>
      <c r="L157" s="588"/>
      <c r="M157" s="556">
        <f t="shared" si="37"/>
        <v>0</v>
      </c>
      <c r="N157" s="588"/>
      <c r="O157" s="588"/>
      <c r="P157" s="556">
        <f t="shared" si="38"/>
        <v>0</v>
      </c>
      <c r="Q157" s="588"/>
      <c r="R157" s="588"/>
      <c r="S157" s="556">
        <f t="shared" si="39"/>
        <v>0</v>
      </c>
      <c r="T157" s="50">
        <f t="shared" ref="T157:T176" si="40">T156</f>
        <v>3</v>
      </c>
    </row>
    <row r="158" spans="1:20" x14ac:dyDescent="0.3">
      <c r="A158" s="587"/>
      <c r="B158" s="588"/>
      <c r="C158" s="588"/>
      <c r="D158" s="556">
        <f t="shared" si="34"/>
        <v>0</v>
      </c>
      <c r="E158" s="588"/>
      <c r="F158" s="588"/>
      <c r="G158" s="556">
        <f t="shared" si="35"/>
        <v>0</v>
      </c>
      <c r="H158" s="588"/>
      <c r="I158" s="588"/>
      <c r="J158" s="556">
        <f t="shared" si="36"/>
        <v>0</v>
      </c>
      <c r="K158" s="588"/>
      <c r="L158" s="588"/>
      <c r="M158" s="556">
        <f t="shared" si="37"/>
        <v>0</v>
      </c>
      <c r="N158" s="588"/>
      <c r="O158" s="588"/>
      <c r="P158" s="556">
        <f t="shared" si="38"/>
        <v>0</v>
      </c>
      <c r="Q158" s="588"/>
      <c r="R158" s="588"/>
      <c r="S158" s="556">
        <f t="shared" si="39"/>
        <v>0</v>
      </c>
      <c r="T158" s="50">
        <f t="shared" si="40"/>
        <v>3</v>
      </c>
    </row>
    <row r="159" spans="1:20" x14ac:dyDescent="0.3">
      <c r="A159" s="587"/>
      <c r="B159" s="588"/>
      <c r="C159" s="588"/>
      <c r="D159" s="556">
        <f t="shared" si="34"/>
        <v>0</v>
      </c>
      <c r="E159" s="588"/>
      <c r="F159" s="588"/>
      <c r="G159" s="556">
        <f t="shared" si="35"/>
        <v>0</v>
      </c>
      <c r="H159" s="588"/>
      <c r="I159" s="588"/>
      <c r="J159" s="556">
        <f t="shared" si="36"/>
        <v>0</v>
      </c>
      <c r="K159" s="588"/>
      <c r="L159" s="588"/>
      <c r="M159" s="556">
        <f t="shared" si="37"/>
        <v>0</v>
      </c>
      <c r="N159" s="588"/>
      <c r="O159" s="588"/>
      <c r="P159" s="556">
        <f t="shared" si="38"/>
        <v>0</v>
      </c>
      <c r="Q159" s="588"/>
      <c r="R159" s="588"/>
      <c r="S159" s="556">
        <f t="shared" si="39"/>
        <v>0</v>
      </c>
      <c r="T159" s="50">
        <f t="shared" si="40"/>
        <v>3</v>
      </c>
    </row>
    <row r="160" spans="1:20" x14ac:dyDescent="0.3">
      <c r="A160" s="587"/>
      <c r="B160" s="588"/>
      <c r="C160" s="588"/>
      <c r="D160" s="556">
        <f t="shared" si="34"/>
        <v>0</v>
      </c>
      <c r="E160" s="588"/>
      <c r="F160" s="588"/>
      <c r="G160" s="556">
        <f t="shared" si="35"/>
        <v>0</v>
      </c>
      <c r="H160" s="588"/>
      <c r="I160" s="588"/>
      <c r="J160" s="556">
        <f t="shared" si="36"/>
        <v>0</v>
      </c>
      <c r="K160" s="588"/>
      <c r="L160" s="588"/>
      <c r="M160" s="556">
        <f t="shared" si="37"/>
        <v>0</v>
      </c>
      <c r="N160" s="588"/>
      <c r="O160" s="588"/>
      <c r="P160" s="556">
        <f t="shared" si="38"/>
        <v>0</v>
      </c>
      <c r="Q160" s="588"/>
      <c r="R160" s="588"/>
      <c r="S160" s="556">
        <f t="shared" si="39"/>
        <v>0</v>
      </c>
      <c r="T160" s="50">
        <f t="shared" si="40"/>
        <v>3</v>
      </c>
    </row>
    <row r="161" spans="1:20" x14ac:dyDescent="0.3">
      <c r="A161" s="587"/>
      <c r="B161" s="588"/>
      <c r="C161" s="588"/>
      <c r="D161" s="556">
        <f t="shared" si="34"/>
        <v>0</v>
      </c>
      <c r="E161" s="588"/>
      <c r="F161" s="588"/>
      <c r="G161" s="556">
        <f t="shared" si="35"/>
        <v>0</v>
      </c>
      <c r="H161" s="588"/>
      <c r="I161" s="588"/>
      <c r="J161" s="556">
        <f t="shared" si="36"/>
        <v>0</v>
      </c>
      <c r="K161" s="588"/>
      <c r="L161" s="588"/>
      <c r="M161" s="556">
        <f t="shared" si="37"/>
        <v>0</v>
      </c>
      <c r="N161" s="588"/>
      <c r="O161" s="588"/>
      <c r="P161" s="556">
        <f t="shared" si="38"/>
        <v>0</v>
      </c>
      <c r="Q161" s="588"/>
      <c r="R161" s="588"/>
      <c r="S161" s="556">
        <f t="shared" si="39"/>
        <v>0</v>
      </c>
      <c r="T161" s="50">
        <f t="shared" si="40"/>
        <v>3</v>
      </c>
    </row>
    <row r="162" spans="1:20" x14ac:dyDescent="0.3">
      <c r="A162" s="587"/>
      <c r="B162" s="588"/>
      <c r="C162" s="588"/>
      <c r="D162" s="556">
        <f t="shared" si="34"/>
        <v>0</v>
      </c>
      <c r="E162" s="588"/>
      <c r="F162" s="588"/>
      <c r="G162" s="556">
        <f t="shared" si="35"/>
        <v>0</v>
      </c>
      <c r="H162" s="588"/>
      <c r="I162" s="588"/>
      <c r="J162" s="556">
        <f t="shared" si="36"/>
        <v>0</v>
      </c>
      <c r="K162" s="588"/>
      <c r="L162" s="588"/>
      <c r="M162" s="556">
        <f t="shared" si="37"/>
        <v>0</v>
      </c>
      <c r="N162" s="588"/>
      <c r="O162" s="588"/>
      <c r="P162" s="556">
        <f t="shared" si="38"/>
        <v>0</v>
      </c>
      <c r="Q162" s="588"/>
      <c r="R162" s="588"/>
      <c r="S162" s="556">
        <f t="shared" si="39"/>
        <v>0</v>
      </c>
      <c r="T162" s="50">
        <f t="shared" si="40"/>
        <v>3</v>
      </c>
    </row>
    <row r="163" spans="1:20" x14ac:dyDescent="0.3">
      <c r="A163" s="587"/>
      <c r="B163" s="588"/>
      <c r="C163" s="588"/>
      <c r="D163" s="556">
        <f t="shared" si="34"/>
        <v>0</v>
      </c>
      <c r="E163" s="588"/>
      <c r="F163" s="588"/>
      <c r="G163" s="556">
        <f t="shared" si="35"/>
        <v>0</v>
      </c>
      <c r="H163" s="588"/>
      <c r="I163" s="588"/>
      <c r="J163" s="556">
        <f t="shared" si="36"/>
        <v>0</v>
      </c>
      <c r="K163" s="588"/>
      <c r="L163" s="588"/>
      <c r="M163" s="556">
        <f t="shared" si="37"/>
        <v>0</v>
      </c>
      <c r="N163" s="588"/>
      <c r="O163" s="588"/>
      <c r="P163" s="556">
        <f t="shared" si="38"/>
        <v>0</v>
      </c>
      <c r="Q163" s="588"/>
      <c r="R163" s="588"/>
      <c r="S163" s="556">
        <f t="shared" si="39"/>
        <v>0</v>
      </c>
      <c r="T163" s="50">
        <f t="shared" si="40"/>
        <v>3</v>
      </c>
    </row>
    <row r="164" spans="1:20" x14ac:dyDescent="0.3">
      <c r="A164" s="587"/>
      <c r="B164" s="588"/>
      <c r="C164" s="588"/>
      <c r="D164" s="556">
        <f t="shared" si="34"/>
        <v>0</v>
      </c>
      <c r="E164" s="588"/>
      <c r="F164" s="588"/>
      <c r="G164" s="556">
        <f t="shared" si="35"/>
        <v>0</v>
      </c>
      <c r="H164" s="588"/>
      <c r="I164" s="588"/>
      <c r="J164" s="556">
        <f t="shared" si="36"/>
        <v>0</v>
      </c>
      <c r="K164" s="588"/>
      <c r="L164" s="588"/>
      <c r="M164" s="556">
        <f t="shared" si="37"/>
        <v>0</v>
      </c>
      <c r="N164" s="588"/>
      <c r="O164" s="588"/>
      <c r="P164" s="556">
        <f t="shared" si="38"/>
        <v>0</v>
      </c>
      <c r="Q164" s="588"/>
      <c r="R164" s="588"/>
      <c r="S164" s="556">
        <f t="shared" si="39"/>
        <v>0</v>
      </c>
      <c r="T164" s="50">
        <f t="shared" si="40"/>
        <v>3</v>
      </c>
    </row>
    <row r="165" spans="1:20" x14ac:dyDescent="0.3">
      <c r="A165" s="587"/>
      <c r="B165" s="588"/>
      <c r="C165" s="588"/>
      <c r="D165" s="556">
        <f t="shared" si="34"/>
        <v>0</v>
      </c>
      <c r="E165" s="588"/>
      <c r="F165" s="588"/>
      <c r="G165" s="556">
        <f t="shared" si="35"/>
        <v>0</v>
      </c>
      <c r="H165" s="588"/>
      <c r="I165" s="588"/>
      <c r="J165" s="556">
        <f t="shared" si="36"/>
        <v>0</v>
      </c>
      <c r="K165" s="588"/>
      <c r="L165" s="588"/>
      <c r="M165" s="556">
        <f t="shared" si="37"/>
        <v>0</v>
      </c>
      <c r="N165" s="588"/>
      <c r="O165" s="588"/>
      <c r="P165" s="556">
        <f t="shared" si="38"/>
        <v>0</v>
      </c>
      <c r="Q165" s="588"/>
      <c r="R165" s="588"/>
      <c r="S165" s="556">
        <f t="shared" si="39"/>
        <v>0</v>
      </c>
      <c r="T165" s="50">
        <f t="shared" si="40"/>
        <v>3</v>
      </c>
    </row>
    <row r="166" spans="1:20" x14ac:dyDescent="0.3">
      <c r="A166" s="587"/>
      <c r="B166" s="588"/>
      <c r="C166" s="588"/>
      <c r="D166" s="556">
        <f t="shared" si="34"/>
        <v>0</v>
      </c>
      <c r="E166" s="588"/>
      <c r="F166" s="588"/>
      <c r="G166" s="556">
        <f t="shared" si="35"/>
        <v>0</v>
      </c>
      <c r="H166" s="588"/>
      <c r="I166" s="588"/>
      <c r="J166" s="556">
        <f t="shared" si="36"/>
        <v>0</v>
      </c>
      <c r="K166" s="588"/>
      <c r="L166" s="588"/>
      <c r="M166" s="556">
        <f t="shared" si="37"/>
        <v>0</v>
      </c>
      <c r="N166" s="588"/>
      <c r="O166" s="588"/>
      <c r="P166" s="556">
        <f t="shared" si="38"/>
        <v>0</v>
      </c>
      <c r="Q166" s="588"/>
      <c r="R166" s="588"/>
      <c r="S166" s="556">
        <f t="shared" si="39"/>
        <v>0</v>
      </c>
      <c r="T166" s="50">
        <f t="shared" si="40"/>
        <v>3</v>
      </c>
    </row>
    <row r="167" spans="1:20" x14ac:dyDescent="0.3">
      <c r="A167" s="587"/>
      <c r="B167" s="588"/>
      <c r="C167" s="588"/>
      <c r="D167" s="556">
        <f t="shared" si="34"/>
        <v>0</v>
      </c>
      <c r="E167" s="588"/>
      <c r="F167" s="588"/>
      <c r="G167" s="556">
        <f t="shared" si="35"/>
        <v>0</v>
      </c>
      <c r="H167" s="588"/>
      <c r="I167" s="588"/>
      <c r="J167" s="556">
        <f t="shared" si="36"/>
        <v>0</v>
      </c>
      <c r="K167" s="588"/>
      <c r="L167" s="588"/>
      <c r="M167" s="556">
        <f t="shared" si="37"/>
        <v>0</v>
      </c>
      <c r="N167" s="588"/>
      <c r="O167" s="588"/>
      <c r="P167" s="556">
        <f t="shared" si="38"/>
        <v>0</v>
      </c>
      <c r="Q167" s="588"/>
      <c r="R167" s="588"/>
      <c r="S167" s="556">
        <f t="shared" si="39"/>
        <v>0</v>
      </c>
      <c r="T167" s="50">
        <f t="shared" si="40"/>
        <v>3</v>
      </c>
    </row>
    <row r="168" spans="1:20" x14ac:dyDescent="0.3">
      <c r="A168" s="587"/>
      <c r="B168" s="588"/>
      <c r="C168" s="588"/>
      <c r="D168" s="556">
        <f t="shared" si="34"/>
        <v>0</v>
      </c>
      <c r="E168" s="588"/>
      <c r="F168" s="588"/>
      <c r="G168" s="556">
        <f t="shared" si="35"/>
        <v>0</v>
      </c>
      <c r="H168" s="588"/>
      <c r="I168" s="588"/>
      <c r="J168" s="556">
        <f t="shared" si="36"/>
        <v>0</v>
      </c>
      <c r="K168" s="588"/>
      <c r="L168" s="588"/>
      <c r="M168" s="556">
        <f t="shared" si="37"/>
        <v>0</v>
      </c>
      <c r="N168" s="588"/>
      <c r="O168" s="588"/>
      <c r="P168" s="556">
        <f t="shared" si="38"/>
        <v>0</v>
      </c>
      <c r="Q168" s="588"/>
      <c r="R168" s="588"/>
      <c r="S168" s="556">
        <f t="shared" si="39"/>
        <v>0</v>
      </c>
      <c r="T168" s="50">
        <f t="shared" si="40"/>
        <v>3</v>
      </c>
    </row>
    <row r="169" spans="1:20" x14ac:dyDescent="0.3">
      <c r="A169" s="587"/>
      <c r="B169" s="588"/>
      <c r="C169" s="588"/>
      <c r="D169" s="556">
        <f t="shared" si="34"/>
        <v>0</v>
      </c>
      <c r="E169" s="588"/>
      <c r="F169" s="588"/>
      <c r="G169" s="556">
        <f t="shared" si="35"/>
        <v>0</v>
      </c>
      <c r="H169" s="588"/>
      <c r="I169" s="588"/>
      <c r="J169" s="556">
        <f t="shared" si="36"/>
        <v>0</v>
      </c>
      <c r="K169" s="588"/>
      <c r="L169" s="588"/>
      <c r="M169" s="556">
        <f t="shared" si="37"/>
        <v>0</v>
      </c>
      <c r="N169" s="588"/>
      <c r="O169" s="588"/>
      <c r="P169" s="556">
        <f t="shared" si="38"/>
        <v>0</v>
      </c>
      <c r="Q169" s="588"/>
      <c r="R169" s="588"/>
      <c r="S169" s="556">
        <f t="shared" si="39"/>
        <v>0</v>
      </c>
      <c r="T169" s="50">
        <f t="shared" si="40"/>
        <v>3</v>
      </c>
    </row>
    <row r="170" spans="1:20" x14ac:dyDescent="0.3">
      <c r="A170" s="587"/>
      <c r="B170" s="588"/>
      <c r="C170" s="588"/>
      <c r="D170" s="556">
        <f t="shared" si="34"/>
        <v>0</v>
      </c>
      <c r="E170" s="588"/>
      <c r="F170" s="588"/>
      <c r="G170" s="556">
        <f t="shared" si="35"/>
        <v>0</v>
      </c>
      <c r="H170" s="588"/>
      <c r="I170" s="588"/>
      <c r="J170" s="556">
        <f t="shared" si="36"/>
        <v>0</v>
      </c>
      <c r="K170" s="588"/>
      <c r="L170" s="588"/>
      <c r="M170" s="556">
        <f t="shared" si="37"/>
        <v>0</v>
      </c>
      <c r="N170" s="588"/>
      <c r="O170" s="588"/>
      <c r="P170" s="556">
        <f t="shared" si="38"/>
        <v>0</v>
      </c>
      <c r="Q170" s="588"/>
      <c r="R170" s="588"/>
      <c r="S170" s="556">
        <f t="shared" si="39"/>
        <v>0</v>
      </c>
      <c r="T170" s="50">
        <f t="shared" si="40"/>
        <v>3</v>
      </c>
    </row>
    <row r="171" spans="1:20" x14ac:dyDescent="0.3">
      <c r="A171" s="587"/>
      <c r="B171" s="588"/>
      <c r="C171" s="588"/>
      <c r="D171" s="556">
        <f t="shared" si="34"/>
        <v>0</v>
      </c>
      <c r="E171" s="588"/>
      <c r="F171" s="588"/>
      <c r="G171" s="556">
        <f t="shared" si="35"/>
        <v>0</v>
      </c>
      <c r="H171" s="588"/>
      <c r="I171" s="588"/>
      <c r="J171" s="556">
        <f t="shared" si="36"/>
        <v>0</v>
      </c>
      <c r="K171" s="588"/>
      <c r="L171" s="588"/>
      <c r="M171" s="556">
        <f t="shared" si="37"/>
        <v>0</v>
      </c>
      <c r="N171" s="588"/>
      <c r="O171" s="588"/>
      <c r="P171" s="556">
        <f t="shared" si="38"/>
        <v>0</v>
      </c>
      <c r="Q171" s="588"/>
      <c r="R171" s="588"/>
      <c r="S171" s="556">
        <f t="shared" si="39"/>
        <v>0</v>
      </c>
      <c r="T171" s="50">
        <f t="shared" si="40"/>
        <v>3</v>
      </c>
    </row>
    <row r="172" spans="1:20" x14ac:dyDescent="0.3">
      <c r="A172" s="587"/>
      <c r="B172" s="588"/>
      <c r="C172" s="588"/>
      <c r="D172" s="556">
        <f t="shared" si="34"/>
        <v>0</v>
      </c>
      <c r="E172" s="588"/>
      <c r="F172" s="588"/>
      <c r="G172" s="556">
        <f t="shared" si="35"/>
        <v>0</v>
      </c>
      <c r="H172" s="588"/>
      <c r="I172" s="588"/>
      <c r="J172" s="556">
        <f t="shared" si="36"/>
        <v>0</v>
      </c>
      <c r="K172" s="588"/>
      <c r="L172" s="588"/>
      <c r="M172" s="556">
        <f t="shared" si="37"/>
        <v>0</v>
      </c>
      <c r="N172" s="588"/>
      <c r="O172" s="588"/>
      <c r="P172" s="556">
        <f t="shared" si="38"/>
        <v>0</v>
      </c>
      <c r="Q172" s="588"/>
      <c r="R172" s="588"/>
      <c r="S172" s="556">
        <f t="shared" si="39"/>
        <v>0</v>
      </c>
      <c r="T172" s="50">
        <f t="shared" si="40"/>
        <v>3</v>
      </c>
    </row>
    <row r="173" spans="1:20" x14ac:dyDescent="0.3">
      <c r="A173" s="587"/>
      <c r="B173" s="588"/>
      <c r="C173" s="588"/>
      <c r="D173" s="556">
        <f t="shared" si="34"/>
        <v>0</v>
      </c>
      <c r="E173" s="588"/>
      <c r="F173" s="588"/>
      <c r="G173" s="556">
        <f t="shared" si="35"/>
        <v>0</v>
      </c>
      <c r="H173" s="588"/>
      <c r="I173" s="588"/>
      <c r="J173" s="556">
        <f t="shared" si="36"/>
        <v>0</v>
      </c>
      <c r="K173" s="588"/>
      <c r="L173" s="588"/>
      <c r="M173" s="556">
        <f t="shared" si="37"/>
        <v>0</v>
      </c>
      <c r="N173" s="588"/>
      <c r="O173" s="588"/>
      <c r="P173" s="556">
        <f t="shared" si="38"/>
        <v>0</v>
      </c>
      <c r="Q173" s="588"/>
      <c r="R173" s="588"/>
      <c r="S173" s="556">
        <f t="shared" si="39"/>
        <v>0</v>
      </c>
      <c r="T173" s="50">
        <f t="shared" si="40"/>
        <v>3</v>
      </c>
    </row>
    <row r="174" spans="1:20" x14ac:dyDescent="0.3">
      <c r="A174" s="587"/>
      <c r="B174" s="588"/>
      <c r="C174" s="588"/>
      <c r="D174" s="556">
        <f t="shared" si="34"/>
        <v>0</v>
      </c>
      <c r="E174" s="588"/>
      <c r="F174" s="588"/>
      <c r="G174" s="556">
        <f t="shared" si="35"/>
        <v>0</v>
      </c>
      <c r="H174" s="588"/>
      <c r="I174" s="588"/>
      <c r="J174" s="556">
        <f t="shared" si="36"/>
        <v>0</v>
      </c>
      <c r="K174" s="588"/>
      <c r="L174" s="588"/>
      <c r="M174" s="556">
        <f t="shared" si="37"/>
        <v>0</v>
      </c>
      <c r="N174" s="588"/>
      <c r="O174" s="588"/>
      <c r="P174" s="556">
        <f t="shared" si="38"/>
        <v>0</v>
      </c>
      <c r="Q174" s="588"/>
      <c r="R174" s="588"/>
      <c r="S174" s="556">
        <f t="shared" si="39"/>
        <v>0</v>
      </c>
      <c r="T174" s="50">
        <f t="shared" si="40"/>
        <v>3</v>
      </c>
    </row>
    <row r="175" spans="1:20" x14ac:dyDescent="0.3">
      <c r="A175" s="587"/>
      <c r="B175" s="588"/>
      <c r="C175" s="588"/>
      <c r="D175" s="556">
        <f t="shared" si="34"/>
        <v>0</v>
      </c>
      <c r="E175" s="588"/>
      <c r="F175" s="588"/>
      <c r="G175" s="556">
        <f t="shared" si="35"/>
        <v>0</v>
      </c>
      <c r="H175" s="588"/>
      <c r="I175" s="588"/>
      <c r="J175" s="556">
        <f t="shared" si="36"/>
        <v>0</v>
      </c>
      <c r="K175" s="588"/>
      <c r="L175" s="588"/>
      <c r="M175" s="556">
        <f t="shared" si="37"/>
        <v>0</v>
      </c>
      <c r="N175" s="588"/>
      <c r="O175" s="588"/>
      <c r="P175" s="556">
        <f t="shared" si="38"/>
        <v>0</v>
      </c>
      <c r="Q175" s="588"/>
      <c r="R175" s="588"/>
      <c r="S175" s="556">
        <f t="shared" si="39"/>
        <v>0</v>
      </c>
      <c r="T175" s="50">
        <f t="shared" si="40"/>
        <v>3</v>
      </c>
    </row>
    <row r="176" spans="1:20" x14ac:dyDescent="0.3">
      <c r="A176" s="587"/>
      <c r="B176" s="588"/>
      <c r="C176" s="588"/>
      <c r="D176" s="556">
        <f t="shared" si="34"/>
        <v>0</v>
      </c>
      <c r="E176" s="588"/>
      <c r="F176" s="588"/>
      <c r="G176" s="556">
        <f t="shared" si="35"/>
        <v>0</v>
      </c>
      <c r="H176" s="588"/>
      <c r="I176" s="588"/>
      <c r="J176" s="557">
        <f t="shared" si="36"/>
        <v>0</v>
      </c>
      <c r="K176" s="588"/>
      <c r="L176" s="588"/>
      <c r="M176" s="556">
        <f t="shared" si="37"/>
        <v>0</v>
      </c>
      <c r="N176" s="588"/>
      <c r="O176" s="588"/>
      <c r="P176" s="556">
        <f t="shared" si="38"/>
        <v>0</v>
      </c>
      <c r="Q176" s="588"/>
      <c r="R176" s="588"/>
      <c r="S176" s="556">
        <f t="shared" si="39"/>
        <v>0</v>
      </c>
      <c r="T176" s="50">
        <f t="shared" si="40"/>
        <v>3</v>
      </c>
    </row>
    <row r="177" spans="1:20" ht="15" thickBot="1" x14ac:dyDescent="0.35">
      <c r="A177" s="595"/>
      <c r="B177" s="596"/>
      <c r="C177" s="596"/>
      <c r="D177" s="557">
        <f t="shared" si="34"/>
        <v>0</v>
      </c>
      <c r="E177" s="596"/>
      <c r="F177" s="596"/>
      <c r="G177" s="557">
        <f t="shared" si="35"/>
        <v>0</v>
      </c>
      <c r="H177" s="596"/>
      <c r="I177" s="604"/>
      <c r="J177" s="557">
        <f t="shared" si="36"/>
        <v>0</v>
      </c>
      <c r="K177" s="603"/>
      <c r="L177" s="596"/>
      <c r="M177" s="557">
        <f t="shared" si="37"/>
        <v>0</v>
      </c>
      <c r="N177" s="596"/>
      <c r="O177" s="596"/>
      <c r="P177" s="557">
        <f t="shared" si="38"/>
        <v>0</v>
      </c>
      <c r="Q177" s="391"/>
      <c r="R177" s="391"/>
      <c r="S177" s="557">
        <f>Q177*R177</f>
        <v>0</v>
      </c>
      <c r="T177" s="50">
        <f>T176</f>
        <v>3</v>
      </c>
    </row>
    <row r="178" spans="1:20" ht="15" thickBot="1" x14ac:dyDescent="0.35">
      <c r="A178" s="99" t="s">
        <v>139</v>
      </c>
      <c r="B178" s="393"/>
      <c r="C178" s="393"/>
      <c r="D178" s="562">
        <f>SUM(D155:D177)</f>
        <v>0</v>
      </c>
      <c r="E178" s="393"/>
      <c r="F178" s="393"/>
      <c r="G178" s="562">
        <f>SUM(G155:G177)</f>
        <v>0</v>
      </c>
      <c r="H178" s="393"/>
      <c r="I178" s="393"/>
      <c r="J178" s="562">
        <f>SUM(J155:J177)</f>
        <v>0</v>
      </c>
      <c r="K178" s="393"/>
      <c r="L178" s="393"/>
      <c r="M178" s="562">
        <f>SUM(M155:M177)</f>
        <v>0</v>
      </c>
      <c r="N178" s="393"/>
      <c r="O178" s="393"/>
      <c r="P178" s="562">
        <f>SUM(P155:P177)</f>
        <v>0</v>
      </c>
      <c r="Q178" s="393"/>
      <c r="R178" s="393"/>
      <c r="S178" s="562">
        <f>SUM(S155:S177)</f>
        <v>0</v>
      </c>
      <c r="T178" s="95"/>
    </row>
    <row r="179" spans="1:20" ht="49.2" customHeight="1" thickBot="1" x14ac:dyDescent="0.35">
      <c r="A179" s="100" t="s">
        <v>140</v>
      </c>
      <c r="B179" s="394"/>
      <c r="C179" s="394"/>
      <c r="D179" s="566">
        <f>D178+D153+D146+D93+D51</f>
        <v>0</v>
      </c>
      <c r="E179" s="394"/>
      <c r="F179" s="394"/>
      <c r="G179" s="566">
        <f>G178+G153+G146+G93+G51</f>
        <v>0</v>
      </c>
      <c r="H179" s="394"/>
      <c r="I179" s="394"/>
      <c r="J179" s="566">
        <f>J178+J153+J146+J93+J51</f>
        <v>0</v>
      </c>
      <c r="K179" s="394"/>
      <c r="L179" s="394"/>
      <c r="M179" s="566">
        <f>M178+M153+M146+M93+M51</f>
        <v>0</v>
      </c>
      <c r="N179" s="394"/>
      <c r="O179" s="394"/>
      <c r="P179" s="569">
        <f>P178+P153+P146+P93+P51</f>
        <v>0</v>
      </c>
      <c r="Q179" s="394"/>
      <c r="R179" s="394"/>
      <c r="S179" s="569">
        <f>S178+S153+S146+S93+S51</f>
        <v>0</v>
      </c>
      <c r="T179" s="101"/>
    </row>
    <row r="180" spans="1:20" ht="46.2" thickBot="1" x14ac:dyDescent="0.85">
      <c r="A180" s="818" t="s">
        <v>141</v>
      </c>
      <c r="B180" s="819"/>
      <c r="C180" s="819"/>
      <c r="D180" s="819"/>
      <c r="E180" s="819"/>
      <c r="F180" s="819"/>
      <c r="G180" s="819"/>
      <c r="H180" s="819"/>
      <c r="I180" s="819"/>
      <c r="J180" s="819"/>
      <c r="K180" s="819"/>
      <c r="L180" s="819"/>
      <c r="M180" s="819"/>
      <c r="N180" s="819"/>
      <c r="O180" s="819"/>
      <c r="P180" s="819"/>
      <c r="Q180" s="819"/>
      <c r="R180" s="819"/>
      <c r="S180" s="819"/>
      <c r="T180" s="820"/>
    </row>
    <row r="181" spans="1:20" ht="15.6" x14ac:dyDescent="0.3">
      <c r="A181" s="821" t="s">
        <v>142</v>
      </c>
      <c r="B181" s="823" t="s">
        <v>121</v>
      </c>
      <c r="C181" s="823"/>
      <c r="D181" s="823"/>
      <c r="E181" s="823" t="s">
        <v>104</v>
      </c>
      <c r="F181" s="823"/>
      <c r="G181" s="823"/>
      <c r="H181" s="823" t="s">
        <v>105</v>
      </c>
      <c r="I181" s="823"/>
      <c r="J181" s="823"/>
      <c r="K181" s="823" t="s">
        <v>106</v>
      </c>
      <c r="L181" s="823"/>
      <c r="M181" s="823"/>
      <c r="N181" s="823" t="s">
        <v>107</v>
      </c>
      <c r="O181" s="823"/>
      <c r="P181" s="823"/>
      <c r="Q181" s="823" t="s">
        <v>108</v>
      </c>
      <c r="R181" s="823"/>
      <c r="S181" s="823"/>
      <c r="T181" s="824" t="s">
        <v>130</v>
      </c>
    </row>
    <row r="182" spans="1:20" ht="15" thickBot="1" x14ac:dyDescent="0.35">
      <c r="A182" s="822"/>
      <c r="B182" s="98" t="s">
        <v>60</v>
      </c>
      <c r="C182" s="98" t="s">
        <v>126</v>
      </c>
      <c r="D182" s="98" t="s">
        <v>127</v>
      </c>
      <c r="E182" s="98" t="s">
        <v>60</v>
      </c>
      <c r="F182" s="98" t="s">
        <v>126</v>
      </c>
      <c r="G182" s="98" t="s">
        <v>127</v>
      </c>
      <c r="H182" s="98" t="s">
        <v>60</v>
      </c>
      <c r="I182" s="98" t="s">
        <v>126</v>
      </c>
      <c r="J182" s="98" t="s">
        <v>127</v>
      </c>
      <c r="K182" s="98" t="s">
        <v>60</v>
      </c>
      <c r="L182" s="98" t="s">
        <v>126</v>
      </c>
      <c r="M182" s="98" t="s">
        <v>127</v>
      </c>
      <c r="N182" s="98" t="s">
        <v>60</v>
      </c>
      <c r="O182" s="98" t="s">
        <v>126</v>
      </c>
      <c r="P182" s="98" t="s">
        <v>127</v>
      </c>
      <c r="Q182" s="98" t="s">
        <v>60</v>
      </c>
      <c r="R182" s="98" t="s">
        <v>126</v>
      </c>
      <c r="S182" s="98" t="s">
        <v>127</v>
      </c>
      <c r="T182" s="825"/>
    </row>
    <row r="183" spans="1:20" ht="22.8" customHeight="1" thickBot="1" x14ac:dyDescent="0.35">
      <c r="A183" s="237" t="s">
        <v>143</v>
      </c>
      <c r="B183" s="236"/>
      <c r="C183" s="236"/>
      <c r="D183" s="236"/>
      <c r="E183" s="236"/>
      <c r="F183" s="236"/>
      <c r="G183" s="236"/>
      <c r="H183" s="236"/>
      <c r="I183" s="236"/>
      <c r="J183" s="236"/>
      <c r="K183" s="236"/>
      <c r="L183" s="236"/>
      <c r="M183" s="236"/>
      <c r="N183" s="236"/>
      <c r="O183" s="236"/>
      <c r="P183" s="236"/>
      <c r="Q183" s="236"/>
      <c r="R183" s="236"/>
      <c r="S183" s="236"/>
      <c r="T183" s="238"/>
    </row>
    <row r="184" spans="1:20" x14ac:dyDescent="0.3">
      <c r="A184" s="585"/>
      <c r="B184" s="586"/>
      <c r="C184" s="586"/>
      <c r="D184" s="564">
        <f>B184*C184</f>
        <v>0</v>
      </c>
      <c r="E184" s="586"/>
      <c r="F184" s="586"/>
      <c r="G184" s="564">
        <f>E184*F184</f>
        <v>0</v>
      </c>
      <c r="H184" s="586"/>
      <c r="I184" s="586"/>
      <c r="J184" s="564">
        <f>H184*I184</f>
        <v>0</v>
      </c>
      <c r="K184" s="586"/>
      <c r="L184" s="586"/>
      <c r="M184" s="564">
        <f>K184*L184</f>
        <v>0</v>
      </c>
      <c r="N184" s="586"/>
      <c r="O184" s="586"/>
      <c r="P184" s="564">
        <f>N184*O184</f>
        <v>0</v>
      </c>
      <c r="Q184" s="586"/>
      <c r="R184" s="586"/>
      <c r="S184" s="564">
        <f>Q184*R184</f>
        <v>0</v>
      </c>
      <c r="T184" s="570">
        <f>BASES!F33</f>
        <v>1</v>
      </c>
    </row>
    <row r="185" spans="1:20" x14ac:dyDescent="0.3">
      <c r="A185" s="587"/>
      <c r="B185" s="588"/>
      <c r="C185" s="588"/>
      <c r="D185" s="556">
        <f t="shared" ref="D185:D198" si="41">B185*C185</f>
        <v>0</v>
      </c>
      <c r="E185" s="588"/>
      <c r="F185" s="588"/>
      <c r="G185" s="556">
        <f t="shared" ref="G185:G198" si="42">E185*F185</f>
        <v>0</v>
      </c>
      <c r="H185" s="588"/>
      <c r="I185" s="588"/>
      <c r="J185" s="556">
        <f t="shared" ref="J185:J198" si="43">H185*I185</f>
        <v>0</v>
      </c>
      <c r="K185" s="588"/>
      <c r="L185" s="588"/>
      <c r="M185" s="556">
        <f t="shared" ref="M185:M198" si="44">K185*L185</f>
        <v>0</v>
      </c>
      <c r="N185" s="588"/>
      <c r="O185" s="588"/>
      <c r="P185" s="556">
        <f t="shared" ref="P185:P198" si="45">N185*O185</f>
        <v>0</v>
      </c>
      <c r="Q185" s="588"/>
      <c r="R185" s="588"/>
      <c r="S185" s="556">
        <f t="shared" ref="S185:S198" si="46">Q185*R185</f>
        <v>0</v>
      </c>
      <c r="T185" s="571">
        <f>T184</f>
        <v>1</v>
      </c>
    </row>
    <row r="186" spans="1:20" x14ac:dyDescent="0.3">
      <c r="A186" s="587"/>
      <c r="B186" s="588"/>
      <c r="C186" s="588"/>
      <c r="D186" s="556">
        <f t="shared" si="41"/>
        <v>0</v>
      </c>
      <c r="E186" s="588"/>
      <c r="F186" s="588"/>
      <c r="G186" s="556">
        <f t="shared" si="42"/>
        <v>0</v>
      </c>
      <c r="H186" s="588"/>
      <c r="I186" s="588"/>
      <c r="J186" s="556">
        <f t="shared" si="43"/>
        <v>0</v>
      </c>
      <c r="K186" s="588"/>
      <c r="L186" s="588"/>
      <c r="M186" s="556">
        <f t="shared" si="44"/>
        <v>0</v>
      </c>
      <c r="N186" s="588"/>
      <c r="O186" s="588"/>
      <c r="P186" s="556">
        <f t="shared" si="45"/>
        <v>0</v>
      </c>
      <c r="Q186" s="588"/>
      <c r="R186" s="588"/>
      <c r="S186" s="556">
        <f t="shared" si="46"/>
        <v>0</v>
      </c>
      <c r="T186" s="571">
        <f t="shared" ref="T186:T198" si="47">T185</f>
        <v>1</v>
      </c>
    </row>
    <row r="187" spans="1:20" x14ac:dyDescent="0.3">
      <c r="A187" s="587"/>
      <c r="B187" s="588"/>
      <c r="C187" s="588"/>
      <c r="D187" s="556">
        <f t="shared" si="41"/>
        <v>0</v>
      </c>
      <c r="E187" s="588"/>
      <c r="F187" s="588"/>
      <c r="G187" s="556">
        <f t="shared" si="42"/>
        <v>0</v>
      </c>
      <c r="H187" s="588"/>
      <c r="I187" s="588"/>
      <c r="J187" s="556">
        <f t="shared" si="43"/>
        <v>0</v>
      </c>
      <c r="K187" s="588"/>
      <c r="L187" s="588"/>
      <c r="M187" s="556">
        <f t="shared" si="44"/>
        <v>0</v>
      </c>
      <c r="N187" s="588"/>
      <c r="O187" s="588"/>
      <c r="P187" s="556">
        <f t="shared" si="45"/>
        <v>0</v>
      </c>
      <c r="Q187" s="588"/>
      <c r="R187" s="588"/>
      <c r="S187" s="556">
        <f t="shared" si="46"/>
        <v>0</v>
      </c>
      <c r="T187" s="571">
        <f t="shared" si="47"/>
        <v>1</v>
      </c>
    </row>
    <row r="188" spans="1:20" x14ac:dyDescent="0.3">
      <c r="A188" s="587"/>
      <c r="B188" s="588"/>
      <c r="C188" s="588"/>
      <c r="D188" s="556">
        <f t="shared" si="41"/>
        <v>0</v>
      </c>
      <c r="E188" s="588"/>
      <c r="F188" s="588"/>
      <c r="G188" s="556">
        <f t="shared" si="42"/>
        <v>0</v>
      </c>
      <c r="H188" s="588"/>
      <c r="I188" s="588"/>
      <c r="J188" s="556">
        <f t="shared" si="43"/>
        <v>0</v>
      </c>
      <c r="K188" s="588"/>
      <c r="L188" s="588"/>
      <c r="M188" s="556">
        <f t="shared" si="44"/>
        <v>0</v>
      </c>
      <c r="N188" s="588"/>
      <c r="O188" s="588"/>
      <c r="P188" s="556">
        <f t="shared" si="45"/>
        <v>0</v>
      </c>
      <c r="Q188" s="588"/>
      <c r="R188" s="588"/>
      <c r="S188" s="556">
        <f t="shared" si="46"/>
        <v>0</v>
      </c>
      <c r="T188" s="571">
        <f t="shared" si="47"/>
        <v>1</v>
      </c>
    </row>
    <row r="189" spans="1:20" x14ac:dyDescent="0.3">
      <c r="A189" s="587"/>
      <c r="B189" s="588"/>
      <c r="C189" s="588"/>
      <c r="D189" s="556">
        <f t="shared" si="41"/>
        <v>0</v>
      </c>
      <c r="E189" s="588"/>
      <c r="F189" s="588"/>
      <c r="G189" s="556">
        <f t="shared" si="42"/>
        <v>0</v>
      </c>
      <c r="H189" s="588"/>
      <c r="I189" s="588"/>
      <c r="J189" s="556">
        <f t="shared" si="43"/>
        <v>0</v>
      </c>
      <c r="K189" s="588"/>
      <c r="L189" s="588"/>
      <c r="M189" s="556">
        <f t="shared" si="44"/>
        <v>0</v>
      </c>
      <c r="N189" s="588"/>
      <c r="O189" s="588"/>
      <c r="P189" s="556">
        <f t="shared" si="45"/>
        <v>0</v>
      </c>
      <c r="Q189" s="588"/>
      <c r="R189" s="588"/>
      <c r="S189" s="556">
        <f t="shared" si="46"/>
        <v>0</v>
      </c>
      <c r="T189" s="571">
        <f t="shared" si="47"/>
        <v>1</v>
      </c>
    </row>
    <row r="190" spans="1:20" x14ac:dyDescent="0.3">
      <c r="A190" s="587"/>
      <c r="B190" s="588"/>
      <c r="C190" s="588"/>
      <c r="D190" s="556">
        <f t="shared" si="41"/>
        <v>0</v>
      </c>
      <c r="E190" s="588"/>
      <c r="F190" s="588"/>
      <c r="G190" s="556">
        <f t="shared" si="42"/>
        <v>0</v>
      </c>
      <c r="H190" s="588"/>
      <c r="I190" s="588"/>
      <c r="J190" s="556">
        <f t="shared" si="43"/>
        <v>0</v>
      </c>
      <c r="K190" s="588"/>
      <c r="L190" s="588"/>
      <c r="M190" s="556">
        <f t="shared" si="44"/>
        <v>0</v>
      </c>
      <c r="N190" s="588"/>
      <c r="O190" s="588"/>
      <c r="P190" s="556">
        <f t="shared" si="45"/>
        <v>0</v>
      </c>
      <c r="Q190" s="588"/>
      <c r="R190" s="588"/>
      <c r="S190" s="556">
        <f t="shared" si="46"/>
        <v>0</v>
      </c>
      <c r="T190" s="571">
        <f t="shared" si="47"/>
        <v>1</v>
      </c>
    </row>
    <row r="191" spans="1:20" x14ac:dyDescent="0.3">
      <c r="A191" s="587"/>
      <c r="B191" s="588"/>
      <c r="C191" s="588"/>
      <c r="D191" s="556">
        <f t="shared" si="41"/>
        <v>0</v>
      </c>
      <c r="E191" s="588"/>
      <c r="F191" s="588"/>
      <c r="G191" s="556">
        <f t="shared" si="42"/>
        <v>0</v>
      </c>
      <c r="H191" s="588"/>
      <c r="I191" s="588"/>
      <c r="J191" s="556">
        <f t="shared" si="43"/>
        <v>0</v>
      </c>
      <c r="K191" s="588"/>
      <c r="L191" s="588"/>
      <c r="M191" s="556">
        <f t="shared" si="44"/>
        <v>0</v>
      </c>
      <c r="N191" s="588"/>
      <c r="O191" s="588"/>
      <c r="P191" s="556">
        <f t="shared" si="45"/>
        <v>0</v>
      </c>
      <c r="Q191" s="588"/>
      <c r="R191" s="588"/>
      <c r="S191" s="556">
        <f t="shared" si="46"/>
        <v>0</v>
      </c>
      <c r="T191" s="571">
        <f t="shared" si="47"/>
        <v>1</v>
      </c>
    </row>
    <row r="192" spans="1:20" x14ac:dyDescent="0.3">
      <c r="A192" s="587"/>
      <c r="B192" s="588"/>
      <c r="C192" s="588"/>
      <c r="D192" s="556">
        <f t="shared" si="41"/>
        <v>0</v>
      </c>
      <c r="E192" s="588"/>
      <c r="F192" s="588"/>
      <c r="G192" s="556">
        <f t="shared" si="42"/>
        <v>0</v>
      </c>
      <c r="H192" s="588"/>
      <c r="I192" s="588"/>
      <c r="J192" s="556">
        <f t="shared" si="43"/>
        <v>0</v>
      </c>
      <c r="K192" s="588"/>
      <c r="L192" s="588"/>
      <c r="M192" s="556">
        <f t="shared" si="44"/>
        <v>0</v>
      </c>
      <c r="N192" s="588"/>
      <c r="O192" s="588"/>
      <c r="P192" s="556">
        <f t="shared" si="45"/>
        <v>0</v>
      </c>
      <c r="Q192" s="588"/>
      <c r="R192" s="588"/>
      <c r="S192" s="556">
        <f t="shared" si="46"/>
        <v>0</v>
      </c>
      <c r="T192" s="571">
        <f t="shared" si="47"/>
        <v>1</v>
      </c>
    </row>
    <row r="193" spans="1:20" x14ac:dyDescent="0.3">
      <c r="A193" s="587"/>
      <c r="B193" s="588"/>
      <c r="C193" s="588"/>
      <c r="D193" s="556">
        <f t="shared" si="41"/>
        <v>0</v>
      </c>
      <c r="E193" s="588"/>
      <c r="F193" s="588"/>
      <c r="G193" s="556">
        <f t="shared" si="42"/>
        <v>0</v>
      </c>
      <c r="H193" s="588"/>
      <c r="I193" s="588"/>
      <c r="J193" s="556">
        <f t="shared" si="43"/>
        <v>0</v>
      </c>
      <c r="K193" s="588"/>
      <c r="L193" s="588"/>
      <c r="M193" s="556">
        <f t="shared" si="44"/>
        <v>0</v>
      </c>
      <c r="N193" s="588"/>
      <c r="O193" s="588"/>
      <c r="P193" s="556">
        <f t="shared" si="45"/>
        <v>0</v>
      </c>
      <c r="Q193" s="588"/>
      <c r="R193" s="588"/>
      <c r="S193" s="556">
        <f t="shared" si="46"/>
        <v>0</v>
      </c>
      <c r="T193" s="571">
        <f t="shared" si="47"/>
        <v>1</v>
      </c>
    </row>
    <row r="194" spans="1:20" x14ac:dyDescent="0.3">
      <c r="A194" s="587"/>
      <c r="B194" s="588"/>
      <c r="C194" s="588"/>
      <c r="D194" s="556">
        <f t="shared" si="41"/>
        <v>0</v>
      </c>
      <c r="E194" s="588"/>
      <c r="F194" s="588"/>
      <c r="G194" s="556">
        <f t="shared" si="42"/>
        <v>0</v>
      </c>
      <c r="H194" s="588"/>
      <c r="I194" s="588"/>
      <c r="J194" s="556">
        <f t="shared" si="43"/>
        <v>0</v>
      </c>
      <c r="K194" s="588"/>
      <c r="L194" s="588"/>
      <c r="M194" s="556">
        <f t="shared" si="44"/>
        <v>0</v>
      </c>
      <c r="N194" s="588"/>
      <c r="O194" s="588"/>
      <c r="P194" s="556">
        <f t="shared" si="45"/>
        <v>0</v>
      </c>
      <c r="Q194" s="588"/>
      <c r="R194" s="588"/>
      <c r="S194" s="556">
        <f t="shared" si="46"/>
        <v>0</v>
      </c>
      <c r="T194" s="571">
        <f t="shared" si="47"/>
        <v>1</v>
      </c>
    </row>
    <row r="195" spans="1:20" x14ac:dyDescent="0.3">
      <c r="A195" s="587"/>
      <c r="B195" s="588"/>
      <c r="C195" s="588"/>
      <c r="D195" s="556">
        <f t="shared" si="41"/>
        <v>0</v>
      </c>
      <c r="E195" s="588"/>
      <c r="F195" s="588"/>
      <c r="G195" s="556">
        <f t="shared" si="42"/>
        <v>0</v>
      </c>
      <c r="H195" s="588"/>
      <c r="I195" s="588"/>
      <c r="J195" s="556">
        <f t="shared" si="43"/>
        <v>0</v>
      </c>
      <c r="K195" s="588"/>
      <c r="L195" s="588"/>
      <c r="M195" s="556">
        <f t="shared" si="44"/>
        <v>0</v>
      </c>
      <c r="N195" s="588"/>
      <c r="O195" s="588"/>
      <c r="P195" s="556">
        <f t="shared" si="45"/>
        <v>0</v>
      </c>
      <c r="Q195" s="588"/>
      <c r="R195" s="588"/>
      <c r="S195" s="556">
        <f t="shared" si="46"/>
        <v>0</v>
      </c>
      <c r="T195" s="571">
        <f t="shared" si="47"/>
        <v>1</v>
      </c>
    </row>
    <row r="196" spans="1:20" x14ac:dyDescent="0.3">
      <c r="A196" s="587"/>
      <c r="B196" s="588"/>
      <c r="C196" s="588"/>
      <c r="D196" s="556">
        <f t="shared" si="41"/>
        <v>0</v>
      </c>
      <c r="E196" s="588"/>
      <c r="F196" s="588"/>
      <c r="G196" s="556">
        <f t="shared" si="42"/>
        <v>0</v>
      </c>
      <c r="H196" s="588"/>
      <c r="I196" s="588"/>
      <c r="J196" s="556">
        <f t="shared" si="43"/>
        <v>0</v>
      </c>
      <c r="K196" s="588"/>
      <c r="L196" s="588"/>
      <c r="M196" s="556">
        <f t="shared" si="44"/>
        <v>0</v>
      </c>
      <c r="N196" s="588"/>
      <c r="O196" s="588"/>
      <c r="P196" s="556">
        <f t="shared" si="45"/>
        <v>0</v>
      </c>
      <c r="Q196" s="588"/>
      <c r="R196" s="588"/>
      <c r="S196" s="556">
        <f t="shared" si="46"/>
        <v>0</v>
      </c>
      <c r="T196" s="571">
        <f t="shared" si="47"/>
        <v>1</v>
      </c>
    </row>
    <row r="197" spans="1:20" x14ac:dyDescent="0.3">
      <c r="A197" s="587"/>
      <c r="B197" s="588"/>
      <c r="C197" s="588"/>
      <c r="D197" s="556">
        <f t="shared" si="41"/>
        <v>0</v>
      </c>
      <c r="E197" s="588"/>
      <c r="F197" s="588"/>
      <c r="G197" s="556">
        <f t="shared" si="42"/>
        <v>0</v>
      </c>
      <c r="H197" s="588"/>
      <c r="I197" s="588"/>
      <c r="J197" s="556">
        <f t="shared" si="43"/>
        <v>0</v>
      </c>
      <c r="K197" s="588"/>
      <c r="L197" s="588"/>
      <c r="M197" s="556">
        <f t="shared" si="44"/>
        <v>0</v>
      </c>
      <c r="N197" s="588"/>
      <c r="O197" s="588"/>
      <c r="P197" s="556">
        <f t="shared" si="45"/>
        <v>0</v>
      </c>
      <c r="Q197" s="588"/>
      <c r="R197" s="588"/>
      <c r="S197" s="556">
        <f t="shared" si="46"/>
        <v>0</v>
      </c>
      <c r="T197" s="571">
        <f t="shared" si="47"/>
        <v>1</v>
      </c>
    </row>
    <row r="198" spans="1:20" ht="15" thickBot="1" x14ac:dyDescent="0.35">
      <c r="A198" s="589"/>
      <c r="B198" s="590"/>
      <c r="C198" s="590"/>
      <c r="D198" s="557">
        <f t="shared" si="41"/>
        <v>0</v>
      </c>
      <c r="E198" s="590"/>
      <c r="F198" s="590"/>
      <c r="G198" s="557">
        <f t="shared" si="42"/>
        <v>0</v>
      </c>
      <c r="H198" s="590"/>
      <c r="I198" s="590"/>
      <c r="J198" s="557">
        <f t="shared" si="43"/>
        <v>0</v>
      </c>
      <c r="K198" s="590"/>
      <c r="L198" s="590"/>
      <c r="M198" s="557">
        <f t="shared" si="44"/>
        <v>0</v>
      </c>
      <c r="N198" s="590"/>
      <c r="O198" s="590"/>
      <c r="P198" s="557">
        <f t="shared" si="45"/>
        <v>0</v>
      </c>
      <c r="Q198" s="590"/>
      <c r="R198" s="590"/>
      <c r="S198" s="557">
        <f t="shared" si="46"/>
        <v>0</v>
      </c>
      <c r="T198" s="571">
        <f t="shared" si="47"/>
        <v>1</v>
      </c>
    </row>
    <row r="199" spans="1:20" ht="15" thickBot="1" x14ac:dyDescent="0.35">
      <c r="A199" s="89" t="s">
        <v>144</v>
      </c>
      <c r="B199" s="395"/>
      <c r="C199" s="395"/>
      <c r="D199" s="572">
        <f>SUM(D184:D198)</f>
        <v>0</v>
      </c>
      <c r="E199" s="395"/>
      <c r="F199" s="395"/>
      <c r="G199" s="572">
        <f>SUM(G184:G198)</f>
        <v>0</v>
      </c>
      <c r="H199" s="395"/>
      <c r="I199" s="395"/>
      <c r="J199" s="572">
        <f>SUM(J184:J198)</f>
        <v>0</v>
      </c>
      <c r="K199" s="395"/>
      <c r="L199" s="395"/>
      <c r="M199" s="572">
        <f>SUM(M184:M198)</f>
        <v>0</v>
      </c>
      <c r="N199" s="395"/>
      <c r="O199" s="395"/>
      <c r="P199" s="572">
        <f>SUM(P184:P198)</f>
        <v>0</v>
      </c>
      <c r="Q199" s="395"/>
      <c r="R199" s="395"/>
      <c r="S199" s="572">
        <f>SUM(S184:S198)</f>
        <v>0</v>
      </c>
      <c r="T199" s="102"/>
    </row>
    <row r="200" spans="1:20" ht="16.8" customHeight="1" thickBot="1" x14ac:dyDescent="0.35">
      <c r="A200" s="103" t="s">
        <v>145</v>
      </c>
      <c r="B200" s="104"/>
      <c r="C200" s="104"/>
      <c r="D200" s="573"/>
      <c r="E200" s="104"/>
      <c r="F200" s="104"/>
      <c r="G200" s="573"/>
      <c r="H200" s="104"/>
      <c r="I200" s="104"/>
      <c r="J200" s="573"/>
      <c r="K200" s="104"/>
      <c r="L200" s="104"/>
      <c r="M200" s="573"/>
      <c r="N200" s="104"/>
      <c r="O200" s="104"/>
      <c r="P200" s="104"/>
      <c r="Q200" s="104"/>
      <c r="R200" s="104"/>
      <c r="S200" s="104"/>
      <c r="T200" s="105"/>
    </row>
    <row r="201" spans="1:20" x14ac:dyDescent="0.3">
      <c r="A201" s="585"/>
      <c r="B201" s="586"/>
      <c r="C201" s="586"/>
      <c r="D201" s="564">
        <f>B201*C201</f>
        <v>0</v>
      </c>
      <c r="E201" s="586"/>
      <c r="F201" s="586"/>
      <c r="G201" s="564">
        <f>E201*F201</f>
        <v>0</v>
      </c>
      <c r="H201" s="586"/>
      <c r="I201" s="586"/>
      <c r="J201" s="564">
        <f>H201*I201</f>
        <v>0</v>
      </c>
      <c r="K201" s="586"/>
      <c r="L201" s="586"/>
      <c r="M201" s="564">
        <f>K201*L201</f>
        <v>0</v>
      </c>
      <c r="N201" s="586"/>
      <c r="O201" s="586"/>
      <c r="P201" s="564">
        <f>N201*O201</f>
        <v>0</v>
      </c>
      <c r="Q201" s="586"/>
      <c r="R201" s="586"/>
      <c r="S201" s="564">
        <f>Q201*R201</f>
        <v>0</v>
      </c>
      <c r="T201" s="570">
        <f>BASES!F34</f>
        <v>10</v>
      </c>
    </row>
    <row r="202" spans="1:20" x14ac:dyDescent="0.3">
      <c r="A202" s="587"/>
      <c r="B202" s="588"/>
      <c r="C202" s="588"/>
      <c r="D202" s="556">
        <f t="shared" ref="D202:D215" si="48">B202*C202</f>
        <v>0</v>
      </c>
      <c r="E202" s="588"/>
      <c r="F202" s="588"/>
      <c r="G202" s="556">
        <f t="shared" ref="G202:G215" si="49">E202*F202</f>
        <v>0</v>
      </c>
      <c r="H202" s="588"/>
      <c r="I202" s="588"/>
      <c r="J202" s="556">
        <f t="shared" ref="J202:J215" si="50">H202*I202</f>
        <v>0</v>
      </c>
      <c r="K202" s="588"/>
      <c r="L202" s="588"/>
      <c r="M202" s="556">
        <f t="shared" ref="M202:M215" si="51">K202*L202</f>
        <v>0</v>
      </c>
      <c r="N202" s="588"/>
      <c r="O202" s="588"/>
      <c r="P202" s="556">
        <f t="shared" ref="P202:P215" si="52">N202*O202</f>
        <v>0</v>
      </c>
      <c r="Q202" s="588"/>
      <c r="R202" s="588"/>
      <c r="S202" s="556">
        <f t="shared" ref="S202:S215" si="53">Q202*R202</f>
        <v>0</v>
      </c>
      <c r="T202" s="571">
        <f>T201</f>
        <v>10</v>
      </c>
    </row>
    <row r="203" spans="1:20" x14ac:dyDescent="0.3">
      <c r="A203" s="587"/>
      <c r="B203" s="588"/>
      <c r="C203" s="588"/>
      <c r="D203" s="556">
        <f t="shared" si="48"/>
        <v>0</v>
      </c>
      <c r="E203" s="588"/>
      <c r="F203" s="588"/>
      <c r="G203" s="556">
        <f t="shared" si="49"/>
        <v>0</v>
      </c>
      <c r="H203" s="588"/>
      <c r="I203" s="588"/>
      <c r="J203" s="556">
        <f t="shared" si="50"/>
        <v>0</v>
      </c>
      <c r="K203" s="588"/>
      <c r="L203" s="588"/>
      <c r="M203" s="556">
        <f t="shared" si="51"/>
        <v>0</v>
      </c>
      <c r="N203" s="588"/>
      <c r="O203" s="588"/>
      <c r="P203" s="556">
        <f t="shared" si="52"/>
        <v>0</v>
      </c>
      <c r="Q203" s="588"/>
      <c r="R203" s="588"/>
      <c r="S203" s="556">
        <f t="shared" si="53"/>
        <v>0</v>
      </c>
      <c r="T203" s="571">
        <f t="shared" ref="T203:T215" si="54">T202</f>
        <v>10</v>
      </c>
    </row>
    <row r="204" spans="1:20" x14ac:dyDescent="0.3">
      <c r="A204" s="587"/>
      <c r="B204" s="588"/>
      <c r="C204" s="588"/>
      <c r="D204" s="556">
        <f t="shared" si="48"/>
        <v>0</v>
      </c>
      <c r="E204" s="588"/>
      <c r="F204" s="588"/>
      <c r="G204" s="556">
        <f t="shared" si="49"/>
        <v>0</v>
      </c>
      <c r="H204" s="588"/>
      <c r="I204" s="588"/>
      <c r="J204" s="556">
        <f t="shared" si="50"/>
        <v>0</v>
      </c>
      <c r="K204" s="588"/>
      <c r="L204" s="588"/>
      <c r="M204" s="556">
        <f t="shared" si="51"/>
        <v>0</v>
      </c>
      <c r="N204" s="588"/>
      <c r="O204" s="588"/>
      <c r="P204" s="556">
        <f t="shared" si="52"/>
        <v>0</v>
      </c>
      <c r="Q204" s="588"/>
      <c r="R204" s="588"/>
      <c r="S204" s="556">
        <f t="shared" si="53"/>
        <v>0</v>
      </c>
      <c r="T204" s="571">
        <f t="shared" si="54"/>
        <v>10</v>
      </c>
    </row>
    <row r="205" spans="1:20" x14ac:dyDescent="0.3">
      <c r="A205" s="587"/>
      <c r="B205" s="588"/>
      <c r="C205" s="588"/>
      <c r="D205" s="556">
        <f t="shared" si="48"/>
        <v>0</v>
      </c>
      <c r="E205" s="588"/>
      <c r="F205" s="588"/>
      <c r="G205" s="556">
        <f t="shared" si="49"/>
        <v>0</v>
      </c>
      <c r="H205" s="588"/>
      <c r="I205" s="588"/>
      <c r="J205" s="556">
        <f t="shared" si="50"/>
        <v>0</v>
      </c>
      <c r="K205" s="588"/>
      <c r="L205" s="588"/>
      <c r="M205" s="556">
        <f t="shared" si="51"/>
        <v>0</v>
      </c>
      <c r="N205" s="588"/>
      <c r="O205" s="588"/>
      <c r="P205" s="556">
        <f t="shared" si="52"/>
        <v>0</v>
      </c>
      <c r="Q205" s="588"/>
      <c r="R205" s="588"/>
      <c r="S205" s="556">
        <f t="shared" si="53"/>
        <v>0</v>
      </c>
      <c r="T205" s="571">
        <f t="shared" si="54"/>
        <v>10</v>
      </c>
    </row>
    <row r="206" spans="1:20" x14ac:dyDescent="0.3">
      <c r="A206" s="587"/>
      <c r="B206" s="588"/>
      <c r="C206" s="588"/>
      <c r="D206" s="556">
        <f t="shared" si="48"/>
        <v>0</v>
      </c>
      <c r="E206" s="588"/>
      <c r="F206" s="588"/>
      <c r="G206" s="556">
        <f t="shared" si="49"/>
        <v>0</v>
      </c>
      <c r="H206" s="588"/>
      <c r="I206" s="588"/>
      <c r="J206" s="556">
        <f t="shared" si="50"/>
        <v>0</v>
      </c>
      <c r="K206" s="588"/>
      <c r="L206" s="588"/>
      <c r="M206" s="556">
        <f t="shared" si="51"/>
        <v>0</v>
      </c>
      <c r="N206" s="588"/>
      <c r="O206" s="588"/>
      <c r="P206" s="556">
        <f t="shared" si="52"/>
        <v>0</v>
      </c>
      <c r="Q206" s="588"/>
      <c r="R206" s="588"/>
      <c r="S206" s="556">
        <f t="shared" si="53"/>
        <v>0</v>
      </c>
      <c r="T206" s="571">
        <f t="shared" si="54"/>
        <v>10</v>
      </c>
    </row>
    <row r="207" spans="1:20" x14ac:dyDescent="0.3">
      <c r="A207" s="587"/>
      <c r="B207" s="588"/>
      <c r="C207" s="588"/>
      <c r="D207" s="556">
        <f t="shared" si="48"/>
        <v>0</v>
      </c>
      <c r="E207" s="588"/>
      <c r="F207" s="588"/>
      <c r="G207" s="556">
        <f t="shared" si="49"/>
        <v>0</v>
      </c>
      <c r="H207" s="588"/>
      <c r="I207" s="588"/>
      <c r="J207" s="556">
        <f t="shared" si="50"/>
        <v>0</v>
      </c>
      <c r="K207" s="588"/>
      <c r="L207" s="588"/>
      <c r="M207" s="556">
        <f t="shared" si="51"/>
        <v>0</v>
      </c>
      <c r="N207" s="588"/>
      <c r="O207" s="588"/>
      <c r="P207" s="556">
        <f t="shared" si="52"/>
        <v>0</v>
      </c>
      <c r="Q207" s="588"/>
      <c r="R207" s="588"/>
      <c r="S207" s="556">
        <f t="shared" si="53"/>
        <v>0</v>
      </c>
      <c r="T207" s="571">
        <f t="shared" si="54"/>
        <v>10</v>
      </c>
    </row>
    <row r="208" spans="1:20" x14ac:dyDescent="0.3">
      <c r="A208" s="587"/>
      <c r="B208" s="588"/>
      <c r="C208" s="588"/>
      <c r="D208" s="556">
        <f t="shared" si="48"/>
        <v>0</v>
      </c>
      <c r="E208" s="588"/>
      <c r="F208" s="588"/>
      <c r="G208" s="556">
        <f t="shared" si="49"/>
        <v>0</v>
      </c>
      <c r="H208" s="588"/>
      <c r="I208" s="588"/>
      <c r="J208" s="556">
        <f t="shared" si="50"/>
        <v>0</v>
      </c>
      <c r="K208" s="588"/>
      <c r="L208" s="588"/>
      <c r="M208" s="556">
        <f t="shared" si="51"/>
        <v>0</v>
      </c>
      <c r="N208" s="588"/>
      <c r="O208" s="588"/>
      <c r="P208" s="556">
        <f t="shared" si="52"/>
        <v>0</v>
      </c>
      <c r="Q208" s="588"/>
      <c r="R208" s="588"/>
      <c r="S208" s="556">
        <f t="shared" si="53"/>
        <v>0</v>
      </c>
      <c r="T208" s="571">
        <f t="shared" si="54"/>
        <v>10</v>
      </c>
    </row>
    <row r="209" spans="1:20" x14ac:dyDescent="0.3">
      <c r="A209" s="587"/>
      <c r="B209" s="588"/>
      <c r="C209" s="588"/>
      <c r="D209" s="556">
        <f t="shared" si="48"/>
        <v>0</v>
      </c>
      <c r="E209" s="588"/>
      <c r="F209" s="588"/>
      <c r="G209" s="556">
        <f t="shared" si="49"/>
        <v>0</v>
      </c>
      <c r="H209" s="588"/>
      <c r="I209" s="588"/>
      <c r="J209" s="556">
        <f t="shared" si="50"/>
        <v>0</v>
      </c>
      <c r="K209" s="588"/>
      <c r="L209" s="588"/>
      <c r="M209" s="556">
        <f t="shared" si="51"/>
        <v>0</v>
      </c>
      <c r="N209" s="588"/>
      <c r="O209" s="588"/>
      <c r="P209" s="556">
        <f t="shared" si="52"/>
        <v>0</v>
      </c>
      <c r="Q209" s="588"/>
      <c r="R209" s="588"/>
      <c r="S209" s="556">
        <f t="shared" si="53"/>
        <v>0</v>
      </c>
      <c r="T209" s="571">
        <f t="shared" si="54"/>
        <v>10</v>
      </c>
    </row>
    <row r="210" spans="1:20" x14ac:dyDescent="0.3">
      <c r="A210" s="587"/>
      <c r="B210" s="588"/>
      <c r="C210" s="588"/>
      <c r="D210" s="556">
        <f t="shared" si="48"/>
        <v>0</v>
      </c>
      <c r="E210" s="588"/>
      <c r="F210" s="588"/>
      <c r="G210" s="556">
        <f t="shared" si="49"/>
        <v>0</v>
      </c>
      <c r="H210" s="588"/>
      <c r="I210" s="588"/>
      <c r="J210" s="556">
        <f t="shared" si="50"/>
        <v>0</v>
      </c>
      <c r="K210" s="588"/>
      <c r="L210" s="588"/>
      <c r="M210" s="556">
        <f t="shared" si="51"/>
        <v>0</v>
      </c>
      <c r="N210" s="588"/>
      <c r="O210" s="588"/>
      <c r="P210" s="556">
        <f t="shared" si="52"/>
        <v>0</v>
      </c>
      <c r="Q210" s="588"/>
      <c r="R210" s="588"/>
      <c r="S210" s="556">
        <f t="shared" si="53"/>
        <v>0</v>
      </c>
      <c r="T210" s="571">
        <f t="shared" si="54"/>
        <v>10</v>
      </c>
    </row>
    <row r="211" spans="1:20" x14ac:dyDescent="0.3">
      <c r="A211" s="587"/>
      <c r="B211" s="588"/>
      <c r="C211" s="588"/>
      <c r="D211" s="556">
        <f t="shared" si="48"/>
        <v>0</v>
      </c>
      <c r="E211" s="588"/>
      <c r="F211" s="588"/>
      <c r="G211" s="556">
        <f t="shared" si="49"/>
        <v>0</v>
      </c>
      <c r="H211" s="588"/>
      <c r="I211" s="588"/>
      <c r="J211" s="556">
        <f t="shared" si="50"/>
        <v>0</v>
      </c>
      <c r="K211" s="588"/>
      <c r="L211" s="588"/>
      <c r="M211" s="556">
        <f t="shared" si="51"/>
        <v>0</v>
      </c>
      <c r="N211" s="588"/>
      <c r="O211" s="588"/>
      <c r="P211" s="556">
        <f t="shared" si="52"/>
        <v>0</v>
      </c>
      <c r="Q211" s="588"/>
      <c r="R211" s="588"/>
      <c r="S211" s="556">
        <f t="shared" si="53"/>
        <v>0</v>
      </c>
      <c r="T211" s="571">
        <f t="shared" si="54"/>
        <v>10</v>
      </c>
    </row>
    <row r="212" spans="1:20" x14ac:dyDescent="0.3">
      <c r="A212" s="587"/>
      <c r="B212" s="588"/>
      <c r="C212" s="588"/>
      <c r="D212" s="556">
        <f t="shared" si="48"/>
        <v>0</v>
      </c>
      <c r="E212" s="588"/>
      <c r="F212" s="588"/>
      <c r="G212" s="556">
        <f t="shared" si="49"/>
        <v>0</v>
      </c>
      <c r="H212" s="588"/>
      <c r="I212" s="588"/>
      <c r="J212" s="556">
        <f t="shared" si="50"/>
        <v>0</v>
      </c>
      <c r="K212" s="588"/>
      <c r="L212" s="588"/>
      <c r="M212" s="556">
        <f t="shared" si="51"/>
        <v>0</v>
      </c>
      <c r="N212" s="588"/>
      <c r="O212" s="588"/>
      <c r="P212" s="556">
        <f t="shared" si="52"/>
        <v>0</v>
      </c>
      <c r="Q212" s="588"/>
      <c r="R212" s="588"/>
      <c r="S212" s="556">
        <f t="shared" si="53"/>
        <v>0</v>
      </c>
      <c r="T212" s="571">
        <f t="shared" si="54"/>
        <v>10</v>
      </c>
    </row>
    <row r="213" spans="1:20" x14ac:dyDescent="0.3">
      <c r="A213" s="587"/>
      <c r="B213" s="588"/>
      <c r="C213" s="588"/>
      <c r="D213" s="556">
        <f t="shared" si="48"/>
        <v>0</v>
      </c>
      <c r="E213" s="588"/>
      <c r="F213" s="588"/>
      <c r="G213" s="556">
        <f t="shared" si="49"/>
        <v>0</v>
      </c>
      <c r="H213" s="588"/>
      <c r="I213" s="588"/>
      <c r="J213" s="556">
        <f t="shared" si="50"/>
        <v>0</v>
      </c>
      <c r="K213" s="588"/>
      <c r="L213" s="588"/>
      <c r="M213" s="556">
        <f t="shared" si="51"/>
        <v>0</v>
      </c>
      <c r="N213" s="588"/>
      <c r="O213" s="588"/>
      <c r="P213" s="556">
        <f t="shared" si="52"/>
        <v>0</v>
      </c>
      <c r="Q213" s="588"/>
      <c r="R213" s="588"/>
      <c r="S213" s="556">
        <f t="shared" si="53"/>
        <v>0</v>
      </c>
      <c r="T213" s="571">
        <f t="shared" si="54"/>
        <v>10</v>
      </c>
    </row>
    <row r="214" spans="1:20" x14ac:dyDescent="0.3">
      <c r="A214" s="587"/>
      <c r="B214" s="588"/>
      <c r="C214" s="588"/>
      <c r="D214" s="556">
        <f t="shared" si="48"/>
        <v>0</v>
      </c>
      <c r="E214" s="588"/>
      <c r="F214" s="588"/>
      <c r="G214" s="556">
        <f t="shared" si="49"/>
        <v>0</v>
      </c>
      <c r="H214" s="588"/>
      <c r="I214" s="588"/>
      <c r="J214" s="556">
        <f t="shared" si="50"/>
        <v>0</v>
      </c>
      <c r="K214" s="588"/>
      <c r="L214" s="588"/>
      <c r="M214" s="556">
        <f t="shared" si="51"/>
        <v>0</v>
      </c>
      <c r="N214" s="588"/>
      <c r="O214" s="588"/>
      <c r="P214" s="556">
        <f t="shared" si="52"/>
        <v>0</v>
      </c>
      <c r="Q214" s="588"/>
      <c r="R214" s="588"/>
      <c r="S214" s="556">
        <f t="shared" si="53"/>
        <v>0</v>
      </c>
      <c r="T214" s="571">
        <f t="shared" si="54"/>
        <v>10</v>
      </c>
    </row>
    <row r="215" spans="1:20" ht="15" thickBot="1" x14ac:dyDescent="0.35">
      <c r="A215" s="595"/>
      <c r="B215" s="596"/>
      <c r="C215" s="596"/>
      <c r="D215" s="565">
        <f t="shared" si="48"/>
        <v>0</v>
      </c>
      <c r="E215" s="596"/>
      <c r="F215" s="596"/>
      <c r="G215" s="565">
        <f t="shared" si="49"/>
        <v>0</v>
      </c>
      <c r="H215" s="596"/>
      <c r="I215" s="596"/>
      <c r="J215" s="565">
        <f t="shared" si="50"/>
        <v>0</v>
      </c>
      <c r="K215" s="596"/>
      <c r="L215" s="596"/>
      <c r="M215" s="565">
        <f t="shared" si="51"/>
        <v>0</v>
      </c>
      <c r="N215" s="596"/>
      <c r="O215" s="596"/>
      <c r="P215" s="565">
        <f t="shared" si="52"/>
        <v>0</v>
      </c>
      <c r="Q215" s="596"/>
      <c r="R215" s="596"/>
      <c r="S215" s="565">
        <f t="shared" si="53"/>
        <v>0</v>
      </c>
      <c r="T215" s="571">
        <f t="shared" si="54"/>
        <v>10</v>
      </c>
    </row>
    <row r="216" spans="1:20" ht="22.8" customHeight="1" thickBot="1" x14ac:dyDescent="0.35">
      <c r="A216" s="106" t="s">
        <v>146</v>
      </c>
      <c r="B216" s="396"/>
      <c r="C216" s="396"/>
      <c r="D216" s="574">
        <f>SUM(D201:D215)</f>
        <v>0</v>
      </c>
      <c r="E216" s="396"/>
      <c r="F216" s="396"/>
      <c r="G216" s="574">
        <f>SUM(G201:G215)</f>
        <v>0</v>
      </c>
      <c r="H216" s="396"/>
      <c r="I216" s="396"/>
      <c r="J216" s="574">
        <f>SUM(J201:J215)</f>
        <v>0</v>
      </c>
      <c r="K216" s="396"/>
      <c r="L216" s="396"/>
      <c r="M216" s="574">
        <f>SUM(M201:M215)</f>
        <v>0</v>
      </c>
      <c r="N216" s="396"/>
      <c r="O216" s="396"/>
      <c r="P216" s="574">
        <f>SUM(P201:P215)</f>
        <v>0</v>
      </c>
      <c r="Q216" s="396"/>
      <c r="R216" s="396"/>
      <c r="S216" s="574">
        <f>SUM(S201:S215)</f>
        <v>0</v>
      </c>
      <c r="T216" s="97"/>
    </row>
    <row r="217" spans="1:20" x14ac:dyDescent="0.3">
      <c r="A217" s="107"/>
      <c r="B217" s="108" t="s">
        <v>60</v>
      </c>
      <c r="C217" s="108" t="s">
        <v>126</v>
      </c>
      <c r="D217" s="108" t="s">
        <v>127</v>
      </c>
      <c r="E217" s="108" t="s">
        <v>60</v>
      </c>
      <c r="F217" s="108" t="s">
        <v>126</v>
      </c>
      <c r="G217" s="108" t="s">
        <v>127</v>
      </c>
      <c r="H217" s="108" t="s">
        <v>60</v>
      </c>
      <c r="I217" s="108" t="s">
        <v>126</v>
      </c>
      <c r="J217" s="108" t="s">
        <v>127</v>
      </c>
      <c r="K217" s="108" t="s">
        <v>60</v>
      </c>
      <c r="L217" s="108" t="s">
        <v>126</v>
      </c>
      <c r="M217" s="108" t="s">
        <v>127</v>
      </c>
      <c r="N217" s="108" t="s">
        <v>60</v>
      </c>
      <c r="O217" s="108" t="s">
        <v>126</v>
      </c>
      <c r="P217" s="108" t="s">
        <v>127</v>
      </c>
      <c r="Q217" s="108" t="s">
        <v>129</v>
      </c>
      <c r="R217" s="108" t="s">
        <v>126</v>
      </c>
      <c r="S217" s="108" t="s">
        <v>127</v>
      </c>
      <c r="T217" s="109"/>
    </row>
    <row r="218" spans="1:20" ht="46.8" customHeight="1" thickBot="1" x14ac:dyDescent="0.35">
      <c r="A218" s="110" t="s">
        <v>386</v>
      </c>
      <c r="B218" s="590"/>
      <c r="C218" s="590"/>
      <c r="D218" s="557">
        <f>B218*C218</f>
        <v>0</v>
      </c>
      <c r="E218" s="590"/>
      <c r="F218" s="590"/>
      <c r="G218" s="557">
        <f>E218*F218</f>
        <v>0</v>
      </c>
      <c r="H218" s="590"/>
      <c r="I218" s="590"/>
      <c r="J218" s="557">
        <f>H218*I218</f>
        <v>0</v>
      </c>
      <c r="K218" s="590"/>
      <c r="L218" s="590"/>
      <c r="M218" s="557">
        <f>K218*L218</f>
        <v>0</v>
      </c>
      <c r="N218" s="383"/>
      <c r="O218" s="383"/>
      <c r="P218" s="557">
        <f>N218*O218</f>
        <v>0</v>
      </c>
      <c r="Q218" s="383"/>
      <c r="R218" s="383"/>
      <c r="S218" s="557">
        <f>Q218*R218</f>
        <v>0</v>
      </c>
      <c r="T218" s="581">
        <f>BASES!F36</f>
        <v>5</v>
      </c>
    </row>
    <row r="219" spans="1:20" ht="15" thickBot="1" x14ac:dyDescent="0.35">
      <c r="A219" s="94" t="s">
        <v>147</v>
      </c>
      <c r="B219" s="113"/>
      <c r="C219" s="113"/>
      <c r="D219" s="575">
        <f>D218+D216+D199</f>
        <v>0</v>
      </c>
      <c r="E219" s="113"/>
      <c r="F219" s="113"/>
      <c r="G219" s="578">
        <f>G218+G216+G199</f>
        <v>0</v>
      </c>
      <c r="H219" s="113"/>
      <c r="I219" s="113"/>
      <c r="J219" s="578">
        <f>J218+J216+J199</f>
        <v>0</v>
      </c>
      <c r="K219" s="113"/>
      <c r="L219" s="113"/>
      <c r="M219" s="578">
        <f>M218+M216+M199</f>
        <v>0</v>
      </c>
      <c r="N219" s="113"/>
      <c r="O219" s="113"/>
      <c r="P219" s="578">
        <f>P218+P216+P199</f>
        <v>0</v>
      </c>
      <c r="Q219" s="113"/>
      <c r="R219" s="113"/>
      <c r="S219" s="578">
        <f>S218+S216+S199</f>
        <v>0</v>
      </c>
      <c r="T219" s="582"/>
    </row>
    <row r="220" spans="1:20" ht="16.2" thickBot="1" x14ac:dyDescent="0.35">
      <c r="A220" s="114" t="s">
        <v>148</v>
      </c>
      <c r="B220" s="115" t="s">
        <v>60</v>
      </c>
      <c r="C220" s="115" t="s">
        <v>126</v>
      </c>
      <c r="D220" s="576" t="s">
        <v>127</v>
      </c>
      <c r="E220" s="115" t="s">
        <v>60</v>
      </c>
      <c r="F220" s="241" t="s">
        <v>126</v>
      </c>
      <c r="G220" s="563" t="s">
        <v>127</v>
      </c>
      <c r="H220" s="242" t="s">
        <v>60</v>
      </c>
      <c r="I220" s="241" t="s">
        <v>126</v>
      </c>
      <c r="J220" s="563" t="s">
        <v>127</v>
      </c>
      <c r="K220" s="242" t="s">
        <v>60</v>
      </c>
      <c r="L220" s="241" t="s">
        <v>126</v>
      </c>
      <c r="M220" s="563" t="s">
        <v>127</v>
      </c>
      <c r="N220" s="242" t="s">
        <v>60</v>
      </c>
      <c r="O220" s="241" t="s">
        <v>126</v>
      </c>
      <c r="P220" s="563" t="s">
        <v>127</v>
      </c>
      <c r="Q220" s="242" t="s">
        <v>60</v>
      </c>
      <c r="R220" s="241" t="s">
        <v>126</v>
      </c>
      <c r="S220" s="563" t="s">
        <v>127</v>
      </c>
      <c r="T220" s="476"/>
    </row>
    <row r="221" spans="1:20" x14ac:dyDescent="0.3">
      <c r="A221" s="111" t="s">
        <v>149</v>
      </c>
      <c r="B221" s="586"/>
      <c r="C221" s="586"/>
      <c r="D221" s="564">
        <f>B221*C221</f>
        <v>0</v>
      </c>
      <c r="E221" s="586"/>
      <c r="F221" s="586"/>
      <c r="G221" s="558">
        <f>E221*F221</f>
        <v>0</v>
      </c>
      <c r="H221" s="586"/>
      <c r="I221" s="586"/>
      <c r="J221" s="558">
        <f>H221*I221</f>
        <v>0</v>
      </c>
      <c r="K221" s="586"/>
      <c r="L221" s="586"/>
      <c r="M221" s="558">
        <f>K221*L221</f>
        <v>0</v>
      </c>
      <c r="N221" s="381"/>
      <c r="O221" s="381"/>
      <c r="P221" s="558">
        <f>N221*O221</f>
        <v>0</v>
      </c>
      <c r="Q221" s="381"/>
      <c r="R221" s="381"/>
      <c r="S221" s="558">
        <f>Q221*R221</f>
        <v>0</v>
      </c>
      <c r="T221" s="570">
        <f>T218</f>
        <v>5</v>
      </c>
    </row>
    <row r="222" spans="1:20" x14ac:dyDescent="0.3">
      <c r="A222" s="112" t="s">
        <v>150</v>
      </c>
      <c r="B222" s="588"/>
      <c r="C222" s="588"/>
      <c r="D222" s="556">
        <f>B222*C222</f>
        <v>0</v>
      </c>
      <c r="E222" s="588"/>
      <c r="F222" s="588"/>
      <c r="G222" s="558">
        <f t="shared" ref="G222:G223" si="55">E222*F222</f>
        <v>0</v>
      </c>
      <c r="H222" s="588"/>
      <c r="I222" s="588"/>
      <c r="J222" s="556">
        <f t="shared" ref="J222:J223" si="56">H222*I222</f>
        <v>0</v>
      </c>
      <c r="K222" s="588"/>
      <c r="L222" s="588"/>
      <c r="M222" s="556">
        <f t="shared" ref="M222:M223" si="57">K222*L222</f>
        <v>0</v>
      </c>
      <c r="N222" s="382"/>
      <c r="O222" s="382"/>
      <c r="P222" s="556">
        <f t="shared" ref="P222:P223" si="58">N222*O222</f>
        <v>0</v>
      </c>
      <c r="Q222" s="382"/>
      <c r="R222" s="382"/>
      <c r="S222" s="556">
        <f t="shared" ref="S222:S223" si="59">Q222*R222</f>
        <v>0</v>
      </c>
      <c r="T222" s="571">
        <f>T221</f>
        <v>5</v>
      </c>
    </row>
    <row r="223" spans="1:20" ht="15" thickBot="1" x14ac:dyDescent="0.35">
      <c r="A223" s="239" t="s">
        <v>151</v>
      </c>
      <c r="B223" s="590"/>
      <c r="C223" s="590"/>
      <c r="D223" s="557">
        <f>B223*C223</f>
        <v>0</v>
      </c>
      <c r="E223" s="590"/>
      <c r="F223" s="590"/>
      <c r="G223" s="558">
        <f t="shared" si="55"/>
        <v>0</v>
      </c>
      <c r="H223" s="590"/>
      <c r="I223" s="590"/>
      <c r="J223" s="557">
        <f t="shared" si="56"/>
        <v>0</v>
      </c>
      <c r="K223" s="590"/>
      <c r="L223" s="590"/>
      <c r="M223" s="557">
        <f t="shared" si="57"/>
        <v>0</v>
      </c>
      <c r="N223" s="383"/>
      <c r="O223" s="383"/>
      <c r="P223" s="557">
        <f t="shared" si="58"/>
        <v>0</v>
      </c>
      <c r="Q223" s="383"/>
      <c r="R223" s="383"/>
      <c r="S223" s="557">
        <f t="shared" si="59"/>
        <v>0</v>
      </c>
      <c r="T223" s="583">
        <f>T222</f>
        <v>5</v>
      </c>
    </row>
    <row r="224" spans="1:20" ht="15" thickBot="1" x14ac:dyDescent="0.35">
      <c r="A224" s="150" t="s">
        <v>387</v>
      </c>
      <c r="B224" s="397"/>
      <c r="C224" s="397"/>
      <c r="D224" s="577">
        <f>SUM(D221:D223)</f>
        <v>0</v>
      </c>
      <c r="E224" s="605"/>
      <c r="F224" s="606"/>
      <c r="G224" s="574">
        <f>SUM(G221:G223)</f>
        <v>0</v>
      </c>
      <c r="H224" s="607"/>
      <c r="I224" s="606"/>
      <c r="J224" s="574">
        <f>SUM(J221:J223)</f>
        <v>0</v>
      </c>
      <c r="K224" s="607"/>
      <c r="L224" s="606"/>
      <c r="M224" s="574">
        <f>SUM(M221:M223)</f>
        <v>0</v>
      </c>
      <c r="N224" s="607"/>
      <c r="O224" s="606"/>
      <c r="P224" s="574">
        <f>SUM(P221:P223)</f>
        <v>0</v>
      </c>
      <c r="Q224" s="607"/>
      <c r="R224" s="606"/>
      <c r="S224" s="574">
        <f>SUM(S221:S223)</f>
        <v>0</v>
      </c>
      <c r="T224" s="584"/>
    </row>
    <row r="225" spans="1:20" ht="15" thickBot="1" x14ac:dyDescent="0.35">
      <c r="A225" s="816" t="s">
        <v>388</v>
      </c>
      <c r="B225" s="817"/>
      <c r="C225" s="398"/>
      <c r="D225" s="608">
        <f>D216+D199+D178+D153+D146+D93+51:51+B41+D218+D224</f>
        <v>0</v>
      </c>
      <c r="E225" s="609"/>
      <c r="F225" s="609"/>
      <c r="G225" s="579">
        <f>G216+G199+G178+G153+G146+G93+51:51+C41+G218+G224</f>
        <v>0</v>
      </c>
      <c r="H225" s="609"/>
      <c r="I225" s="609"/>
      <c r="J225" s="579">
        <f>J216+J199+J178+J153+J146+J93+51:51+D41+J218+J224</f>
        <v>0</v>
      </c>
      <c r="K225" s="609"/>
      <c r="L225" s="609"/>
      <c r="M225" s="580">
        <f>M216+M199+M178+M153+M146+M93+51:51+E41+M218+M224</f>
        <v>0</v>
      </c>
      <c r="N225" s="609"/>
      <c r="O225" s="609"/>
      <c r="P225" s="579">
        <f>P216+P199+P178+P153+P146+P93+51:51+F41+P218+P224</f>
        <v>0</v>
      </c>
      <c r="Q225" s="609"/>
      <c r="R225" s="609"/>
      <c r="S225" s="579">
        <f>S216+S199+S178+S153+S146+S93+51:51+G41+S218+S224</f>
        <v>0</v>
      </c>
      <c r="T225" s="7"/>
    </row>
    <row r="228" spans="1:20" ht="6" customHeight="1" x14ac:dyDescent="0.3"/>
    <row r="229" spans="1:20" hidden="1" x14ac:dyDescent="0.3">
      <c r="A229" s="296" t="s">
        <v>395</v>
      </c>
      <c r="B229" s="296"/>
      <c r="C229" s="296"/>
      <c r="D229" s="296"/>
      <c r="E229" s="296"/>
      <c r="F229" s="296"/>
      <c r="G229" s="296"/>
      <c r="H229" s="296"/>
      <c r="I229" s="296"/>
    </row>
    <row r="230" spans="1:20" hidden="1" x14ac:dyDescent="0.3">
      <c r="A230" s="297" t="s">
        <v>396</v>
      </c>
      <c r="B230" s="298" t="s">
        <v>397</v>
      </c>
      <c r="C230" s="298" t="s">
        <v>398</v>
      </c>
      <c r="D230" s="349">
        <f>C18</f>
        <v>2020</v>
      </c>
      <c r="E230" s="349">
        <f t="shared" ref="E230:H230" si="60">D18</f>
        <v>2021</v>
      </c>
      <c r="F230" s="349">
        <f t="shared" si="60"/>
        <v>2022</v>
      </c>
      <c r="G230" s="349">
        <f t="shared" si="60"/>
        <v>2023</v>
      </c>
      <c r="H230" s="349">
        <f t="shared" si="60"/>
        <v>2024</v>
      </c>
      <c r="I230" s="299" t="s">
        <v>399</v>
      </c>
    </row>
    <row r="231" spans="1:20" hidden="1" x14ac:dyDescent="0.3">
      <c r="A231" s="300" t="s">
        <v>400</v>
      </c>
      <c r="B231" s="301">
        <f>D51</f>
        <v>0</v>
      </c>
      <c r="C231" s="302">
        <f>T50</f>
        <v>20</v>
      </c>
      <c r="D231" s="303">
        <f>ROUND(($B$231/$C$231),0)</f>
        <v>0</v>
      </c>
      <c r="E231" s="303">
        <f t="shared" ref="E231:H231" si="61">ROUND(($B$231/$C$231),0)</f>
        <v>0</v>
      </c>
      <c r="F231" s="303">
        <f t="shared" si="61"/>
        <v>0</v>
      </c>
      <c r="G231" s="303">
        <f t="shared" si="61"/>
        <v>0</v>
      </c>
      <c r="H231" s="303">
        <f t="shared" si="61"/>
        <v>0</v>
      </c>
      <c r="I231" s="304">
        <f>B231-(D231+E231+F231+G231+H231)</f>
        <v>0</v>
      </c>
    </row>
    <row r="232" spans="1:20" hidden="1" x14ac:dyDescent="0.3">
      <c r="A232" s="305" t="s">
        <v>401</v>
      </c>
      <c r="B232" s="306"/>
      <c r="C232" s="306"/>
      <c r="D232" s="307">
        <f>D231</f>
        <v>0</v>
      </c>
      <c r="E232" s="307">
        <f>E231+D232</f>
        <v>0</v>
      </c>
      <c r="F232" s="307">
        <f>F231+E232</f>
        <v>0</v>
      </c>
      <c r="G232" s="307">
        <f>G231+F232</f>
        <v>0</v>
      </c>
      <c r="H232" s="307">
        <f>H231+G232</f>
        <v>0</v>
      </c>
      <c r="I232" s="304"/>
    </row>
    <row r="233" spans="1:20" hidden="1" x14ac:dyDescent="0.3">
      <c r="A233" s="308" t="s">
        <v>402</v>
      </c>
      <c r="B233" s="309">
        <f>D93</f>
        <v>0</v>
      </c>
      <c r="C233" s="309">
        <f>T92</f>
        <v>10</v>
      </c>
      <c r="D233" s="301">
        <f>ROUND(($B$233/$C$233),0)</f>
        <v>0</v>
      </c>
      <c r="E233" s="301">
        <f t="shared" ref="E233:H233" si="62">ROUND(($B$233/$C$233),0)</f>
        <v>0</v>
      </c>
      <c r="F233" s="301">
        <f t="shared" si="62"/>
        <v>0</v>
      </c>
      <c r="G233" s="301">
        <f t="shared" si="62"/>
        <v>0</v>
      </c>
      <c r="H233" s="301">
        <f t="shared" si="62"/>
        <v>0</v>
      </c>
      <c r="I233" s="304">
        <f t="shared" ref="I233" si="63">B233-(D233+E233+F233+G233+H233)</f>
        <v>0</v>
      </c>
    </row>
    <row r="234" spans="1:20" hidden="1" x14ac:dyDescent="0.3">
      <c r="A234" s="305" t="s">
        <v>401</v>
      </c>
      <c r="B234" s="306"/>
      <c r="C234" s="306"/>
      <c r="D234" s="307">
        <f>D233</f>
        <v>0</v>
      </c>
      <c r="E234" s="307">
        <f>D234+E233</f>
        <v>0</v>
      </c>
      <c r="F234" s="307">
        <f>E234+F233</f>
        <v>0</v>
      </c>
      <c r="G234" s="307">
        <f>F234+G233</f>
        <v>0</v>
      </c>
      <c r="H234" s="307">
        <f>G234+H233</f>
        <v>0</v>
      </c>
      <c r="I234" s="304"/>
    </row>
    <row r="235" spans="1:20" hidden="1" x14ac:dyDescent="0.3">
      <c r="A235" s="308" t="s">
        <v>403</v>
      </c>
      <c r="B235" s="309">
        <f>D146</f>
        <v>0</v>
      </c>
      <c r="C235" s="309">
        <f>T145</f>
        <v>5</v>
      </c>
      <c r="D235" s="301">
        <f>ROUND(($B$235/$C$235),0)</f>
        <v>0</v>
      </c>
      <c r="E235" s="301">
        <f t="shared" ref="E235:G235" si="64">ROUND(($B$235/$C$235),0)</f>
        <v>0</v>
      </c>
      <c r="F235" s="301">
        <f t="shared" si="64"/>
        <v>0</v>
      </c>
      <c r="G235" s="301">
        <f t="shared" si="64"/>
        <v>0</v>
      </c>
      <c r="H235" s="301">
        <f>ROUND(($B$235/$C$235),0)</f>
        <v>0</v>
      </c>
      <c r="I235" s="304">
        <f>B235-(D235+E235+F235+G235+H235)</f>
        <v>0</v>
      </c>
    </row>
    <row r="236" spans="1:20" hidden="1" x14ac:dyDescent="0.3">
      <c r="A236" s="305" t="s">
        <v>401</v>
      </c>
      <c r="B236" s="306"/>
      <c r="C236" s="306"/>
      <c r="D236" s="307">
        <f>D235</f>
        <v>0</v>
      </c>
      <c r="E236" s="307">
        <f t="shared" ref="E236:H236" si="65">E235</f>
        <v>0</v>
      </c>
      <c r="F236" s="307">
        <f t="shared" si="65"/>
        <v>0</v>
      </c>
      <c r="G236" s="307">
        <f t="shared" si="65"/>
        <v>0</v>
      </c>
      <c r="H236" s="307">
        <f t="shared" si="65"/>
        <v>0</v>
      </c>
      <c r="I236" s="304"/>
    </row>
    <row r="237" spans="1:20" hidden="1" x14ac:dyDescent="0.3">
      <c r="A237" s="300" t="s">
        <v>404</v>
      </c>
      <c r="B237" s="309">
        <f>D153</f>
        <v>0</v>
      </c>
      <c r="C237" s="309">
        <f>T152</f>
        <v>5</v>
      </c>
      <c r="D237" s="301">
        <f>ROUND(($B$237/$C$237),0)</f>
        <v>0</v>
      </c>
      <c r="E237" s="301">
        <f t="shared" ref="E237:H237" si="66">ROUND(($B$237/$C$237),0)</f>
        <v>0</v>
      </c>
      <c r="F237" s="301">
        <f t="shared" si="66"/>
        <v>0</v>
      </c>
      <c r="G237" s="301">
        <f t="shared" si="66"/>
        <v>0</v>
      </c>
      <c r="H237" s="301">
        <f t="shared" si="66"/>
        <v>0</v>
      </c>
      <c r="I237" s="304">
        <f>B237-(D237+E237+F237+G237+H237)</f>
        <v>0</v>
      </c>
    </row>
    <row r="238" spans="1:20" hidden="1" x14ac:dyDescent="0.3">
      <c r="A238" s="305" t="s">
        <v>401</v>
      </c>
      <c r="B238" s="306"/>
      <c r="C238" s="306"/>
      <c r="D238" s="307">
        <f>D237</f>
        <v>0</v>
      </c>
      <c r="E238" s="307">
        <f>D238+E237</f>
        <v>0</v>
      </c>
      <c r="F238" s="307">
        <f>E238+F237</f>
        <v>0</v>
      </c>
      <c r="G238" s="307">
        <f>F238+G237</f>
        <v>0</v>
      </c>
      <c r="H238" s="307">
        <f>G238+H237</f>
        <v>0</v>
      </c>
      <c r="I238" s="304"/>
    </row>
    <row r="239" spans="1:20" hidden="1" x14ac:dyDescent="0.3">
      <c r="A239" s="300" t="s">
        <v>405</v>
      </c>
      <c r="B239" s="309">
        <f>D178</f>
        <v>0</v>
      </c>
      <c r="C239" s="309">
        <f>T177</f>
        <v>3</v>
      </c>
      <c r="D239" s="301">
        <f>ROUND(($B$239/$C$239),0)</f>
        <v>0</v>
      </c>
      <c r="E239" s="301">
        <f>ROUND(($B$239/$C$239),0)</f>
        <v>0</v>
      </c>
      <c r="F239" s="301">
        <f t="shared" ref="F239:H239" si="67">ROUND(($B$239/$C$239),0)</f>
        <v>0</v>
      </c>
      <c r="G239" s="301">
        <f t="shared" si="67"/>
        <v>0</v>
      </c>
      <c r="H239" s="301">
        <f t="shared" si="67"/>
        <v>0</v>
      </c>
      <c r="I239" s="304">
        <f>B239-(D239+E239+F239+G239+H239)</f>
        <v>0</v>
      </c>
    </row>
    <row r="240" spans="1:20" hidden="1" x14ac:dyDescent="0.3">
      <c r="A240" s="305" t="s">
        <v>401</v>
      </c>
      <c r="B240" s="306"/>
      <c r="C240" s="306"/>
      <c r="D240" s="307">
        <f>D239</f>
        <v>0</v>
      </c>
      <c r="E240" s="307">
        <f>D240+E239</f>
        <v>0</v>
      </c>
      <c r="F240" s="307">
        <f>E240+F239</f>
        <v>0</v>
      </c>
      <c r="G240" s="307"/>
      <c r="H240" s="307"/>
      <c r="I240" s="304"/>
    </row>
    <row r="241" spans="1:9" ht="15" hidden="1" thickBot="1" x14ac:dyDescent="0.35">
      <c r="A241" s="310" t="s">
        <v>406</v>
      </c>
      <c r="B241" s="311">
        <f>SUM(B231:B239)</f>
        <v>0</v>
      </c>
      <c r="C241" s="311"/>
      <c r="D241" s="311">
        <f>D233+D235+D237+D239</f>
        <v>0</v>
      </c>
      <c r="E241" s="311">
        <f>E233+E235+E237+E239</f>
        <v>0</v>
      </c>
      <c r="F241" s="311">
        <f>F233+F235+F237+F239</f>
        <v>0</v>
      </c>
      <c r="G241" s="311">
        <f>G233+G235+G237+G239</f>
        <v>0</v>
      </c>
      <c r="H241" s="311">
        <f>H233+H235+H237+H239</f>
        <v>0</v>
      </c>
      <c r="I241" s="312">
        <f>I231+I233+I235+I237+I239</f>
        <v>0</v>
      </c>
    </row>
    <row r="242" spans="1:9" hidden="1" x14ac:dyDescent="0.3">
      <c r="A242" s="313" t="s">
        <v>407</v>
      </c>
      <c r="B242" s="314">
        <f>D199</f>
        <v>0</v>
      </c>
      <c r="C242" s="314">
        <f>T198</f>
        <v>1</v>
      </c>
      <c r="D242" s="315">
        <f>ROUND(($B242/$C242),0)</f>
        <v>0</v>
      </c>
      <c r="E242" s="315"/>
      <c r="F242" s="315"/>
      <c r="G242" s="315"/>
      <c r="H242" s="315"/>
      <c r="I242" s="316">
        <f>B242-D242</f>
        <v>0</v>
      </c>
    </row>
    <row r="243" spans="1:9" hidden="1" x14ac:dyDescent="0.3">
      <c r="A243" s="308" t="s">
        <v>408</v>
      </c>
      <c r="B243" s="309">
        <f>D216</f>
        <v>0</v>
      </c>
      <c r="C243" s="309">
        <f>T215</f>
        <v>10</v>
      </c>
      <c r="D243" s="301">
        <f>ROUND(($B243/$C243),0)</f>
        <v>0</v>
      </c>
      <c r="E243" s="301">
        <f t="shared" ref="E243:H243" si="68">ROUND(($B243/$C243),0)</f>
        <v>0</v>
      </c>
      <c r="F243" s="301">
        <f t="shared" si="68"/>
        <v>0</v>
      </c>
      <c r="G243" s="301">
        <f t="shared" si="68"/>
        <v>0</v>
      </c>
      <c r="H243" s="301">
        <f t="shared" si="68"/>
        <v>0</v>
      </c>
      <c r="I243" s="304">
        <f>B243-SUM(D243:H243)</f>
        <v>0</v>
      </c>
    </row>
    <row r="244" spans="1:9" hidden="1" x14ac:dyDescent="0.3">
      <c r="A244" s="305" t="s">
        <v>409</v>
      </c>
      <c r="B244" s="306"/>
      <c r="C244" s="306"/>
      <c r="D244" s="307">
        <f>D243</f>
        <v>0</v>
      </c>
      <c r="E244" s="307">
        <f>E243+D244</f>
        <v>0</v>
      </c>
      <c r="F244" s="307">
        <f>F243+E244</f>
        <v>0</v>
      </c>
      <c r="G244" s="307">
        <f>G243+F244</f>
        <v>0</v>
      </c>
      <c r="H244" s="307">
        <f>H243+G244</f>
        <v>0</v>
      </c>
      <c r="I244" s="317"/>
    </row>
    <row r="245" spans="1:9" hidden="1" x14ac:dyDescent="0.3">
      <c r="A245" s="308" t="s">
        <v>410</v>
      </c>
      <c r="B245" s="309">
        <f>D218</f>
        <v>0</v>
      </c>
      <c r="C245" s="309">
        <f>T218</f>
        <v>5</v>
      </c>
      <c r="D245" s="318">
        <f>ROUND(($B245/$C245),0)</f>
        <v>0</v>
      </c>
      <c r="E245" s="301">
        <f>ROUND(($B245/$C245),0)</f>
        <v>0</v>
      </c>
      <c r="F245" s="301">
        <f>ROUND(($B245/$C245),0)</f>
        <v>0</v>
      </c>
      <c r="G245" s="301">
        <f>ROUND(($B245/$C245),0)</f>
        <v>0</v>
      </c>
      <c r="H245" s="301">
        <f>ROUND(($B245/$C245),0)</f>
        <v>0</v>
      </c>
      <c r="I245" s="304">
        <f>B245-SUM(D245:H245)</f>
        <v>0</v>
      </c>
    </row>
    <row r="246" spans="1:9" hidden="1" x14ac:dyDescent="0.3">
      <c r="A246" s="319" t="s">
        <v>248</v>
      </c>
      <c r="B246" s="320"/>
      <c r="C246" s="320"/>
      <c r="D246" s="321">
        <f>D245</f>
        <v>0</v>
      </c>
      <c r="E246" s="321">
        <f>E245+D246</f>
        <v>0</v>
      </c>
      <c r="F246" s="321">
        <f>F245+E246</f>
        <v>0</v>
      </c>
      <c r="G246" s="321">
        <f>G245+F246</f>
        <v>0</v>
      </c>
      <c r="H246" s="321">
        <f>H245+G246</f>
        <v>0</v>
      </c>
      <c r="I246" s="322"/>
    </row>
    <row r="247" spans="1:9" ht="15" hidden="1" thickBot="1" x14ac:dyDescent="0.35">
      <c r="A247" s="323" t="s">
        <v>411</v>
      </c>
      <c r="B247" s="309">
        <f>D224</f>
        <v>0</v>
      </c>
      <c r="C247" s="309">
        <f>T223</f>
        <v>5</v>
      </c>
      <c r="D247" s="301">
        <f>ROUND(($B247/$C247),0)</f>
        <v>0</v>
      </c>
      <c r="E247" s="301">
        <f>ROUND(($B247/$C247),0)</f>
        <v>0</v>
      </c>
      <c r="F247" s="301">
        <f>ROUND(($B247/$C247),0)</f>
        <v>0</v>
      </c>
      <c r="G247" s="301">
        <f>ROUND(($B247/$C247),0)</f>
        <v>0</v>
      </c>
      <c r="H247" s="301">
        <f>ROUND(($B247/$C247),0)</f>
        <v>0</v>
      </c>
      <c r="I247" s="350"/>
    </row>
    <row r="248" spans="1:9" ht="15" hidden="1" thickBot="1" x14ac:dyDescent="0.35">
      <c r="A248" s="351" t="s">
        <v>412</v>
      </c>
      <c r="B248" s="352"/>
      <c r="C248" s="352"/>
      <c r="D248" s="353">
        <f>D247</f>
        <v>0</v>
      </c>
      <c r="E248" s="353">
        <f>E247+D248</f>
        <v>0</v>
      </c>
      <c r="F248" s="353">
        <f>F247+E248</f>
        <v>0</v>
      </c>
      <c r="G248" s="353">
        <f>G247+F248</f>
        <v>0</v>
      </c>
      <c r="H248" s="353">
        <f>H247+G248</f>
        <v>0</v>
      </c>
      <c r="I248" s="354">
        <f>B248-SUM(D248:H248)</f>
        <v>0</v>
      </c>
    </row>
    <row r="249" spans="1:9" hidden="1" x14ac:dyDescent="0.3">
      <c r="A249" s="337"/>
      <c r="B249" s="337"/>
      <c r="C249" s="337"/>
      <c r="D249" s="337"/>
      <c r="E249" s="337"/>
      <c r="F249" s="337"/>
      <c r="G249" s="337"/>
      <c r="H249" s="337"/>
      <c r="I249" s="337"/>
    </row>
    <row r="250" spans="1:9" hidden="1" x14ac:dyDescent="0.3">
      <c r="A250" s="338" t="s">
        <v>413</v>
      </c>
      <c r="B250" s="337"/>
      <c r="C250" s="337"/>
      <c r="D250" s="337"/>
      <c r="E250" s="337"/>
      <c r="F250" s="337"/>
      <c r="G250" s="337"/>
      <c r="H250" s="337"/>
      <c r="I250" s="337"/>
    </row>
    <row r="251" spans="1:9" hidden="1" x14ac:dyDescent="0.3">
      <c r="A251" s="297" t="s">
        <v>396</v>
      </c>
      <c r="B251" s="298">
        <f>D230</f>
        <v>2020</v>
      </c>
      <c r="C251" s="298" t="s">
        <v>398</v>
      </c>
      <c r="D251" s="298">
        <f>E230</f>
        <v>2021</v>
      </c>
      <c r="E251" s="298">
        <f>F230</f>
        <v>2022</v>
      </c>
      <c r="F251" s="298">
        <f>G230</f>
        <v>2023</v>
      </c>
      <c r="G251" s="298">
        <f>H230</f>
        <v>2024</v>
      </c>
      <c r="H251" s="299" t="s">
        <v>399</v>
      </c>
      <c r="I251" s="337"/>
    </row>
    <row r="252" spans="1:9" hidden="1" x14ac:dyDescent="0.3">
      <c r="A252" s="300" t="s">
        <v>400</v>
      </c>
      <c r="B252" s="301">
        <f>G51</f>
        <v>0</v>
      </c>
      <c r="C252" s="302">
        <f>T50</f>
        <v>20</v>
      </c>
      <c r="D252" s="324">
        <f>ROUND(($B252/$C252),0)</f>
        <v>0</v>
      </c>
      <c r="E252" s="324">
        <f t="shared" ref="E252:G260" si="69">ROUND(($B252/$C252),0)</f>
        <v>0</v>
      </c>
      <c r="F252" s="324">
        <f t="shared" si="69"/>
        <v>0</v>
      </c>
      <c r="G252" s="324">
        <f t="shared" si="69"/>
        <v>0</v>
      </c>
      <c r="H252" s="304">
        <f>B252-(D252+E252+F252+G252)</f>
        <v>0</v>
      </c>
      <c r="I252" s="337"/>
    </row>
    <row r="253" spans="1:9" hidden="1" x14ac:dyDescent="0.3">
      <c r="A253" s="305" t="s">
        <v>401</v>
      </c>
      <c r="B253" s="306"/>
      <c r="C253" s="306"/>
      <c r="D253" s="307">
        <f>D252</f>
        <v>0</v>
      </c>
      <c r="E253" s="307">
        <f>E252+D253</f>
        <v>0</v>
      </c>
      <c r="F253" s="307">
        <f>F252+E253</f>
        <v>0</v>
      </c>
      <c r="G253" s="307">
        <f>G252+F253</f>
        <v>0</v>
      </c>
      <c r="H253" s="304"/>
      <c r="I253" s="337"/>
    </row>
    <row r="254" spans="1:9" hidden="1" x14ac:dyDescent="0.3">
      <c r="A254" s="308" t="s">
        <v>402</v>
      </c>
      <c r="B254" s="309">
        <f>G93</f>
        <v>0</v>
      </c>
      <c r="C254" s="309">
        <f>T92</f>
        <v>10</v>
      </c>
      <c r="D254" s="301">
        <f>ROUND(($B254/$C254),0)</f>
        <v>0</v>
      </c>
      <c r="E254" s="301">
        <f t="shared" si="69"/>
        <v>0</v>
      </c>
      <c r="F254" s="301">
        <f t="shared" si="69"/>
        <v>0</v>
      </c>
      <c r="G254" s="301">
        <f t="shared" si="69"/>
        <v>0</v>
      </c>
      <c r="H254" s="304">
        <f>B254-(D254+E254+F254+G254)</f>
        <v>0</v>
      </c>
      <c r="I254" s="337"/>
    </row>
    <row r="255" spans="1:9" hidden="1" x14ac:dyDescent="0.3">
      <c r="A255" s="305" t="s">
        <v>401</v>
      </c>
      <c r="B255" s="306"/>
      <c r="C255" s="306"/>
      <c r="D255" s="307">
        <f>D254</f>
        <v>0</v>
      </c>
      <c r="E255" s="307">
        <f>D255+E254</f>
        <v>0</v>
      </c>
      <c r="F255" s="307">
        <f>E255+F254</f>
        <v>0</v>
      </c>
      <c r="G255" s="307">
        <f>F255+G254</f>
        <v>0</v>
      </c>
      <c r="H255" s="304"/>
      <c r="I255" s="337"/>
    </row>
    <row r="256" spans="1:9" hidden="1" x14ac:dyDescent="0.3">
      <c r="A256" s="308" t="s">
        <v>403</v>
      </c>
      <c r="B256" s="309">
        <f>G146</f>
        <v>0</v>
      </c>
      <c r="C256" s="309">
        <f>T145</f>
        <v>5</v>
      </c>
      <c r="D256" s="301">
        <f>ROUND(($B256/$C256),0)</f>
        <v>0</v>
      </c>
      <c r="E256" s="301">
        <f t="shared" si="69"/>
        <v>0</v>
      </c>
      <c r="F256" s="301">
        <f t="shared" si="69"/>
        <v>0</v>
      </c>
      <c r="G256" s="301">
        <f t="shared" si="69"/>
        <v>0</v>
      </c>
      <c r="H256" s="304">
        <f>B256-(D256+E256+F256+G256)</f>
        <v>0</v>
      </c>
      <c r="I256" s="337"/>
    </row>
    <row r="257" spans="1:9" hidden="1" x14ac:dyDescent="0.3">
      <c r="A257" s="305" t="s">
        <v>401</v>
      </c>
      <c r="B257" s="306"/>
      <c r="C257" s="306"/>
      <c r="D257" s="307">
        <f>D256</f>
        <v>0</v>
      </c>
      <c r="E257" s="307">
        <f>D257+E256</f>
        <v>0</v>
      </c>
      <c r="F257" s="307">
        <f>E257+F256</f>
        <v>0</v>
      </c>
      <c r="G257" s="307">
        <f>F257+G256</f>
        <v>0</v>
      </c>
      <c r="H257" s="304"/>
      <c r="I257" s="337"/>
    </row>
    <row r="258" spans="1:9" ht="8.4" hidden="1" customHeight="1" x14ac:dyDescent="0.3">
      <c r="A258" s="300" t="s">
        <v>404</v>
      </c>
      <c r="B258" s="309">
        <f>G153</f>
        <v>0</v>
      </c>
      <c r="C258" s="309">
        <f>T152</f>
        <v>5</v>
      </c>
      <c r="D258" s="301">
        <f>ROUND(($B258/$C258),0)</f>
        <v>0</v>
      </c>
      <c r="E258" s="301">
        <f t="shared" si="69"/>
        <v>0</v>
      </c>
      <c r="F258" s="301">
        <f t="shared" si="69"/>
        <v>0</v>
      </c>
      <c r="G258" s="301">
        <f t="shared" si="69"/>
        <v>0</v>
      </c>
      <c r="H258" s="304">
        <f>B258-(D258+E258+F258+G258)</f>
        <v>0</v>
      </c>
      <c r="I258" s="337"/>
    </row>
    <row r="259" spans="1:9" hidden="1" x14ac:dyDescent="0.3">
      <c r="A259" s="305" t="s">
        <v>401</v>
      </c>
      <c r="B259" s="306"/>
      <c r="C259" s="306"/>
      <c r="D259" s="307">
        <f>D258</f>
        <v>0</v>
      </c>
      <c r="E259" s="307">
        <f>D259+E258</f>
        <v>0</v>
      </c>
      <c r="F259" s="307">
        <f>E259+F258</f>
        <v>0</v>
      </c>
      <c r="G259" s="307">
        <f>F259+G258</f>
        <v>0</v>
      </c>
      <c r="H259" s="304"/>
      <c r="I259" s="337"/>
    </row>
    <row r="260" spans="1:9" hidden="1" x14ac:dyDescent="0.3">
      <c r="A260" s="300" t="s">
        <v>405</v>
      </c>
      <c r="B260" s="309">
        <f>G178</f>
        <v>0</v>
      </c>
      <c r="C260" s="309">
        <f>T177</f>
        <v>3</v>
      </c>
      <c r="D260" s="301">
        <f>ROUND(($B260/$C260),0)</f>
        <v>0</v>
      </c>
      <c r="E260" s="301">
        <f t="shared" si="69"/>
        <v>0</v>
      </c>
      <c r="F260" s="301">
        <f t="shared" si="69"/>
        <v>0</v>
      </c>
      <c r="G260" s="301"/>
      <c r="H260" s="304">
        <f>B260-SUM(D260:F260)</f>
        <v>0</v>
      </c>
      <c r="I260" s="337"/>
    </row>
    <row r="261" spans="1:9" hidden="1" x14ac:dyDescent="0.3">
      <c r="A261" s="305" t="s">
        <v>401</v>
      </c>
      <c r="B261" s="306"/>
      <c r="C261" s="306"/>
      <c r="D261" s="307">
        <f>D260</f>
        <v>0</v>
      </c>
      <c r="E261" s="307">
        <f>D261+E260</f>
        <v>0</v>
      </c>
      <c r="F261" s="307">
        <f>E261+F260</f>
        <v>0</v>
      </c>
      <c r="G261" s="307">
        <v>0</v>
      </c>
      <c r="H261" s="304"/>
      <c r="I261" s="337"/>
    </row>
    <row r="262" spans="1:9" ht="15" hidden="1" thickBot="1" x14ac:dyDescent="0.35">
      <c r="A262" s="310" t="s">
        <v>406</v>
      </c>
      <c r="B262" s="311">
        <f>SUM(B252:B260)</f>
        <v>0</v>
      </c>
      <c r="C262" s="311"/>
      <c r="D262" s="311">
        <f>D254+D256+D258+D260</f>
        <v>0</v>
      </c>
      <c r="E262" s="311">
        <f>E254+E256+E258+E260</f>
        <v>0</v>
      </c>
      <c r="F262" s="311">
        <f>F254+F256+F258+F260</f>
        <v>0</v>
      </c>
      <c r="G262" s="311">
        <f>G254+G256+G258+G260</f>
        <v>0</v>
      </c>
      <c r="H262" s="312">
        <f>H252+H254+H256+H258+H260</f>
        <v>0</v>
      </c>
      <c r="I262" s="337"/>
    </row>
    <row r="263" spans="1:9" hidden="1" x14ac:dyDescent="0.3">
      <c r="A263" s="313" t="s">
        <v>407</v>
      </c>
      <c r="B263" s="314">
        <f>G199</f>
        <v>0</v>
      </c>
      <c r="C263" s="314">
        <f>T198</f>
        <v>1</v>
      </c>
      <c r="D263" s="315">
        <f t="shared" ref="D263:G266" si="70">ROUND(($B263/$C263),0)</f>
        <v>0</v>
      </c>
      <c r="E263" s="315">
        <f t="shared" si="70"/>
        <v>0</v>
      </c>
      <c r="F263" s="315">
        <f t="shared" si="70"/>
        <v>0</v>
      </c>
      <c r="G263" s="315">
        <f t="shared" si="70"/>
        <v>0</v>
      </c>
      <c r="H263" s="316">
        <f>B263-D263</f>
        <v>0</v>
      </c>
      <c r="I263" s="337"/>
    </row>
    <row r="264" spans="1:9" hidden="1" x14ac:dyDescent="0.3">
      <c r="A264" s="308" t="s">
        <v>408</v>
      </c>
      <c r="B264" s="309">
        <f>G216</f>
        <v>0</v>
      </c>
      <c r="C264" s="309">
        <f>T215</f>
        <v>10</v>
      </c>
      <c r="D264" s="301">
        <f t="shared" si="70"/>
        <v>0</v>
      </c>
      <c r="E264" s="301">
        <f t="shared" si="70"/>
        <v>0</v>
      </c>
      <c r="F264" s="301">
        <f t="shared" si="70"/>
        <v>0</v>
      </c>
      <c r="G264" s="301">
        <f t="shared" si="70"/>
        <v>0</v>
      </c>
      <c r="H264" s="304">
        <f>B264-SUM(D264:G264)</f>
        <v>0</v>
      </c>
      <c r="I264" s="337"/>
    </row>
    <row r="265" spans="1:9" hidden="1" x14ac:dyDescent="0.3">
      <c r="A265" s="305" t="s">
        <v>409</v>
      </c>
      <c r="B265" s="306"/>
      <c r="C265" s="306"/>
      <c r="D265" s="307">
        <f>D264</f>
        <v>0</v>
      </c>
      <c r="E265" s="307">
        <f>E264+D265</f>
        <v>0</v>
      </c>
      <c r="F265" s="307">
        <f>F264+E265</f>
        <v>0</v>
      </c>
      <c r="G265" s="307">
        <f>G264+F265</f>
        <v>0</v>
      </c>
      <c r="H265" s="317"/>
      <c r="I265" s="337"/>
    </row>
    <row r="266" spans="1:9" ht="15" hidden="1" thickBot="1" x14ac:dyDescent="0.35">
      <c r="A266" s="308" t="s">
        <v>410</v>
      </c>
      <c r="B266" s="309">
        <f>G218</f>
        <v>0</v>
      </c>
      <c r="C266" s="309">
        <f>T218</f>
        <v>5</v>
      </c>
      <c r="D266" s="301">
        <f t="shared" si="70"/>
        <v>0</v>
      </c>
      <c r="E266" s="301">
        <f t="shared" si="70"/>
        <v>0</v>
      </c>
      <c r="F266" s="301">
        <f t="shared" si="70"/>
        <v>0</v>
      </c>
      <c r="G266" s="301">
        <f t="shared" si="70"/>
        <v>0</v>
      </c>
      <c r="H266" s="325">
        <f>SUM(H263:H264)</f>
        <v>0</v>
      </c>
      <c r="I266" s="337"/>
    </row>
    <row r="267" spans="1:9" hidden="1" x14ac:dyDescent="0.3">
      <c r="A267" s="319" t="s">
        <v>248</v>
      </c>
      <c r="B267" s="326"/>
      <c r="C267" s="326"/>
      <c r="D267" s="327">
        <f>D266</f>
        <v>0</v>
      </c>
      <c r="E267" s="327">
        <f>D267+E266</f>
        <v>0</v>
      </c>
      <c r="F267" s="327">
        <f>E267+F266</f>
        <v>0</v>
      </c>
      <c r="G267" s="327">
        <f>F267+G266</f>
        <v>0</v>
      </c>
      <c r="H267" s="328"/>
      <c r="I267" s="337"/>
    </row>
    <row r="268" spans="1:9" hidden="1" x14ac:dyDescent="0.3">
      <c r="A268" s="329" t="s">
        <v>411</v>
      </c>
      <c r="B268" s="309">
        <f>G224</f>
        <v>0</v>
      </c>
      <c r="C268" s="309">
        <f>T223</f>
        <v>5</v>
      </c>
      <c r="D268" s="301">
        <f>ROUND(($B268/$C268),0)</f>
        <v>0</v>
      </c>
      <c r="E268" s="301">
        <f>ROUND(($B268/$C268),0)</f>
        <v>0</v>
      </c>
      <c r="F268" s="301">
        <f>ROUND(($B268/$C268),0)</f>
        <v>0</v>
      </c>
      <c r="G268" s="301">
        <f>ROUND(($B268/$C268),0)</f>
        <v>0</v>
      </c>
      <c r="H268" s="304">
        <f>B268-SUM(D268:G268)</f>
        <v>0</v>
      </c>
      <c r="I268" s="337"/>
    </row>
    <row r="269" spans="1:9" hidden="1" x14ac:dyDescent="0.3">
      <c r="A269" s="330" t="s">
        <v>412</v>
      </c>
      <c r="B269" s="306"/>
      <c r="C269" s="306"/>
      <c r="D269" s="306">
        <f>D268</f>
        <v>0</v>
      </c>
      <c r="E269" s="306">
        <f>E268+D269</f>
        <v>0</v>
      </c>
      <c r="F269" s="306">
        <f>F268+E269</f>
        <v>0</v>
      </c>
      <c r="G269" s="306">
        <f>G268+F269</f>
        <v>0</v>
      </c>
      <c r="H269" s="288"/>
      <c r="I269" s="337"/>
    </row>
    <row r="270" spans="1:9" hidden="1" x14ac:dyDescent="0.3">
      <c r="A270" s="337"/>
      <c r="B270" s="337"/>
      <c r="C270" s="337"/>
      <c r="D270" s="337"/>
      <c r="E270" s="337"/>
      <c r="F270" s="337"/>
      <c r="G270" s="337"/>
      <c r="H270" s="337"/>
      <c r="I270" s="337"/>
    </row>
    <row r="271" spans="1:9" hidden="1" x14ac:dyDescent="0.3">
      <c r="A271" s="297" t="s">
        <v>396</v>
      </c>
      <c r="B271" s="298">
        <f>D251</f>
        <v>2021</v>
      </c>
      <c r="C271" s="298" t="s">
        <v>398</v>
      </c>
      <c r="D271" s="298">
        <f>E251</f>
        <v>2022</v>
      </c>
      <c r="E271" s="298">
        <f>F251</f>
        <v>2023</v>
      </c>
      <c r="F271" s="298">
        <f>G251</f>
        <v>2024</v>
      </c>
      <c r="G271" s="299" t="s">
        <v>399</v>
      </c>
      <c r="H271" s="337"/>
      <c r="I271" s="337"/>
    </row>
    <row r="272" spans="1:9" hidden="1" x14ac:dyDescent="0.3">
      <c r="A272" s="300" t="s">
        <v>400</v>
      </c>
      <c r="B272" s="301">
        <f>J51</f>
        <v>0</v>
      </c>
      <c r="C272" s="302">
        <f>T50</f>
        <v>20</v>
      </c>
      <c r="D272" s="324">
        <f>ROUND(($B272/$C272),0)</f>
        <v>0</v>
      </c>
      <c r="E272" s="324">
        <f t="shared" ref="E272:F280" si="71">ROUND(($B272/$C272),0)</f>
        <v>0</v>
      </c>
      <c r="F272" s="324">
        <f t="shared" si="71"/>
        <v>0</v>
      </c>
      <c r="G272" s="304">
        <f>B272-(D272+E272+F272)</f>
        <v>0</v>
      </c>
      <c r="H272" s="337"/>
      <c r="I272" s="337"/>
    </row>
    <row r="273" spans="1:9" hidden="1" x14ac:dyDescent="0.3">
      <c r="A273" s="305" t="s">
        <v>401</v>
      </c>
      <c r="B273" s="331"/>
      <c r="C273" s="331"/>
      <c r="D273" s="332">
        <f>D272</f>
        <v>0</v>
      </c>
      <c r="E273" s="332">
        <f>E272+D273</f>
        <v>0</v>
      </c>
      <c r="F273" s="332">
        <f>F272+E273</f>
        <v>0</v>
      </c>
      <c r="G273" s="304"/>
      <c r="H273" s="337"/>
      <c r="I273" s="337"/>
    </row>
    <row r="274" spans="1:9" hidden="1" x14ac:dyDescent="0.3">
      <c r="A274" s="308" t="s">
        <v>402</v>
      </c>
      <c r="B274" s="309">
        <f>J93</f>
        <v>0</v>
      </c>
      <c r="C274" s="309">
        <f>T92</f>
        <v>10</v>
      </c>
      <c r="D274" s="301">
        <f>ROUND(($B274/$C274),0)</f>
        <v>0</v>
      </c>
      <c r="E274" s="301">
        <f t="shared" si="71"/>
        <v>0</v>
      </c>
      <c r="F274" s="301">
        <f>ROUND(($B274/$C274),0)</f>
        <v>0</v>
      </c>
      <c r="G274" s="304">
        <f>B274-(D274+E274+F274)</f>
        <v>0</v>
      </c>
      <c r="H274" s="337"/>
      <c r="I274" s="337"/>
    </row>
    <row r="275" spans="1:9" hidden="1" x14ac:dyDescent="0.3">
      <c r="A275" s="305" t="s">
        <v>401</v>
      </c>
      <c r="B275" s="306"/>
      <c r="C275" s="306"/>
      <c r="D275" s="307">
        <f>D274</f>
        <v>0</v>
      </c>
      <c r="E275" s="307">
        <f>D275+E274</f>
        <v>0</v>
      </c>
      <c r="F275" s="307">
        <f>E275+F274</f>
        <v>0</v>
      </c>
      <c r="G275" s="304"/>
      <c r="H275" s="337"/>
      <c r="I275" s="337"/>
    </row>
    <row r="276" spans="1:9" hidden="1" x14ac:dyDescent="0.3">
      <c r="A276" s="308" t="s">
        <v>403</v>
      </c>
      <c r="B276" s="309">
        <f>J146</f>
        <v>0</v>
      </c>
      <c r="C276" s="309">
        <f>T145</f>
        <v>5</v>
      </c>
      <c r="D276" s="301">
        <f>ROUND(($B276/$C276),0)</f>
        <v>0</v>
      </c>
      <c r="E276" s="301">
        <f t="shared" si="71"/>
        <v>0</v>
      </c>
      <c r="F276" s="301">
        <f t="shared" si="71"/>
        <v>0</v>
      </c>
      <c r="G276" s="304">
        <f>B276-(D276+E276+F276)</f>
        <v>0</v>
      </c>
      <c r="H276" s="337"/>
      <c r="I276" s="337"/>
    </row>
    <row r="277" spans="1:9" hidden="1" x14ac:dyDescent="0.3">
      <c r="A277" s="305" t="s">
        <v>401</v>
      </c>
      <c r="B277" s="306"/>
      <c r="C277" s="306"/>
      <c r="D277" s="307">
        <f>D276</f>
        <v>0</v>
      </c>
      <c r="E277" s="307">
        <f>D277+E276</f>
        <v>0</v>
      </c>
      <c r="F277" s="307">
        <f>E277+F276</f>
        <v>0</v>
      </c>
      <c r="G277" s="304"/>
      <c r="H277" s="337"/>
      <c r="I277" s="337"/>
    </row>
    <row r="278" spans="1:9" ht="4.8" hidden="1" customHeight="1" x14ac:dyDescent="0.3">
      <c r="A278" s="300" t="s">
        <v>404</v>
      </c>
      <c r="B278" s="309">
        <f>J153</f>
        <v>0</v>
      </c>
      <c r="C278" s="309">
        <f>T152</f>
        <v>5</v>
      </c>
      <c r="D278" s="301">
        <f>ROUND(($B278/$C278),0)</f>
        <v>0</v>
      </c>
      <c r="E278" s="301">
        <f t="shared" si="71"/>
        <v>0</v>
      </c>
      <c r="F278" s="301">
        <f t="shared" si="71"/>
        <v>0</v>
      </c>
      <c r="G278" s="304">
        <f>B278-(D278+E278+F278)</f>
        <v>0</v>
      </c>
      <c r="H278" s="337"/>
      <c r="I278" s="337"/>
    </row>
    <row r="279" spans="1:9" hidden="1" x14ac:dyDescent="0.3">
      <c r="A279" s="305" t="s">
        <v>401</v>
      </c>
      <c r="B279" s="306"/>
      <c r="C279" s="306"/>
      <c r="D279" s="307">
        <f>D278</f>
        <v>0</v>
      </c>
      <c r="E279" s="307">
        <f>D279+E278</f>
        <v>0</v>
      </c>
      <c r="F279" s="307">
        <f>E279+F278</f>
        <v>0</v>
      </c>
      <c r="G279" s="304"/>
      <c r="H279" s="337"/>
      <c r="I279" s="337"/>
    </row>
    <row r="280" spans="1:9" hidden="1" x14ac:dyDescent="0.3">
      <c r="A280" s="300" t="s">
        <v>405</v>
      </c>
      <c r="B280" s="309">
        <f>J178</f>
        <v>0</v>
      </c>
      <c r="C280" s="309">
        <f>T177</f>
        <v>3</v>
      </c>
      <c r="D280" s="301">
        <f>ROUND(($B280/$C280),0)</f>
        <v>0</v>
      </c>
      <c r="E280" s="301">
        <f t="shared" si="71"/>
        <v>0</v>
      </c>
      <c r="F280" s="301">
        <f t="shared" si="71"/>
        <v>0</v>
      </c>
      <c r="G280" s="304">
        <f>B280-(D280+E280+F280)</f>
        <v>0</v>
      </c>
      <c r="H280" s="337"/>
      <c r="I280" s="337"/>
    </row>
    <row r="281" spans="1:9" hidden="1" x14ac:dyDescent="0.3">
      <c r="A281" s="305" t="s">
        <v>401</v>
      </c>
      <c r="B281" s="306"/>
      <c r="C281" s="306"/>
      <c r="D281" s="307">
        <f>D280</f>
        <v>0</v>
      </c>
      <c r="E281" s="307">
        <f>D281+E280</f>
        <v>0</v>
      </c>
      <c r="F281" s="307">
        <f>E281+F280</f>
        <v>0</v>
      </c>
      <c r="G281" s="304"/>
      <c r="H281" s="337"/>
      <c r="I281" s="337"/>
    </row>
    <row r="282" spans="1:9" ht="15" hidden="1" thickBot="1" x14ac:dyDescent="0.35">
      <c r="A282" s="310" t="s">
        <v>406</v>
      </c>
      <c r="B282" s="311">
        <f>SUM(B272:B280)</f>
        <v>0</v>
      </c>
      <c r="C282" s="311"/>
      <c r="D282" s="311">
        <f>D274+D276+D278+D280</f>
        <v>0</v>
      </c>
      <c r="E282" s="311">
        <f>E274+E276+E278+E280</f>
        <v>0</v>
      </c>
      <c r="F282" s="311">
        <f>F274+F276+F278+F280</f>
        <v>0</v>
      </c>
      <c r="G282" s="312">
        <f>G272+G274+G276+G278+G280</f>
        <v>0</v>
      </c>
      <c r="H282" s="337"/>
      <c r="I282" s="337"/>
    </row>
    <row r="283" spans="1:9" hidden="1" x14ac:dyDescent="0.3">
      <c r="A283" s="313" t="s">
        <v>407</v>
      </c>
      <c r="B283" s="314">
        <f>J199</f>
        <v>0</v>
      </c>
      <c r="C283" s="314">
        <f>T198</f>
        <v>1</v>
      </c>
      <c r="D283" s="315">
        <f t="shared" ref="D283:F286" si="72">ROUND(($B283/$C283),0)</f>
        <v>0</v>
      </c>
      <c r="E283" s="315">
        <f t="shared" si="72"/>
        <v>0</v>
      </c>
      <c r="F283" s="315">
        <f t="shared" si="72"/>
        <v>0</v>
      </c>
      <c r="G283" s="316"/>
      <c r="H283" s="337"/>
      <c r="I283" s="337"/>
    </row>
    <row r="284" spans="1:9" hidden="1" x14ac:dyDescent="0.3">
      <c r="A284" s="308" t="s">
        <v>408</v>
      </c>
      <c r="B284" s="309">
        <f>J216</f>
        <v>0</v>
      </c>
      <c r="C284" s="309">
        <f>T215</f>
        <v>10</v>
      </c>
      <c r="D284" s="301">
        <f t="shared" si="72"/>
        <v>0</v>
      </c>
      <c r="E284" s="301">
        <f t="shared" si="72"/>
        <v>0</v>
      </c>
      <c r="F284" s="301">
        <f t="shared" si="72"/>
        <v>0</v>
      </c>
      <c r="G284" s="304"/>
      <c r="H284" s="337"/>
      <c r="I284" s="337"/>
    </row>
    <row r="285" spans="1:9" hidden="1" x14ac:dyDescent="0.3">
      <c r="A285" s="305" t="s">
        <v>409</v>
      </c>
      <c r="B285" s="306"/>
      <c r="C285" s="306"/>
      <c r="D285" s="307">
        <f>D284</f>
        <v>0</v>
      </c>
      <c r="E285" s="307">
        <f>E284+D285</f>
        <v>0</v>
      </c>
      <c r="F285" s="307">
        <f>F284+E285</f>
        <v>0</v>
      </c>
      <c r="G285" s="317"/>
      <c r="H285" s="337"/>
      <c r="I285" s="337"/>
    </row>
    <row r="286" spans="1:9" ht="15" hidden="1" thickBot="1" x14ac:dyDescent="0.35">
      <c r="A286" s="308" t="s">
        <v>410</v>
      </c>
      <c r="B286" s="309">
        <f>J218</f>
        <v>0</v>
      </c>
      <c r="C286" s="309">
        <f>T218</f>
        <v>5</v>
      </c>
      <c r="D286" s="301">
        <f t="shared" si="72"/>
        <v>0</v>
      </c>
      <c r="E286" s="301">
        <f t="shared" si="72"/>
        <v>0</v>
      </c>
      <c r="F286" s="301">
        <f t="shared" si="72"/>
        <v>0</v>
      </c>
      <c r="G286" s="325">
        <f>SUM(G283:G284)</f>
        <v>0</v>
      </c>
      <c r="H286" s="337"/>
      <c r="I286" s="337"/>
    </row>
    <row r="287" spans="1:9" hidden="1" x14ac:dyDescent="0.3">
      <c r="A287" s="319" t="s">
        <v>248</v>
      </c>
      <c r="B287" s="326"/>
      <c r="C287" s="326"/>
      <c r="D287" s="327">
        <f>D286</f>
        <v>0</v>
      </c>
      <c r="E287" s="327">
        <f>E286+D287</f>
        <v>0</v>
      </c>
      <c r="F287" s="327">
        <f>F286+E287</f>
        <v>0</v>
      </c>
      <c r="G287" s="333">
        <f>F287+G286</f>
        <v>0</v>
      </c>
      <c r="H287" s="337"/>
      <c r="I287" s="337"/>
    </row>
    <row r="288" spans="1:9" hidden="1" x14ac:dyDescent="0.3">
      <c r="A288" s="329" t="s">
        <v>411</v>
      </c>
      <c r="B288" s="309">
        <f>J224</f>
        <v>0</v>
      </c>
      <c r="C288" s="309">
        <f>T223</f>
        <v>5</v>
      </c>
      <c r="D288" s="301">
        <f>ROUND(($B288/$C288),0)</f>
        <v>0</v>
      </c>
      <c r="E288" s="301">
        <f>ROUND(($B288/$C288),0)</f>
        <v>0</v>
      </c>
      <c r="F288" s="301">
        <f>ROUND(($B288/$C288),0)</f>
        <v>0</v>
      </c>
      <c r="G288" s="316"/>
      <c r="H288" s="337"/>
      <c r="I288" s="337"/>
    </row>
    <row r="289" spans="1:9" hidden="1" x14ac:dyDescent="0.3">
      <c r="A289" s="330" t="s">
        <v>412</v>
      </c>
      <c r="B289" s="306"/>
      <c r="C289" s="306"/>
      <c r="D289" s="306">
        <f>D288</f>
        <v>0</v>
      </c>
      <c r="E289" s="306">
        <f>E288+D289</f>
        <v>0</v>
      </c>
      <c r="F289" s="306">
        <f>F288+E289</f>
        <v>0</v>
      </c>
      <c r="G289" s="337"/>
      <c r="H289" s="337"/>
      <c r="I289" s="337"/>
    </row>
    <row r="290" spans="1:9" hidden="1" x14ac:dyDescent="0.3">
      <c r="A290" s="337"/>
      <c r="B290" s="337"/>
      <c r="C290" s="337"/>
      <c r="D290" s="337"/>
      <c r="E290" s="337"/>
      <c r="F290" s="337"/>
      <c r="G290" s="337"/>
      <c r="H290" s="337"/>
      <c r="I290" s="337"/>
    </row>
    <row r="291" spans="1:9" hidden="1" x14ac:dyDescent="0.3">
      <c r="A291" s="297" t="s">
        <v>396</v>
      </c>
      <c r="B291" s="298">
        <f>D271</f>
        <v>2022</v>
      </c>
      <c r="C291" s="298" t="s">
        <v>398</v>
      </c>
      <c r="D291" s="298">
        <f>E271</f>
        <v>2023</v>
      </c>
      <c r="E291" s="298">
        <f>F271</f>
        <v>2024</v>
      </c>
      <c r="F291" s="299" t="s">
        <v>399</v>
      </c>
      <c r="G291" s="337"/>
      <c r="H291" s="337"/>
      <c r="I291" s="337"/>
    </row>
    <row r="292" spans="1:9" hidden="1" x14ac:dyDescent="0.3">
      <c r="A292" s="300" t="s">
        <v>400</v>
      </c>
      <c r="B292" s="301">
        <f>M51</f>
        <v>0</v>
      </c>
      <c r="C292" s="302">
        <f>T50</f>
        <v>20</v>
      </c>
      <c r="D292" s="303">
        <f>ROUND(($B292/$C292),0)</f>
        <v>0</v>
      </c>
      <c r="E292" s="303">
        <f t="shared" ref="E292:E300" si="73">ROUND(($B292/$C292),0)</f>
        <v>0</v>
      </c>
      <c r="F292" s="304">
        <f>B292-(D292+E292)</f>
        <v>0</v>
      </c>
      <c r="G292" s="337"/>
      <c r="H292" s="337"/>
      <c r="I292" s="337"/>
    </row>
    <row r="293" spans="1:9" hidden="1" x14ac:dyDescent="0.3">
      <c r="A293" s="305" t="s">
        <v>401</v>
      </c>
      <c r="B293" s="331"/>
      <c r="C293" s="331"/>
      <c r="D293" s="331">
        <f>D292</f>
        <v>0</v>
      </c>
      <c r="E293" s="331">
        <f>E292+D293</f>
        <v>0</v>
      </c>
      <c r="F293" s="304"/>
      <c r="G293" s="337"/>
      <c r="H293" s="337"/>
      <c r="I293" s="337"/>
    </row>
    <row r="294" spans="1:9" hidden="1" x14ac:dyDescent="0.3">
      <c r="A294" s="308" t="s">
        <v>402</v>
      </c>
      <c r="B294" s="309">
        <f>M93</f>
        <v>0</v>
      </c>
      <c r="C294" s="309">
        <f>T92</f>
        <v>10</v>
      </c>
      <c r="D294" s="301">
        <f>ROUND(($B294/$C294),0)</f>
        <v>0</v>
      </c>
      <c r="E294" s="301">
        <f t="shared" si="73"/>
        <v>0</v>
      </c>
      <c r="F294" s="304">
        <f>B294-(D294+E294)</f>
        <v>0</v>
      </c>
      <c r="G294" s="337"/>
      <c r="H294" s="337"/>
      <c r="I294" s="337"/>
    </row>
    <row r="295" spans="1:9" hidden="1" x14ac:dyDescent="0.3">
      <c r="A295" s="305" t="s">
        <v>401</v>
      </c>
      <c r="B295" s="306"/>
      <c r="C295" s="306"/>
      <c r="D295" s="307">
        <f>D294</f>
        <v>0</v>
      </c>
      <c r="E295" s="307">
        <f>D295+E294</f>
        <v>0</v>
      </c>
      <c r="F295" s="304"/>
      <c r="G295" s="337"/>
      <c r="H295" s="337"/>
      <c r="I295" s="337"/>
    </row>
    <row r="296" spans="1:9" hidden="1" x14ac:dyDescent="0.3">
      <c r="A296" s="308" t="s">
        <v>403</v>
      </c>
      <c r="B296" s="309">
        <f>M146</f>
        <v>0</v>
      </c>
      <c r="C296" s="309">
        <f>T145</f>
        <v>5</v>
      </c>
      <c r="D296" s="301">
        <f>ROUND(($B296/$C296),0)</f>
        <v>0</v>
      </c>
      <c r="E296" s="301">
        <f t="shared" si="73"/>
        <v>0</v>
      </c>
      <c r="F296" s="304">
        <f>B296-(D296+E296)</f>
        <v>0</v>
      </c>
      <c r="G296" s="337"/>
      <c r="H296" s="337"/>
      <c r="I296" s="337"/>
    </row>
    <row r="297" spans="1:9" hidden="1" x14ac:dyDescent="0.3">
      <c r="A297" s="305" t="s">
        <v>401</v>
      </c>
      <c r="B297" s="306"/>
      <c r="C297" s="306"/>
      <c r="D297" s="307">
        <f>D296</f>
        <v>0</v>
      </c>
      <c r="E297" s="307">
        <f>D297+E296</f>
        <v>0</v>
      </c>
      <c r="F297" s="304"/>
      <c r="G297" s="337"/>
      <c r="H297" s="337"/>
      <c r="I297" s="337"/>
    </row>
    <row r="298" spans="1:9" hidden="1" x14ac:dyDescent="0.3">
      <c r="A298" s="300" t="s">
        <v>404</v>
      </c>
      <c r="B298" s="309">
        <f>M153</f>
        <v>0</v>
      </c>
      <c r="C298" s="309">
        <f>T152</f>
        <v>5</v>
      </c>
      <c r="D298" s="301">
        <f>ROUND(($B298/$C298),0)</f>
        <v>0</v>
      </c>
      <c r="E298" s="301">
        <f t="shared" si="73"/>
        <v>0</v>
      </c>
      <c r="F298" s="304">
        <f>B298-(D298+E298)</f>
        <v>0</v>
      </c>
      <c r="G298" s="337"/>
      <c r="H298" s="337"/>
      <c r="I298" s="337"/>
    </row>
    <row r="299" spans="1:9" hidden="1" x14ac:dyDescent="0.3">
      <c r="A299" s="305" t="s">
        <v>401</v>
      </c>
      <c r="B299" s="306"/>
      <c r="C299" s="306"/>
      <c r="D299" s="307">
        <f>D298</f>
        <v>0</v>
      </c>
      <c r="E299" s="307">
        <f>D299+E298</f>
        <v>0</v>
      </c>
      <c r="F299" s="304"/>
      <c r="G299" s="337"/>
      <c r="H299" s="337"/>
      <c r="I299" s="337"/>
    </row>
    <row r="300" spans="1:9" hidden="1" x14ac:dyDescent="0.3">
      <c r="A300" s="300" t="s">
        <v>405</v>
      </c>
      <c r="B300" s="309">
        <f>M178</f>
        <v>0</v>
      </c>
      <c r="C300" s="309">
        <f>T177</f>
        <v>3</v>
      </c>
      <c r="D300" s="301">
        <f>ROUND(($B300/$C300),0)</f>
        <v>0</v>
      </c>
      <c r="E300" s="301">
        <f t="shared" si="73"/>
        <v>0</v>
      </c>
      <c r="F300" s="304">
        <f>B300-(D300+E300)</f>
        <v>0</v>
      </c>
      <c r="G300" s="337"/>
      <c r="H300" s="337"/>
      <c r="I300" s="337"/>
    </row>
    <row r="301" spans="1:9" hidden="1" x14ac:dyDescent="0.3">
      <c r="A301" s="305" t="s">
        <v>401</v>
      </c>
      <c r="B301" s="306"/>
      <c r="C301" s="306"/>
      <c r="D301" s="307">
        <f>D300</f>
        <v>0</v>
      </c>
      <c r="E301" s="307">
        <f>D301+E300</f>
        <v>0</v>
      </c>
      <c r="F301" s="304"/>
      <c r="G301" s="337"/>
      <c r="H301" s="337"/>
      <c r="I301" s="337"/>
    </row>
    <row r="302" spans="1:9" ht="15" hidden="1" thickBot="1" x14ac:dyDescent="0.35">
      <c r="A302" s="310" t="s">
        <v>406</v>
      </c>
      <c r="B302" s="311">
        <f>SUM(B292:B300)</f>
        <v>0</v>
      </c>
      <c r="C302" s="311"/>
      <c r="D302" s="311">
        <f>D294+D296+D298+D300</f>
        <v>0</v>
      </c>
      <c r="E302" s="311">
        <f>E294+E296+E298+E300</f>
        <v>0</v>
      </c>
      <c r="F302" s="312">
        <f>F292+F294+F296+F298+F300</f>
        <v>0</v>
      </c>
      <c r="G302" s="337"/>
      <c r="H302" s="337"/>
      <c r="I302" s="337"/>
    </row>
    <row r="303" spans="1:9" hidden="1" x14ac:dyDescent="0.3">
      <c r="A303" s="313" t="s">
        <v>407</v>
      </c>
      <c r="B303" s="314">
        <f>M199</f>
        <v>0</v>
      </c>
      <c r="C303" s="314">
        <f>T198</f>
        <v>1</v>
      </c>
      <c r="D303" s="315">
        <f>ROUND(($B303/$C303),0)</f>
        <v>0</v>
      </c>
      <c r="E303" s="315">
        <f>ROUND(($B303/$C303),0)</f>
        <v>0</v>
      </c>
      <c r="F303" s="316"/>
      <c r="G303" s="337"/>
      <c r="H303" s="337"/>
      <c r="I303" s="337"/>
    </row>
    <row r="304" spans="1:9" hidden="1" x14ac:dyDescent="0.3">
      <c r="A304" s="308" t="s">
        <v>408</v>
      </c>
      <c r="B304" s="309">
        <f>M216</f>
        <v>0</v>
      </c>
      <c r="C304" s="309">
        <f>T215</f>
        <v>10</v>
      </c>
      <c r="D304" s="301">
        <f>ROUND(($B304/$C304),0)</f>
        <v>0</v>
      </c>
      <c r="E304" s="301">
        <f>ROUND(($B304/$C304),0)</f>
        <v>0</v>
      </c>
      <c r="F304" s="304"/>
      <c r="G304" s="337"/>
      <c r="H304" s="337"/>
      <c r="I304" s="337"/>
    </row>
    <row r="305" spans="1:9" hidden="1" x14ac:dyDescent="0.3">
      <c r="A305" s="305" t="s">
        <v>409</v>
      </c>
      <c r="B305" s="306"/>
      <c r="C305" s="306"/>
      <c r="D305" s="307"/>
      <c r="E305" s="307"/>
      <c r="F305" s="317"/>
      <c r="G305" s="337"/>
      <c r="H305" s="337"/>
      <c r="I305" s="337"/>
    </row>
    <row r="306" spans="1:9" ht="15" hidden="1" thickBot="1" x14ac:dyDescent="0.35">
      <c r="A306" s="308" t="s">
        <v>410</v>
      </c>
      <c r="B306" s="309">
        <f>M218</f>
        <v>0</v>
      </c>
      <c r="C306" s="309">
        <f>T218</f>
        <v>5</v>
      </c>
      <c r="D306" s="301">
        <f>SUM(D303:D304)</f>
        <v>0</v>
      </c>
      <c r="E306" s="301">
        <f>SUM(E303:E304)</f>
        <v>0</v>
      </c>
      <c r="F306" s="325">
        <f>SUM(F303:F304)</f>
        <v>0</v>
      </c>
      <c r="G306" s="337"/>
      <c r="H306" s="337"/>
      <c r="I306" s="337"/>
    </row>
    <row r="307" spans="1:9" ht="15" hidden="1" thickBot="1" x14ac:dyDescent="0.35">
      <c r="A307" s="334" t="s">
        <v>248</v>
      </c>
      <c r="B307" s="335">
        <f>M225</f>
        <v>0</v>
      </c>
      <c r="C307" s="335"/>
      <c r="D307" s="336">
        <f>D306</f>
        <v>0</v>
      </c>
      <c r="E307" s="336">
        <f>D307+E306</f>
        <v>0</v>
      </c>
      <c r="F307" s="333"/>
      <c r="G307" s="337"/>
      <c r="H307" s="337"/>
      <c r="I307" s="337"/>
    </row>
    <row r="308" spans="1:9" hidden="1" x14ac:dyDescent="0.3">
      <c r="A308" s="329" t="s">
        <v>411</v>
      </c>
      <c r="B308" s="309">
        <f>M224</f>
        <v>0</v>
      </c>
      <c r="C308" s="309">
        <f>T223</f>
        <v>5</v>
      </c>
      <c r="D308" s="301">
        <f>ROUND(($B308/$C308),0)</f>
        <v>0</v>
      </c>
      <c r="E308" s="301">
        <f>ROUND(($B308/$C308),0)</f>
        <v>0</v>
      </c>
      <c r="F308" s="301">
        <f>ROUND(($B308/$C308),0)</f>
        <v>0</v>
      </c>
      <c r="G308" s="337"/>
      <c r="H308" s="337"/>
      <c r="I308" s="337"/>
    </row>
    <row r="309" spans="1:9" hidden="1" x14ac:dyDescent="0.3">
      <c r="A309" s="330" t="s">
        <v>412</v>
      </c>
      <c r="B309" s="306"/>
      <c r="C309" s="306"/>
      <c r="D309" s="306">
        <f>D308</f>
        <v>0</v>
      </c>
      <c r="E309" s="306">
        <f>E308+D309</f>
        <v>0</v>
      </c>
      <c r="F309" s="306">
        <f>F308+E309</f>
        <v>0</v>
      </c>
      <c r="G309" s="337"/>
      <c r="H309" s="337"/>
      <c r="I309" s="337"/>
    </row>
    <row r="310" spans="1:9" hidden="1" x14ac:dyDescent="0.3">
      <c r="A310" s="337"/>
      <c r="B310" s="337"/>
      <c r="C310" s="337"/>
      <c r="D310" s="337"/>
      <c r="E310" s="337"/>
      <c r="F310" s="337"/>
      <c r="G310" s="337"/>
      <c r="H310" s="337"/>
      <c r="I310" s="337"/>
    </row>
    <row r="311" spans="1:9" hidden="1" x14ac:dyDescent="0.3">
      <c r="A311" s="337"/>
      <c r="B311" s="337"/>
      <c r="C311" s="337"/>
      <c r="D311" s="337"/>
      <c r="E311" s="337"/>
      <c r="F311" s="337"/>
      <c r="G311" s="337"/>
      <c r="H311" s="337"/>
      <c r="I311" s="337"/>
    </row>
    <row r="312" spans="1:9" hidden="1" x14ac:dyDescent="0.3">
      <c r="A312" s="297" t="s">
        <v>396</v>
      </c>
      <c r="B312" s="298">
        <f>D291</f>
        <v>2023</v>
      </c>
      <c r="C312" s="298" t="s">
        <v>398</v>
      </c>
      <c r="D312" s="298">
        <f>E291</f>
        <v>2024</v>
      </c>
      <c r="E312" s="299" t="s">
        <v>399</v>
      </c>
      <c r="F312" s="337"/>
      <c r="G312" s="337"/>
      <c r="H312" s="337"/>
      <c r="I312" s="337"/>
    </row>
    <row r="313" spans="1:9" hidden="1" x14ac:dyDescent="0.3">
      <c r="A313" s="300" t="s">
        <v>400</v>
      </c>
      <c r="B313" s="301">
        <f>P51</f>
        <v>0</v>
      </c>
      <c r="C313" s="302">
        <f>T50</f>
        <v>20</v>
      </c>
      <c r="D313" s="303">
        <f>ROUND(($B313/$C313),0)</f>
        <v>0</v>
      </c>
      <c r="E313" s="304">
        <f>B313-(D313)</f>
        <v>0</v>
      </c>
      <c r="F313" s="337"/>
      <c r="G313" s="337"/>
      <c r="H313" s="337"/>
      <c r="I313" s="337"/>
    </row>
    <row r="314" spans="1:9" hidden="1" x14ac:dyDescent="0.3">
      <c r="A314" s="305" t="s">
        <v>401</v>
      </c>
      <c r="B314" s="331"/>
      <c r="C314" s="331"/>
      <c r="D314" s="331">
        <f>D313</f>
        <v>0</v>
      </c>
      <c r="E314" s="304"/>
      <c r="F314" s="337"/>
      <c r="G314" s="337"/>
      <c r="H314" s="337"/>
      <c r="I314" s="337"/>
    </row>
    <row r="315" spans="1:9" hidden="1" x14ac:dyDescent="0.3">
      <c r="A315" s="308" t="s">
        <v>402</v>
      </c>
      <c r="B315" s="309">
        <f>P93</f>
        <v>0</v>
      </c>
      <c r="C315" s="309">
        <f>T92</f>
        <v>10</v>
      </c>
      <c r="D315" s="301">
        <f>ROUND(($B315/$C315),0)</f>
        <v>0</v>
      </c>
      <c r="E315" s="304">
        <f>B315-(D315)</f>
        <v>0</v>
      </c>
      <c r="F315" s="337"/>
      <c r="G315" s="337"/>
      <c r="H315" s="337"/>
      <c r="I315" s="337"/>
    </row>
    <row r="316" spans="1:9" hidden="1" x14ac:dyDescent="0.3">
      <c r="A316" s="305" t="s">
        <v>401</v>
      </c>
      <c r="B316" s="306"/>
      <c r="C316" s="306"/>
      <c r="D316" s="307">
        <f>D315</f>
        <v>0</v>
      </c>
      <c r="E316" s="304"/>
      <c r="F316" s="337"/>
      <c r="G316" s="337"/>
      <c r="H316" s="337"/>
      <c r="I316" s="337"/>
    </row>
    <row r="317" spans="1:9" hidden="1" x14ac:dyDescent="0.3">
      <c r="A317" s="308" t="s">
        <v>403</v>
      </c>
      <c r="B317" s="309">
        <f>P146</f>
        <v>0</v>
      </c>
      <c r="C317" s="309">
        <f>T145</f>
        <v>5</v>
      </c>
      <c r="D317" s="301">
        <f>ROUND(($B317/$C317),0)</f>
        <v>0</v>
      </c>
      <c r="E317" s="304">
        <f>B317-(D317)</f>
        <v>0</v>
      </c>
      <c r="F317" s="337"/>
      <c r="G317" s="337"/>
      <c r="H317" s="337"/>
      <c r="I317" s="337"/>
    </row>
    <row r="318" spans="1:9" hidden="1" x14ac:dyDescent="0.3">
      <c r="A318" s="305" t="s">
        <v>401</v>
      </c>
      <c r="B318" s="306"/>
      <c r="C318" s="306"/>
      <c r="D318" s="307">
        <f>D317</f>
        <v>0</v>
      </c>
      <c r="E318" s="304"/>
      <c r="F318" s="337"/>
      <c r="G318" s="337"/>
      <c r="H318" s="337"/>
      <c r="I318" s="337"/>
    </row>
    <row r="319" spans="1:9" ht="6.6" hidden="1" customHeight="1" x14ac:dyDescent="0.3">
      <c r="A319" s="300" t="s">
        <v>404</v>
      </c>
      <c r="B319" s="309">
        <f>P153</f>
        <v>0</v>
      </c>
      <c r="C319" s="309">
        <f>T152</f>
        <v>5</v>
      </c>
      <c r="D319" s="301">
        <f>ROUND(($B319/$C319),0)</f>
        <v>0</v>
      </c>
      <c r="E319" s="304">
        <f>B319-(D319)</f>
        <v>0</v>
      </c>
      <c r="F319" s="337"/>
      <c r="G319" s="337"/>
      <c r="H319" s="337"/>
      <c r="I319" s="337"/>
    </row>
    <row r="320" spans="1:9" hidden="1" x14ac:dyDescent="0.3">
      <c r="A320" s="305" t="s">
        <v>401</v>
      </c>
      <c r="B320" s="306"/>
      <c r="C320" s="306"/>
      <c r="D320" s="307">
        <f>D319</f>
        <v>0</v>
      </c>
      <c r="E320" s="304"/>
      <c r="F320" s="337"/>
      <c r="G320" s="337"/>
      <c r="H320" s="337"/>
      <c r="I320" s="337"/>
    </row>
    <row r="321" spans="1:9" hidden="1" x14ac:dyDescent="0.3">
      <c r="A321" s="300" t="s">
        <v>405</v>
      </c>
      <c r="B321" s="309">
        <f>P178</f>
        <v>0</v>
      </c>
      <c r="C321" s="309">
        <f>T177</f>
        <v>3</v>
      </c>
      <c r="D321" s="301">
        <f>ROUND(($B321/$C321),0)</f>
        <v>0</v>
      </c>
      <c r="E321" s="304">
        <f>B321-(D321)</f>
        <v>0</v>
      </c>
      <c r="F321" s="337"/>
      <c r="G321" s="337"/>
      <c r="H321" s="337"/>
      <c r="I321" s="337"/>
    </row>
    <row r="322" spans="1:9" hidden="1" x14ac:dyDescent="0.3">
      <c r="A322" s="305" t="s">
        <v>401</v>
      </c>
      <c r="B322" s="306"/>
      <c r="C322" s="306"/>
      <c r="D322" s="307">
        <f>D321</f>
        <v>0</v>
      </c>
      <c r="E322" s="304"/>
      <c r="F322" s="337"/>
      <c r="G322" s="337"/>
      <c r="H322" s="337"/>
      <c r="I322" s="337"/>
    </row>
    <row r="323" spans="1:9" ht="15" hidden="1" thickBot="1" x14ac:dyDescent="0.35">
      <c r="A323" s="310" t="s">
        <v>406</v>
      </c>
      <c r="B323" s="311">
        <f>SUM(B313:B321)</f>
        <v>0</v>
      </c>
      <c r="C323" s="311"/>
      <c r="D323" s="311">
        <f>D315+D317+D319+D321</f>
        <v>0</v>
      </c>
      <c r="E323" s="312">
        <f>E313+E315+E317+E319+321:321</f>
        <v>0</v>
      </c>
      <c r="F323" s="337"/>
      <c r="G323" s="337"/>
      <c r="H323" s="337"/>
      <c r="I323" s="337"/>
    </row>
    <row r="324" spans="1:9" hidden="1" x14ac:dyDescent="0.3">
      <c r="A324" s="313" t="s">
        <v>407</v>
      </c>
      <c r="B324" s="314">
        <f>P199</f>
        <v>0</v>
      </c>
      <c r="C324" s="314">
        <f>T198</f>
        <v>1</v>
      </c>
      <c r="D324" s="315">
        <f>ROUND(($B324/$C324),0)</f>
        <v>0</v>
      </c>
      <c r="E324" s="316"/>
      <c r="F324" s="337"/>
      <c r="G324" s="337"/>
      <c r="H324" s="337"/>
      <c r="I324" s="337"/>
    </row>
    <row r="325" spans="1:9" hidden="1" x14ac:dyDescent="0.3">
      <c r="A325" s="308" t="s">
        <v>408</v>
      </c>
      <c r="B325" s="309">
        <f>P216</f>
        <v>0</v>
      </c>
      <c r="C325" s="309">
        <f>T215</f>
        <v>10</v>
      </c>
      <c r="D325" s="301">
        <f>ROUND(($B325/$C325),0)</f>
        <v>0</v>
      </c>
      <c r="E325" s="304"/>
      <c r="F325" s="337"/>
      <c r="G325" s="337"/>
      <c r="H325" s="337"/>
      <c r="I325" s="337"/>
    </row>
    <row r="326" spans="1:9" hidden="1" x14ac:dyDescent="0.3">
      <c r="A326" s="305" t="s">
        <v>409</v>
      </c>
      <c r="B326" s="306"/>
      <c r="C326" s="306"/>
      <c r="D326" s="307"/>
      <c r="E326" s="317"/>
      <c r="F326" s="337"/>
      <c r="G326" s="337"/>
      <c r="H326" s="337"/>
      <c r="I326" s="337"/>
    </row>
    <row r="327" spans="1:9" ht="15" hidden="1" thickBot="1" x14ac:dyDescent="0.35">
      <c r="A327" s="308" t="s">
        <v>410</v>
      </c>
      <c r="B327" s="309">
        <f>P218</f>
        <v>0</v>
      </c>
      <c r="C327" s="309">
        <f>T218</f>
        <v>5</v>
      </c>
      <c r="D327" s="301">
        <f>SUM(D324:D325)</f>
        <v>0</v>
      </c>
      <c r="E327" s="325">
        <f>SUM(E324:E325)</f>
        <v>0</v>
      </c>
      <c r="F327" s="337"/>
      <c r="G327" s="337"/>
      <c r="H327" s="337"/>
      <c r="I327" s="337"/>
    </row>
    <row r="328" spans="1:9" ht="15" hidden="1" thickBot="1" x14ac:dyDescent="0.35">
      <c r="A328" s="334" t="s">
        <v>248</v>
      </c>
      <c r="B328" s="335"/>
      <c r="C328" s="335"/>
      <c r="D328" s="336">
        <f>D327</f>
        <v>0</v>
      </c>
      <c r="E328" s="333">
        <f>D328+E327</f>
        <v>0</v>
      </c>
      <c r="F328" s="337"/>
      <c r="G328" s="337"/>
      <c r="H328" s="337"/>
      <c r="I328" s="337"/>
    </row>
    <row r="329" spans="1:9" hidden="1" x14ac:dyDescent="0.3">
      <c r="A329" s="329" t="s">
        <v>411</v>
      </c>
      <c r="B329" s="309">
        <f>P224</f>
        <v>0</v>
      </c>
      <c r="C329" s="309">
        <f>T223</f>
        <v>5</v>
      </c>
      <c r="D329" s="301">
        <f>ROUND(($B329/$C329),0)</f>
        <v>0</v>
      </c>
      <c r="E329" s="301">
        <f>ROUND(($B329/$C329),0)</f>
        <v>0</v>
      </c>
      <c r="F329" s="337"/>
      <c r="G329" s="337"/>
      <c r="H329" s="337"/>
      <c r="I329" s="337"/>
    </row>
    <row r="330" spans="1:9" hidden="1" x14ac:dyDescent="0.3">
      <c r="A330" s="342" t="s">
        <v>412</v>
      </c>
      <c r="B330" s="343"/>
      <c r="C330" s="343"/>
      <c r="D330" s="343">
        <f>D329</f>
        <v>0</v>
      </c>
      <c r="E330" s="343">
        <f>E329+D330</f>
        <v>0</v>
      </c>
      <c r="F330" s="337"/>
      <c r="G330" s="337"/>
      <c r="H330" s="337"/>
      <c r="I330" s="337"/>
    </row>
    <row r="331" spans="1:9" hidden="1" x14ac:dyDescent="0.3">
      <c r="A331" s="337"/>
      <c r="B331" s="337"/>
      <c r="C331" s="337"/>
      <c r="D331" s="337"/>
      <c r="E331" s="337"/>
      <c r="F331" s="337"/>
      <c r="G331" s="337"/>
      <c r="H331" s="337"/>
      <c r="I331" s="337"/>
    </row>
    <row r="332" spans="1:9" hidden="1" x14ac:dyDescent="0.3">
      <c r="A332" s="337"/>
      <c r="B332" s="337"/>
      <c r="C332" s="337"/>
      <c r="D332" s="337"/>
      <c r="E332" s="337"/>
      <c r="F332" s="337"/>
      <c r="G332" s="337"/>
      <c r="H332" s="337"/>
      <c r="I332" s="337"/>
    </row>
    <row r="333" spans="1:9" hidden="1" x14ac:dyDescent="0.3">
      <c r="A333" s="337"/>
      <c r="B333" s="337"/>
      <c r="C333" s="337"/>
      <c r="D333" s="337"/>
      <c r="E333" s="337"/>
      <c r="F333" s="337"/>
      <c r="G333" s="337"/>
      <c r="H333" s="337"/>
      <c r="I333" s="337"/>
    </row>
    <row r="334" spans="1:9" hidden="1" x14ac:dyDescent="0.3">
      <c r="A334" s="344" t="s">
        <v>414</v>
      </c>
      <c r="B334" s="345" t="s">
        <v>415</v>
      </c>
      <c r="C334" s="339">
        <f>D230</f>
        <v>2020</v>
      </c>
      <c r="D334" s="339">
        <f>E230</f>
        <v>2021</v>
      </c>
      <c r="E334" s="339">
        <f>F230</f>
        <v>2022</v>
      </c>
      <c r="F334" s="339">
        <f>G230</f>
        <v>2023</v>
      </c>
      <c r="G334" s="339">
        <f>H230</f>
        <v>2024</v>
      </c>
      <c r="H334" s="337"/>
      <c r="I334" s="337"/>
    </row>
    <row r="335" spans="1:9" hidden="1" x14ac:dyDescent="0.3">
      <c r="A335" s="346" t="s">
        <v>416</v>
      </c>
      <c r="B335" s="340">
        <f>B252</f>
        <v>0</v>
      </c>
      <c r="C335" s="340">
        <f>B335+B252</f>
        <v>0</v>
      </c>
      <c r="D335" s="340">
        <f>C335+B272</f>
        <v>0</v>
      </c>
      <c r="E335" s="347">
        <f>D335+B292</f>
        <v>0</v>
      </c>
      <c r="F335" s="340">
        <f>E335+B313</f>
        <v>0</v>
      </c>
      <c r="G335" s="340">
        <f>F335+S61</f>
        <v>0</v>
      </c>
      <c r="H335" s="337"/>
      <c r="I335" s="337"/>
    </row>
    <row r="336" spans="1:9" hidden="1" x14ac:dyDescent="0.3">
      <c r="A336" s="346" t="s">
        <v>417</v>
      </c>
      <c r="B336" s="337">
        <v>0</v>
      </c>
      <c r="C336" s="337">
        <f>-1*(D232)</f>
        <v>0</v>
      </c>
      <c r="D336" s="337">
        <f>-1*(E232+D253)</f>
        <v>0</v>
      </c>
      <c r="E336" s="337">
        <f>-1*(F232+E253+D273)</f>
        <v>0</v>
      </c>
      <c r="F336" s="337">
        <f>-1*(G232+F253+E273+D293)</f>
        <v>0</v>
      </c>
      <c r="G336" s="337">
        <f>-1*(H232+G253+F273+E293+D314)</f>
        <v>0</v>
      </c>
      <c r="H336" s="337"/>
      <c r="I336" s="337"/>
    </row>
    <row r="337" spans="1:9" hidden="1" x14ac:dyDescent="0.3">
      <c r="A337" s="346" t="s">
        <v>418</v>
      </c>
      <c r="B337" s="337">
        <f>0</f>
        <v>0</v>
      </c>
      <c r="C337" s="337">
        <f>D231</f>
        <v>0</v>
      </c>
      <c r="D337" s="341">
        <f>E231+D252</f>
        <v>0</v>
      </c>
      <c r="E337" s="341">
        <f>F231+E252+D272</f>
        <v>0</v>
      </c>
      <c r="F337" s="341">
        <f>G231+F252+E272+D292</f>
        <v>0</v>
      </c>
      <c r="G337" s="341">
        <f>H231+G252+F272+E292+D313</f>
        <v>0</v>
      </c>
      <c r="H337" s="337"/>
      <c r="I337" s="337"/>
    </row>
    <row r="338" spans="1:9" hidden="1" x14ac:dyDescent="0.3">
      <c r="A338" s="337"/>
      <c r="B338" s="337"/>
      <c r="C338" s="337"/>
      <c r="D338" s="337"/>
      <c r="E338" s="337"/>
      <c r="F338" s="337"/>
      <c r="G338" s="337"/>
      <c r="H338" s="337"/>
      <c r="I338" s="337"/>
    </row>
    <row r="339" spans="1:9" hidden="1" x14ac:dyDescent="0.3">
      <c r="A339" s="337"/>
      <c r="B339" s="337"/>
      <c r="C339" s="337"/>
      <c r="D339" s="338"/>
      <c r="E339" s="338"/>
      <c r="F339" s="338"/>
      <c r="G339" s="338"/>
      <c r="H339" s="337"/>
      <c r="I339" s="337"/>
    </row>
    <row r="340" spans="1:9" hidden="1" x14ac:dyDescent="0.3">
      <c r="A340" s="344" t="s">
        <v>424</v>
      </c>
      <c r="B340" s="345" t="s">
        <v>415</v>
      </c>
      <c r="C340" s="338">
        <f>C334</f>
        <v>2020</v>
      </c>
      <c r="D340" s="338">
        <f>D334</f>
        <v>2021</v>
      </c>
      <c r="E340" s="338">
        <f>E334</f>
        <v>2022</v>
      </c>
      <c r="F340" s="338">
        <f>F334</f>
        <v>2023</v>
      </c>
      <c r="G340" s="338">
        <f>G334</f>
        <v>2024</v>
      </c>
      <c r="H340" s="337"/>
      <c r="I340" s="337"/>
    </row>
    <row r="341" spans="1:9" hidden="1" x14ac:dyDescent="0.3">
      <c r="A341" s="346" t="s">
        <v>416</v>
      </c>
      <c r="B341" s="340">
        <f>233:233</f>
        <v>0</v>
      </c>
      <c r="C341" s="340">
        <f>B341+B254</f>
        <v>0</v>
      </c>
      <c r="D341" s="340">
        <f>C341+B274</f>
        <v>0</v>
      </c>
      <c r="E341" s="347">
        <f>D341+B294</f>
        <v>0</v>
      </c>
      <c r="F341" s="340">
        <f>E341+B315</f>
        <v>0</v>
      </c>
      <c r="G341" s="340">
        <f>F341+S103</f>
        <v>0</v>
      </c>
      <c r="H341" s="337"/>
      <c r="I341" s="337"/>
    </row>
    <row r="342" spans="1:9" hidden="1" x14ac:dyDescent="0.3">
      <c r="A342" s="346" t="s">
        <v>417</v>
      </c>
      <c r="B342" s="337">
        <v>0</v>
      </c>
      <c r="C342" s="348">
        <f>-1*D234</f>
        <v>0</v>
      </c>
      <c r="D342" s="337">
        <f>-1*E234+D255</f>
        <v>0</v>
      </c>
      <c r="E342" s="337">
        <f>-1*F234+E255+D275</f>
        <v>0</v>
      </c>
      <c r="F342" s="337">
        <f>-1*(G234+F255+E275+D295)</f>
        <v>0</v>
      </c>
      <c r="G342" s="337">
        <f>-1*(H234+G255+F275+E295+D316)</f>
        <v>0</v>
      </c>
      <c r="H342" s="337"/>
      <c r="I342" s="337"/>
    </row>
    <row r="343" spans="1:9" hidden="1" x14ac:dyDescent="0.3">
      <c r="A343" s="346" t="s">
        <v>418</v>
      </c>
      <c r="B343" s="337">
        <f>0</f>
        <v>0</v>
      </c>
      <c r="C343" s="340">
        <f>D233</f>
        <v>0</v>
      </c>
      <c r="D343" s="341">
        <f>E233+D254</f>
        <v>0</v>
      </c>
      <c r="E343" s="341">
        <f>F233+E254+D274</f>
        <v>0</v>
      </c>
      <c r="F343" s="341">
        <f>G233+F254+E274+D294</f>
        <v>0</v>
      </c>
      <c r="G343" s="341">
        <f>H233+G254+F274+E294+D315</f>
        <v>0</v>
      </c>
      <c r="H343" s="337"/>
      <c r="I343" s="337"/>
    </row>
    <row r="344" spans="1:9" hidden="1" x14ac:dyDescent="0.3">
      <c r="A344" s="337"/>
      <c r="B344" s="337"/>
      <c r="C344" s="337"/>
      <c r="D344" s="337"/>
      <c r="E344" s="337"/>
      <c r="F344" s="337"/>
      <c r="G344" s="337"/>
      <c r="H344" s="337"/>
      <c r="I344" s="337"/>
    </row>
    <row r="345" spans="1:9" hidden="1" x14ac:dyDescent="0.3">
      <c r="A345" s="337"/>
      <c r="B345" s="337"/>
      <c r="C345" s="338"/>
      <c r="D345" s="338"/>
      <c r="E345" s="338"/>
      <c r="F345" s="338"/>
      <c r="G345" s="338"/>
      <c r="H345" s="337"/>
      <c r="I345" s="337"/>
    </row>
    <row r="346" spans="1:9" hidden="1" x14ac:dyDescent="0.3">
      <c r="A346" s="344" t="s">
        <v>134</v>
      </c>
      <c r="B346" s="345" t="s">
        <v>415</v>
      </c>
      <c r="C346" s="339">
        <f>C340</f>
        <v>2020</v>
      </c>
      <c r="D346" s="339">
        <f>D340</f>
        <v>2021</v>
      </c>
      <c r="E346" s="339">
        <f>E340</f>
        <v>2022</v>
      </c>
      <c r="F346" s="339">
        <f>F340</f>
        <v>2023</v>
      </c>
      <c r="G346" s="339">
        <f>G340</f>
        <v>2024</v>
      </c>
      <c r="H346" s="337"/>
      <c r="I346" s="337"/>
    </row>
    <row r="347" spans="1:9" hidden="1" x14ac:dyDescent="0.3">
      <c r="A347" s="346" t="s">
        <v>416</v>
      </c>
      <c r="B347" s="340">
        <f>B235</f>
        <v>0</v>
      </c>
      <c r="C347" s="340">
        <f>B347+B256</f>
        <v>0</v>
      </c>
      <c r="D347" s="340">
        <f>C347+B276</f>
        <v>0</v>
      </c>
      <c r="E347" s="347">
        <f>D347+B296</f>
        <v>0</v>
      </c>
      <c r="F347" s="340">
        <f>E347+B317</f>
        <v>0</v>
      </c>
      <c r="G347" s="340">
        <f>F347+S146</f>
        <v>0</v>
      </c>
      <c r="H347" s="337"/>
      <c r="I347" s="340"/>
    </row>
    <row r="348" spans="1:9" hidden="1" x14ac:dyDescent="0.3">
      <c r="A348" s="346" t="s">
        <v>417</v>
      </c>
      <c r="B348" s="337">
        <v>0</v>
      </c>
      <c r="C348" s="340">
        <f>-1*D236</f>
        <v>0</v>
      </c>
      <c r="D348" s="340">
        <f>-1*E236+D257</f>
        <v>0</v>
      </c>
      <c r="E348" s="337">
        <f>-1*F236+E257+D277</f>
        <v>0</v>
      </c>
      <c r="F348" s="337">
        <f>-1*(G236+F257+E277+D297)</f>
        <v>0</v>
      </c>
      <c r="G348" s="337">
        <f>-1*(H236+G257+F277+E297+D318)</f>
        <v>0</v>
      </c>
      <c r="H348" s="337"/>
      <c r="I348" s="337"/>
    </row>
    <row r="349" spans="1:9" hidden="1" x14ac:dyDescent="0.3">
      <c r="A349" s="346" t="s">
        <v>418</v>
      </c>
      <c r="B349" s="337">
        <f>0</f>
        <v>0</v>
      </c>
      <c r="C349" s="340">
        <f>D235</f>
        <v>0</v>
      </c>
      <c r="D349" s="341">
        <f>E235+D256</f>
        <v>0</v>
      </c>
      <c r="E349" s="341">
        <f>F235+E256+D276</f>
        <v>0</v>
      </c>
      <c r="F349" s="341">
        <f>G235+F256+E276+D296</f>
        <v>0</v>
      </c>
      <c r="G349" s="341">
        <f>H235+G256+F276+E296+D317</f>
        <v>0</v>
      </c>
      <c r="H349" s="337"/>
      <c r="I349" s="337"/>
    </row>
    <row r="350" spans="1:9" hidden="1" x14ac:dyDescent="0.3">
      <c r="A350" s="337"/>
      <c r="B350" s="337"/>
      <c r="C350" s="337"/>
      <c r="D350" s="337"/>
      <c r="E350" s="337"/>
      <c r="F350" s="337"/>
      <c r="G350" s="337"/>
      <c r="H350" s="337"/>
      <c r="I350" s="337"/>
    </row>
    <row r="351" spans="1:9" ht="2.4" hidden="1" customHeight="1" x14ac:dyDescent="0.3">
      <c r="A351" s="337"/>
      <c r="B351" s="337"/>
      <c r="C351" s="337"/>
      <c r="D351" s="337"/>
      <c r="E351" s="337"/>
      <c r="F351" s="337"/>
      <c r="G351" s="337"/>
      <c r="H351" s="337"/>
      <c r="I351" s="337"/>
    </row>
    <row r="352" spans="1:9" hidden="1" x14ac:dyDescent="0.3">
      <c r="A352" s="344" t="s">
        <v>425</v>
      </c>
      <c r="B352" s="345" t="s">
        <v>415</v>
      </c>
      <c r="C352" s="339">
        <f>C346</f>
        <v>2020</v>
      </c>
      <c r="D352" s="339">
        <f>D346</f>
        <v>2021</v>
      </c>
      <c r="E352" s="339">
        <f>E346</f>
        <v>2022</v>
      </c>
      <c r="F352" s="339">
        <f>F346</f>
        <v>2023</v>
      </c>
      <c r="G352" s="339">
        <f>G346</f>
        <v>2024</v>
      </c>
      <c r="H352" s="337"/>
      <c r="I352" s="337"/>
    </row>
    <row r="353" spans="1:9" hidden="1" x14ac:dyDescent="0.3">
      <c r="A353" s="346" t="s">
        <v>416</v>
      </c>
      <c r="B353" s="340">
        <f>B237</f>
        <v>0</v>
      </c>
      <c r="C353" s="340">
        <f>B353+B258</f>
        <v>0</v>
      </c>
      <c r="D353" s="340">
        <f>C353+B278</f>
        <v>0</v>
      </c>
      <c r="E353" s="347">
        <f>D353+B298</f>
        <v>0</v>
      </c>
      <c r="F353" s="340">
        <f>E353+B319</f>
        <v>0</v>
      </c>
      <c r="G353" s="340">
        <f>F353+S153</f>
        <v>0</v>
      </c>
      <c r="H353" s="337"/>
      <c r="I353" s="337"/>
    </row>
    <row r="354" spans="1:9" hidden="1" x14ac:dyDescent="0.3">
      <c r="A354" s="346" t="s">
        <v>417</v>
      </c>
      <c r="B354" s="337">
        <v>0</v>
      </c>
      <c r="C354" s="340">
        <f>-1*D238</f>
        <v>0</v>
      </c>
      <c r="D354" s="340">
        <f>-1*E238+D259</f>
        <v>0</v>
      </c>
      <c r="E354" s="337">
        <f>-1*F238+E259+D279</f>
        <v>0</v>
      </c>
      <c r="F354" s="337">
        <f>-1*(G238+F259+E279+D299)</f>
        <v>0</v>
      </c>
      <c r="G354" s="337">
        <f>-1*(H238+G259+F279+E299+D320)</f>
        <v>0</v>
      </c>
      <c r="H354" s="337"/>
      <c r="I354" s="337"/>
    </row>
    <row r="355" spans="1:9" hidden="1" x14ac:dyDescent="0.3">
      <c r="A355" s="346" t="s">
        <v>418</v>
      </c>
      <c r="B355" s="337">
        <f>0</f>
        <v>0</v>
      </c>
      <c r="C355" s="340">
        <f>D237</f>
        <v>0</v>
      </c>
      <c r="D355" s="341">
        <f>E237+D258</f>
        <v>0</v>
      </c>
      <c r="E355" s="341">
        <f>F237+E258+D278</f>
        <v>0</v>
      </c>
      <c r="F355" s="341">
        <f>G237+F258+E278+D298</f>
        <v>0</v>
      </c>
      <c r="G355" s="341">
        <f>H237+G258+F278+E298+D319</f>
        <v>0</v>
      </c>
      <c r="H355" s="337"/>
      <c r="I355" s="337"/>
    </row>
    <row r="356" spans="1:9" hidden="1" x14ac:dyDescent="0.3">
      <c r="A356" s="337"/>
      <c r="B356" s="337"/>
      <c r="C356" s="337"/>
      <c r="D356" s="337"/>
      <c r="E356" s="337"/>
      <c r="F356" s="337"/>
      <c r="G356" s="337"/>
      <c r="H356" s="337"/>
      <c r="I356" s="337"/>
    </row>
    <row r="357" spans="1:9" hidden="1" x14ac:dyDescent="0.3">
      <c r="A357" s="344" t="s">
        <v>426</v>
      </c>
      <c r="B357" s="345" t="s">
        <v>415</v>
      </c>
      <c r="C357" s="339">
        <f>C352</f>
        <v>2020</v>
      </c>
      <c r="D357" s="339">
        <f>D352</f>
        <v>2021</v>
      </c>
      <c r="E357" s="339">
        <f>E352</f>
        <v>2022</v>
      </c>
      <c r="F357" s="339">
        <f>F352</f>
        <v>2023</v>
      </c>
      <c r="G357" s="339">
        <f>G352</f>
        <v>2024</v>
      </c>
      <c r="H357" s="337"/>
      <c r="I357" s="337"/>
    </row>
    <row r="358" spans="1:9" hidden="1" x14ac:dyDescent="0.3">
      <c r="A358" s="346" t="s">
        <v>416</v>
      </c>
      <c r="B358" s="340">
        <f>B239</f>
        <v>0</v>
      </c>
      <c r="C358" s="340">
        <f>B358+B260</f>
        <v>0</v>
      </c>
      <c r="D358" s="340">
        <f>C358+B280</f>
        <v>0</v>
      </c>
      <c r="E358" s="347">
        <f>D358+B300</f>
        <v>0</v>
      </c>
      <c r="F358" s="340">
        <f>E358+B321</f>
        <v>0</v>
      </c>
      <c r="G358" s="340">
        <f>F358+S179</f>
        <v>0</v>
      </c>
      <c r="H358" s="337"/>
      <c r="I358" s="337"/>
    </row>
    <row r="359" spans="1:9" hidden="1" x14ac:dyDescent="0.3">
      <c r="A359" s="346" t="s">
        <v>417</v>
      </c>
      <c r="B359" s="337">
        <v>0</v>
      </c>
      <c r="C359" s="340">
        <f>-1*D240</f>
        <v>0</v>
      </c>
      <c r="D359" s="340">
        <f>-1*E240+D261</f>
        <v>0</v>
      </c>
      <c r="E359" s="337">
        <f>-1*F240+E261+D281</f>
        <v>0</v>
      </c>
      <c r="F359" s="337">
        <f>-1*(G240+F261+E281+D301)</f>
        <v>0</v>
      </c>
      <c r="G359" s="337">
        <f>-1*(H240+G261+F281+E301+D322)</f>
        <v>0</v>
      </c>
      <c r="H359" s="337"/>
      <c r="I359" s="337"/>
    </row>
    <row r="360" spans="1:9" hidden="1" x14ac:dyDescent="0.3">
      <c r="A360" s="346" t="s">
        <v>418</v>
      </c>
      <c r="B360" s="337">
        <f>0</f>
        <v>0</v>
      </c>
      <c r="C360" s="340">
        <f>D239</f>
        <v>0</v>
      </c>
      <c r="D360" s="341">
        <f>E239+D260</f>
        <v>0</v>
      </c>
      <c r="E360" s="341">
        <f>F239+E260+D280</f>
        <v>0</v>
      </c>
      <c r="F360" s="341">
        <f>G239+F260+E280+D300</f>
        <v>0</v>
      </c>
      <c r="G360" s="341">
        <f>H239+G260+F280+E300+D321</f>
        <v>0</v>
      </c>
      <c r="H360" s="337"/>
      <c r="I360" s="337"/>
    </row>
    <row r="361" spans="1:9" hidden="1" x14ac:dyDescent="0.3">
      <c r="A361" s="337"/>
      <c r="B361" s="337"/>
      <c r="C361" s="337"/>
      <c r="D361" s="337"/>
      <c r="E361" s="337"/>
      <c r="F361" s="337"/>
      <c r="G361" s="337"/>
      <c r="H361" s="337"/>
      <c r="I361" s="337"/>
    </row>
    <row r="362" spans="1:9" hidden="1" x14ac:dyDescent="0.3">
      <c r="A362" s="344" t="s">
        <v>427</v>
      </c>
      <c r="B362" s="345" t="s">
        <v>415</v>
      </c>
      <c r="C362" s="339">
        <f>C357</f>
        <v>2020</v>
      </c>
      <c r="D362" s="339">
        <f>D357</f>
        <v>2021</v>
      </c>
      <c r="E362" s="339">
        <f>E357</f>
        <v>2022</v>
      </c>
      <c r="F362" s="339">
        <f>F357</f>
        <v>2023</v>
      </c>
      <c r="G362" s="339">
        <f>G357</f>
        <v>2024</v>
      </c>
      <c r="H362" s="337"/>
      <c r="I362" s="337"/>
    </row>
    <row r="363" spans="1:9" hidden="1" x14ac:dyDescent="0.3">
      <c r="A363" s="346" t="s">
        <v>416</v>
      </c>
      <c r="B363" s="340">
        <f>B242</f>
        <v>0</v>
      </c>
      <c r="C363" s="340">
        <f>B363+B263</f>
        <v>0</v>
      </c>
      <c r="D363" s="340">
        <f>C363+B283</f>
        <v>0</v>
      </c>
      <c r="E363" s="347">
        <f>D363+B303</f>
        <v>0</v>
      </c>
      <c r="F363" s="340">
        <f>E363+B324</f>
        <v>0</v>
      </c>
      <c r="G363" s="340">
        <f>F363+S200</f>
        <v>0</v>
      </c>
      <c r="H363" s="337"/>
      <c r="I363" s="337"/>
    </row>
    <row r="364" spans="1:9" hidden="1" x14ac:dyDescent="0.3">
      <c r="A364" s="346" t="s">
        <v>419</v>
      </c>
      <c r="B364" s="337">
        <v>0</v>
      </c>
      <c r="C364" s="340">
        <f>D242*-1</f>
        <v>0</v>
      </c>
      <c r="D364" s="340">
        <f>-1*E242+D263</f>
        <v>0</v>
      </c>
      <c r="E364" s="337">
        <f>-1*F242+E263+D283</f>
        <v>0</v>
      </c>
      <c r="F364" s="337">
        <f>-1*G242+F263+E283+D303</f>
        <v>0</v>
      </c>
      <c r="G364" s="337">
        <f>-1*H242+G263+F283+E303+D324</f>
        <v>0</v>
      </c>
      <c r="H364" s="337"/>
      <c r="I364" s="337"/>
    </row>
    <row r="365" spans="1:9" hidden="1" x14ac:dyDescent="0.3">
      <c r="A365" s="346" t="s">
        <v>420</v>
      </c>
      <c r="B365" s="337">
        <f>0</f>
        <v>0</v>
      </c>
      <c r="C365" s="340">
        <f>C364*-1</f>
        <v>0</v>
      </c>
      <c r="D365" s="340">
        <f>D364*-1</f>
        <v>0</v>
      </c>
      <c r="E365" s="340">
        <f>E364*-1</f>
        <v>0</v>
      </c>
      <c r="F365" s="340">
        <f>F364*-1</f>
        <v>0</v>
      </c>
      <c r="G365" s="340">
        <f>G364*-1</f>
        <v>0</v>
      </c>
      <c r="H365" s="337"/>
      <c r="I365" s="337"/>
    </row>
    <row r="366" spans="1:9" hidden="1" x14ac:dyDescent="0.3">
      <c r="A366" s="337"/>
      <c r="B366" s="337"/>
      <c r="C366" s="337"/>
      <c r="D366" s="337"/>
      <c r="E366" s="337"/>
      <c r="F366" s="337"/>
      <c r="G366" s="337"/>
      <c r="H366" s="337"/>
      <c r="I366" s="337"/>
    </row>
    <row r="367" spans="1:9" hidden="1" x14ac:dyDescent="0.3">
      <c r="A367" s="337"/>
      <c r="B367" s="337"/>
      <c r="C367" s="337"/>
      <c r="D367" s="337"/>
      <c r="E367" s="337"/>
      <c r="F367" s="337"/>
      <c r="G367" s="337"/>
      <c r="H367" s="337"/>
      <c r="I367" s="337"/>
    </row>
    <row r="368" spans="1:9" hidden="1" x14ac:dyDescent="0.3">
      <c r="A368" s="344" t="s">
        <v>428</v>
      </c>
      <c r="B368" s="345" t="s">
        <v>415</v>
      </c>
      <c r="C368" s="339">
        <f>C362</f>
        <v>2020</v>
      </c>
      <c r="D368" s="339">
        <f>D362</f>
        <v>2021</v>
      </c>
      <c r="E368" s="339">
        <f>E362</f>
        <v>2022</v>
      </c>
      <c r="F368" s="339">
        <f>F362</f>
        <v>2023</v>
      </c>
      <c r="G368" s="339">
        <f>G362</f>
        <v>2024</v>
      </c>
      <c r="H368" s="337"/>
      <c r="I368" s="337"/>
    </row>
    <row r="369" spans="1:9" hidden="1" x14ac:dyDescent="0.3">
      <c r="A369" s="346" t="s">
        <v>416</v>
      </c>
      <c r="B369" s="340">
        <f>B243</f>
        <v>0</v>
      </c>
      <c r="C369" s="340">
        <f>B369+B264</f>
        <v>0</v>
      </c>
      <c r="D369" s="340">
        <f>C369+B284</f>
        <v>0</v>
      </c>
      <c r="E369" s="347">
        <f>D369+B304</f>
        <v>0</v>
      </c>
      <c r="F369" s="340">
        <f>E369+B325</f>
        <v>0</v>
      </c>
      <c r="G369" s="340">
        <f>F369+S216</f>
        <v>0</v>
      </c>
      <c r="H369" s="337"/>
      <c r="I369" s="337"/>
    </row>
    <row r="370" spans="1:9" hidden="1" x14ac:dyDescent="0.3">
      <c r="A370" s="346" t="s">
        <v>419</v>
      </c>
      <c r="B370" s="337">
        <v>0</v>
      </c>
      <c r="C370" s="340">
        <f>-1*D244</f>
        <v>0</v>
      </c>
      <c r="D370" s="340">
        <f>-1*E244+D265</f>
        <v>0</v>
      </c>
      <c r="E370" s="337">
        <f>-1*F244+E265+D285</f>
        <v>0</v>
      </c>
      <c r="F370" s="337">
        <f>-1*G244+F265+E285+D305</f>
        <v>0</v>
      </c>
      <c r="G370" s="340">
        <f>-1*H244+G265+F285+E305+D326</f>
        <v>0</v>
      </c>
      <c r="H370" s="337"/>
      <c r="I370" s="337"/>
    </row>
    <row r="371" spans="1:9" hidden="1" x14ac:dyDescent="0.3">
      <c r="A371" s="346" t="s">
        <v>420</v>
      </c>
      <c r="B371" s="337">
        <f>0</f>
        <v>0</v>
      </c>
      <c r="C371" s="340">
        <f>D243</f>
        <v>0</v>
      </c>
      <c r="D371" s="340">
        <f>E243+D264</f>
        <v>0</v>
      </c>
      <c r="E371" s="340">
        <f>F243+E264+D284</f>
        <v>0</v>
      </c>
      <c r="F371" s="340">
        <f>G243+F264+E284+D304</f>
        <v>0</v>
      </c>
      <c r="G371" s="340">
        <f>H243+G264+F284+E304+D325</f>
        <v>0</v>
      </c>
      <c r="H371" s="337"/>
      <c r="I371" s="337"/>
    </row>
    <row r="372" spans="1:9" hidden="1" x14ac:dyDescent="0.3">
      <c r="A372" s="337"/>
      <c r="B372" s="337"/>
      <c r="C372" s="337"/>
      <c r="D372" s="337"/>
      <c r="E372" s="337"/>
      <c r="F372" s="337"/>
      <c r="G372" s="337"/>
      <c r="H372" s="337"/>
      <c r="I372" s="337"/>
    </row>
    <row r="373" spans="1:9" hidden="1" x14ac:dyDescent="0.3">
      <c r="A373" s="337"/>
      <c r="B373" s="337"/>
      <c r="C373" s="337"/>
      <c r="D373" s="337"/>
      <c r="E373" s="337"/>
      <c r="F373" s="337"/>
      <c r="G373" s="337"/>
      <c r="H373" s="337"/>
      <c r="I373" s="337"/>
    </row>
    <row r="374" spans="1:9" hidden="1" x14ac:dyDescent="0.3">
      <c r="A374" s="344" t="s">
        <v>429</v>
      </c>
      <c r="B374" s="345" t="s">
        <v>415</v>
      </c>
      <c r="C374" s="339">
        <f>C368</f>
        <v>2020</v>
      </c>
      <c r="D374" s="339">
        <f>D368</f>
        <v>2021</v>
      </c>
      <c r="E374" s="339">
        <f>E368</f>
        <v>2022</v>
      </c>
      <c r="F374" s="339">
        <f>F368</f>
        <v>2023</v>
      </c>
      <c r="G374" s="339">
        <f>G368</f>
        <v>2024</v>
      </c>
      <c r="H374" s="337"/>
      <c r="I374" s="337"/>
    </row>
    <row r="375" spans="1:9" hidden="1" x14ac:dyDescent="0.3">
      <c r="A375" s="346" t="s">
        <v>416</v>
      </c>
      <c r="B375" s="340">
        <f>D218</f>
        <v>0</v>
      </c>
      <c r="C375" s="340">
        <f>B375+B266</f>
        <v>0</v>
      </c>
      <c r="D375" s="340">
        <f>C375+B286</f>
        <v>0</v>
      </c>
      <c r="E375" s="347">
        <f>D375+B306</f>
        <v>0</v>
      </c>
      <c r="F375" s="340">
        <f>E375+B327</f>
        <v>0</v>
      </c>
      <c r="G375" s="340">
        <f>F375+S219</f>
        <v>0</v>
      </c>
      <c r="H375" s="337"/>
      <c r="I375" s="337"/>
    </row>
    <row r="376" spans="1:9" hidden="1" x14ac:dyDescent="0.3">
      <c r="A376" s="346" t="s">
        <v>420</v>
      </c>
      <c r="B376" s="337">
        <v>0</v>
      </c>
      <c r="C376" s="340">
        <f>D245</f>
        <v>0</v>
      </c>
      <c r="D376" s="340">
        <f>E245+D266</f>
        <v>0</v>
      </c>
      <c r="E376" s="340">
        <f>F245+E266+D286</f>
        <v>0</v>
      </c>
      <c r="F376" s="340">
        <f>G245+F266+E286+D306</f>
        <v>0</v>
      </c>
      <c r="G376" s="340">
        <f>H245+G266+F286+E306+D327</f>
        <v>0</v>
      </c>
      <c r="H376" s="337"/>
      <c r="I376" s="337"/>
    </row>
    <row r="377" spans="1:9" hidden="1" x14ac:dyDescent="0.3">
      <c r="A377" s="346" t="s">
        <v>419</v>
      </c>
      <c r="B377" s="337">
        <v>0</v>
      </c>
      <c r="C377" s="337">
        <f>D246*-1</f>
        <v>0</v>
      </c>
      <c r="D377" s="337">
        <f>-1*E246+D267</f>
        <v>0</v>
      </c>
      <c r="E377" s="337">
        <f>-1*F246+E267+D287</f>
        <v>0</v>
      </c>
      <c r="F377" s="337">
        <f>-1*G246+F267+E287+D307</f>
        <v>0</v>
      </c>
      <c r="G377" s="340">
        <f>-1*H246+G267+F287+E307+D328</f>
        <v>0</v>
      </c>
      <c r="H377" s="337"/>
      <c r="I377" s="337"/>
    </row>
    <row r="378" spans="1:9" hidden="1" x14ac:dyDescent="0.3">
      <c r="A378" s="337"/>
      <c r="B378" s="337"/>
      <c r="C378" s="337"/>
      <c r="D378" s="337"/>
      <c r="E378" s="337"/>
      <c r="F378" s="337"/>
      <c r="G378" s="337"/>
      <c r="H378" s="337"/>
      <c r="I378" s="337"/>
    </row>
    <row r="379" spans="1:9" hidden="1" x14ac:dyDescent="0.3">
      <c r="A379" s="338" t="s">
        <v>430</v>
      </c>
      <c r="B379" s="345" t="str">
        <f t="shared" ref="B379:G379" si="74">B374</f>
        <v>AÑO O</v>
      </c>
      <c r="C379" s="339">
        <f t="shared" si="74"/>
        <v>2020</v>
      </c>
      <c r="D379" s="339">
        <f t="shared" si="74"/>
        <v>2021</v>
      </c>
      <c r="E379" s="339">
        <f t="shared" si="74"/>
        <v>2022</v>
      </c>
      <c r="F379" s="339">
        <f t="shared" si="74"/>
        <v>2023</v>
      </c>
      <c r="G379" s="339">
        <f t="shared" si="74"/>
        <v>2024</v>
      </c>
      <c r="H379" s="337"/>
      <c r="I379" s="337"/>
    </row>
    <row r="380" spans="1:9" hidden="1" x14ac:dyDescent="0.3">
      <c r="A380" s="346" t="s">
        <v>416</v>
      </c>
      <c r="B380" s="340">
        <f>D224</f>
        <v>0</v>
      </c>
      <c r="C380" s="340">
        <f>B380+G225</f>
        <v>0</v>
      </c>
      <c r="D380" s="340">
        <f>C380+J225</f>
        <v>0</v>
      </c>
      <c r="E380" s="340">
        <f>D380+M225</f>
        <v>0</v>
      </c>
      <c r="F380" s="340">
        <f>E380+P225</f>
        <v>0</v>
      </c>
      <c r="G380" s="340">
        <f>F380+S225</f>
        <v>0</v>
      </c>
      <c r="H380" s="337"/>
      <c r="I380" s="337"/>
    </row>
    <row r="381" spans="1:9" hidden="1" x14ac:dyDescent="0.3">
      <c r="A381" s="346" t="s">
        <v>420</v>
      </c>
      <c r="B381" s="337">
        <v>0</v>
      </c>
      <c r="C381" s="340">
        <f>D247</f>
        <v>0</v>
      </c>
      <c r="D381" s="340">
        <f>E247+D268</f>
        <v>0</v>
      </c>
      <c r="E381" s="340">
        <f>F247+E268+D288</f>
        <v>0</v>
      </c>
      <c r="F381" s="340">
        <f>G247+F268+D308+D329</f>
        <v>0</v>
      </c>
      <c r="G381" s="340">
        <f>H247+G268+F288+E308+D329</f>
        <v>0</v>
      </c>
      <c r="H381" s="337"/>
      <c r="I381" s="337"/>
    </row>
    <row r="382" spans="1:9" hidden="1" x14ac:dyDescent="0.3">
      <c r="A382" s="346" t="s">
        <v>421</v>
      </c>
      <c r="B382" s="337">
        <v>0</v>
      </c>
      <c r="C382" s="337">
        <f>D248*-1</f>
        <v>0</v>
      </c>
      <c r="D382" s="337">
        <f>-1*E248+D269</f>
        <v>0</v>
      </c>
      <c r="E382" s="337">
        <f>-1*F248+E269+D289</f>
        <v>0</v>
      </c>
      <c r="F382" s="337">
        <f>-1*G248+F269+E289+D309</f>
        <v>0</v>
      </c>
      <c r="G382" s="337">
        <f>-1*H248+G269+F289+E309+D330</f>
        <v>0</v>
      </c>
      <c r="H382" s="337"/>
      <c r="I382" s="337"/>
    </row>
    <row r="383" spans="1:9" hidden="1" x14ac:dyDescent="0.3">
      <c r="A383" s="337"/>
      <c r="B383" s="337"/>
      <c r="C383" s="337"/>
      <c r="D383" s="337"/>
      <c r="E383" s="337"/>
      <c r="F383" s="337"/>
      <c r="G383" s="337"/>
      <c r="H383" s="337"/>
      <c r="I383" s="337"/>
    </row>
    <row r="384" spans="1:9" hidden="1" x14ac:dyDescent="0.3">
      <c r="A384" s="337"/>
      <c r="B384" s="337"/>
      <c r="C384" s="337"/>
      <c r="D384" s="337"/>
      <c r="E384" s="337"/>
      <c r="F384" s="337"/>
      <c r="G384" s="337"/>
      <c r="H384" s="337"/>
      <c r="I384" s="337"/>
    </row>
    <row r="385" spans="1:9" hidden="1" x14ac:dyDescent="0.3">
      <c r="A385" s="337"/>
      <c r="B385" s="337"/>
      <c r="C385" s="338">
        <f>C374</f>
        <v>2020</v>
      </c>
      <c r="D385" s="338">
        <f>D374</f>
        <v>2021</v>
      </c>
      <c r="E385" s="338">
        <f>E374</f>
        <v>2022</v>
      </c>
      <c r="F385" s="338">
        <f>F374</f>
        <v>2023</v>
      </c>
      <c r="G385" s="338">
        <f>G374</f>
        <v>2024</v>
      </c>
      <c r="H385" s="337"/>
      <c r="I385" s="337"/>
    </row>
    <row r="386" spans="1:9" hidden="1" x14ac:dyDescent="0.3">
      <c r="A386" s="337"/>
      <c r="B386" s="346" t="s">
        <v>422</v>
      </c>
      <c r="C386" s="340">
        <f>C337+C343+C349+C355+C360</f>
        <v>0</v>
      </c>
      <c r="D386" s="340">
        <f>D337+D343+D349+D355+D360</f>
        <v>0</v>
      </c>
      <c r="E386" s="340">
        <f>E337+E343+E349+E355+E360</f>
        <v>0</v>
      </c>
      <c r="F386" s="340">
        <f>F337+F343+F349+F355+F360</f>
        <v>0</v>
      </c>
      <c r="G386" s="340">
        <f>G337+G343+G349+G355+G360</f>
        <v>0</v>
      </c>
      <c r="H386" s="337"/>
      <c r="I386" s="337"/>
    </row>
    <row r="387" spans="1:9" hidden="1" x14ac:dyDescent="0.3">
      <c r="A387" s="337"/>
      <c r="B387" s="346" t="s">
        <v>423</v>
      </c>
      <c r="C387" s="340">
        <f>C365+C371+C376+C381</f>
        <v>0</v>
      </c>
      <c r="D387" s="340">
        <f>D365+D371+D376+D381</f>
        <v>0</v>
      </c>
      <c r="E387" s="340">
        <f>E365+E371+E376+E381</f>
        <v>0</v>
      </c>
      <c r="F387" s="340">
        <f>F365+F371+F376+F381</f>
        <v>0</v>
      </c>
      <c r="G387" s="340">
        <f>G365+G371+G376+G381</f>
        <v>0</v>
      </c>
      <c r="H387" s="337"/>
      <c r="I387" s="337"/>
    </row>
    <row r="388" spans="1:9" hidden="1" x14ac:dyDescent="0.3">
      <c r="A388" s="337"/>
      <c r="B388" s="337"/>
      <c r="C388" s="337"/>
      <c r="D388" s="337"/>
      <c r="E388" s="337"/>
      <c r="F388" s="337"/>
      <c r="G388" s="337"/>
      <c r="H388" s="337"/>
      <c r="I388" s="337"/>
    </row>
    <row r="389" spans="1:9" hidden="1" x14ac:dyDescent="0.3">
      <c r="A389" s="337"/>
      <c r="B389" s="337"/>
      <c r="C389" s="337"/>
      <c r="D389" s="337"/>
      <c r="E389" s="337"/>
      <c r="F389" s="337"/>
      <c r="G389" s="337"/>
      <c r="H389" s="337"/>
      <c r="I389" s="337"/>
    </row>
    <row r="390" spans="1:9" hidden="1" x14ac:dyDescent="0.3">
      <c r="A390" s="344" t="s">
        <v>431</v>
      </c>
      <c r="B390" s="345" t="s">
        <v>415</v>
      </c>
      <c r="C390" s="339">
        <f>C374</f>
        <v>2020</v>
      </c>
      <c r="D390" s="339">
        <f>D374</f>
        <v>2021</v>
      </c>
      <c r="E390" s="339">
        <f>E374</f>
        <v>2022</v>
      </c>
      <c r="F390" s="339">
        <f>F374</f>
        <v>2023</v>
      </c>
      <c r="G390" s="339">
        <f>G374</f>
        <v>2024</v>
      </c>
      <c r="H390" s="337"/>
      <c r="I390" s="337"/>
    </row>
    <row r="391" spans="1:9" hidden="1" x14ac:dyDescent="0.3">
      <c r="A391" s="346" t="s">
        <v>416</v>
      </c>
      <c r="B391" s="340">
        <f>B41</f>
        <v>0</v>
      </c>
      <c r="C391" s="340">
        <f>B391+C41</f>
        <v>0</v>
      </c>
      <c r="D391" s="340">
        <f>C391+D41</f>
        <v>0</v>
      </c>
      <c r="E391" s="340">
        <f>D391+E41</f>
        <v>0</v>
      </c>
      <c r="F391" s="340">
        <f>E391+F41</f>
        <v>0</v>
      </c>
      <c r="G391" s="340">
        <f>F391+G41</f>
        <v>0</v>
      </c>
      <c r="H391" s="337"/>
      <c r="I391" s="337"/>
    </row>
    <row r="392" spans="1:9" hidden="1" x14ac:dyDescent="0.3">
      <c r="A392" s="337"/>
      <c r="B392" s="337"/>
      <c r="C392" s="337"/>
      <c r="D392" s="337"/>
      <c r="E392" s="337"/>
      <c r="F392" s="337"/>
      <c r="G392" s="337"/>
      <c r="H392" s="337"/>
      <c r="I392" s="337"/>
    </row>
    <row r="393" spans="1:9" hidden="1" x14ac:dyDescent="0.3">
      <c r="G393" s="337"/>
      <c r="H393" s="337"/>
      <c r="I393" s="337"/>
    </row>
    <row r="394" spans="1:9" hidden="1" x14ac:dyDescent="0.3">
      <c r="G394" s="337"/>
      <c r="H394" s="337"/>
      <c r="I394" s="337"/>
    </row>
    <row r="395" spans="1:9" hidden="1" x14ac:dyDescent="0.3">
      <c r="G395" s="337"/>
      <c r="H395" s="337"/>
      <c r="I395" s="337"/>
    </row>
    <row r="396" spans="1:9" hidden="1" x14ac:dyDescent="0.3">
      <c r="G396" s="337"/>
      <c r="H396" s="337"/>
      <c r="I396" s="337"/>
    </row>
  </sheetData>
  <sheetProtection algorithmName="SHA-512" hashValue="mpoGfEekGOmhDC/ZhRsVLhHWCxa+3MtnRN5TIROqhKAtB0+s/6iLZ7JANE+gMzUeF+CUu3x5Y1bWfjlHFhBtVA==" saltValue="Umv8wswbg+Aa+pKuDu8hUg==" spinCount="100000" sheet="1" objects="1" scenarios="1"/>
  <mergeCells count="29">
    <mergeCell ref="A225:B225"/>
    <mergeCell ref="H44:J44"/>
    <mergeCell ref="K44:M44"/>
    <mergeCell ref="N44:P44"/>
    <mergeCell ref="Q44:S44"/>
    <mergeCell ref="A180:T180"/>
    <mergeCell ref="A181:A182"/>
    <mergeCell ref="B181:D181"/>
    <mergeCell ref="E181:G181"/>
    <mergeCell ref="H181:J181"/>
    <mergeCell ref="K181:M181"/>
    <mergeCell ref="N181:P181"/>
    <mergeCell ref="Q181:S181"/>
    <mergeCell ref="T181:T182"/>
    <mergeCell ref="A43:T43"/>
    <mergeCell ref="T44:T45"/>
    <mergeCell ref="E44:G44"/>
    <mergeCell ref="A19:A21"/>
    <mergeCell ref="A22:A24"/>
    <mergeCell ref="A25:A27"/>
    <mergeCell ref="A28:A30"/>
    <mergeCell ref="B44:D44"/>
    <mergeCell ref="D33:F37"/>
    <mergeCell ref="B2:G2"/>
    <mergeCell ref="B17:G17"/>
    <mergeCell ref="B4:B5"/>
    <mergeCell ref="B6:B7"/>
    <mergeCell ref="B8:B9"/>
    <mergeCell ref="B10:B11"/>
  </mergeCells>
  <pageMargins left="0.7" right="0.7" top="0.75" bottom="0.75" header="0.3" footer="0.3"/>
  <pageSetup orientation="portrait" r:id="rId1"/>
  <ignoredErrors>
    <ignoredError sqref="D233" formula="1"/>
  </ignoredErrors>
  <drawing r:id="rId2"/>
  <legacyDrawing r:id="rId3"/>
  <oleObjects>
    <mc:AlternateContent xmlns:mc="http://schemas.openxmlformats.org/markup-compatibility/2006">
      <mc:Choice Requires="x14">
        <oleObject progId="Word.OpenDocumentText.12" shapeId="12289" r:id="rId4">
          <objectPr defaultSize="0" r:id="rId5">
            <anchor moveWithCells="1">
              <from>
                <xdr:col>0</xdr:col>
                <xdr:colOff>182880</xdr:colOff>
                <xdr:row>32</xdr:row>
                <xdr:rowOff>68580</xdr:rowOff>
              </from>
              <to>
                <xdr:col>1</xdr:col>
                <xdr:colOff>2042160</xdr:colOff>
                <xdr:row>36</xdr:row>
                <xdr:rowOff>152400</xdr:rowOff>
              </to>
            </anchor>
          </objectPr>
        </oleObject>
      </mc:Choice>
      <mc:Fallback>
        <oleObject progId="Word.OpenDocumentText.12" shapeId="12289" r:id="rId4"/>
      </mc:Fallback>
    </mc:AlternateContent>
  </oleObjec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A852B-0793-478D-9BEE-37CAE190EA47}">
  <dimension ref="A14:P172"/>
  <sheetViews>
    <sheetView showGridLines="0" topLeftCell="A139" zoomScale="80" zoomScaleNormal="80" workbookViewId="0">
      <selection activeCell="G9" sqref="G9"/>
    </sheetView>
  </sheetViews>
  <sheetFormatPr baseColWidth="10" defaultRowHeight="14.4" x14ac:dyDescent="0.3"/>
  <cols>
    <col min="1" max="1" width="54.33203125" customWidth="1"/>
    <col min="2" max="2" width="49.77734375" customWidth="1"/>
    <col min="3" max="3" width="29.21875" customWidth="1"/>
    <col min="4" max="4" width="28.109375" customWidth="1"/>
    <col min="5" max="5" width="21.21875" customWidth="1"/>
    <col min="6" max="6" width="16.21875" customWidth="1"/>
    <col min="7" max="7" width="34.21875" customWidth="1"/>
    <col min="8" max="8" width="21.88671875" customWidth="1"/>
    <col min="9" max="9" width="16.77734375" customWidth="1"/>
    <col min="10" max="11" width="18.44140625" customWidth="1"/>
    <col min="12" max="12" width="18.109375" customWidth="1"/>
    <col min="13" max="13" width="20" customWidth="1"/>
    <col min="14" max="14" width="18.5546875" customWidth="1"/>
    <col min="15" max="15" width="22.44140625" customWidth="1"/>
    <col min="16" max="16" width="22.33203125" customWidth="1"/>
  </cols>
  <sheetData>
    <row r="14" spans="1:16" x14ac:dyDescent="0.3">
      <c r="A14" s="827" t="s">
        <v>152</v>
      </c>
      <c r="B14" s="827"/>
      <c r="C14" s="827"/>
      <c r="D14" s="827"/>
      <c r="E14" s="827"/>
      <c r="F14" s="827"/>
      <c r="G14" s="827"/>
    </row>
    <row r="15" spans="1:16" ht="45.6" customHeight="1" x14ac:dyDescent="0.3">
      <c r="A15" s="118" t="s">
        <v>153</v>
      </c>
      <c r="B15" s="118" t="s">
        <v>154</v>
      </c>
      <c r="C15" s="118" t="s">
        <v>155</v>
      </c>
      <c r="D15" s="118" t="s">
        <v>156</v>
      </c>
      <c r="E15" s="118" t="s">
        <v>390</v>
      </c>
      <c r="F15" s="118" t="s">
        <v>1</v>
      </c>
      <c r="G15" s="118" t="s">
        <v>4</v>
      </c>
      <c r="H15" s="118" t="s">
        <v>2</v>
      </c>
      <c r="I15" s="118" t="s">
        <v>3</v>
      </c>
      <c r="J15" s="118" t="s">
        <v>158</v>
      </c>
      <c r="K15" s="118"/>
      <c r="L15" s="118" t="s">
        <v>11</v>
      </c>
      <c r="M15" s="118" t="s">
        <v>159</v>
      </c>
      <c r="N15" s="118" t="s">
        <v>13</v>
      </c>
      <c r="O15" s="118" t="s">
        <v>160</v>
      </c>
      <c r="P15" s="118" t="s">
        <v>161</v>
      </c>
    </row>
    <row r="16" spans="1:16" x14ac:dyDescent="0.3">
      <c r="A16" s="116"/>
      <c r="B16" s="116"/>
      <c r="C16" s="116"/>
      <c r="D16" s="116"/>
      <c r="E16" s="621"/>
      <c r="F16" s="622">
        <f>BASES!B16</f>
        <v>8.3299999999999999E-2</v>
      </c>
      <c r="G16" s="622">
        <f>BASES!B19</f>
        <v>0.12</v>
      </c>
      <c r="H16" s="622">
        <f>BASES!B17</f>
        <v>8.3299999999999999E-2</v>
      </c>
      <c r="I16" s="622">
        <f>BASES!B18</f>
        <v>4.1700000000000001E-2</v>
      </c>
      <c r="J16" s="622">
        <f>BASES!B25</f>
        <v>0.09</v>
      </c>
      <c r="K16" s="622"/>
      <c r="L16" s="623">
        <f>BASES!B27</f>
        <v>0.12</v>
      </c>
      <c r="M16" s="622">
        <f>BASES!B28</f>
        <v>8.5000000000000006E-2</v>
      </c>
      <c r="N16" s="622">
        <f>BASES!B29</f>
        <v>5.2199999999999998E-3</v>
      </c>
      <c r="O16" s="621"/>
      <c r="P16" s="621"/>
    </row>
    <row r="17" spans="1:16" x14ac:dyDescent="0.3">
      <c r="A17" s="119">
        <v>1</v>
      </c>
      <c r="B17" s="610"/>
      <c r="C17" s="611"/>
      <c r="D17" s="611"/>
      <c r="E17" s="624">
        <f>C17+D17</f>
        <v>0</v>
      </c>
      <c r="F17" s="624">
        <f>C17*$F$16</f>
        <v>0</v>
      </c>
      <c r="G17" s="624">
        <f>C17*$G$16</f>
        <v>0</v>
      </c>
      <c r="H17" s="624">
        <f>C17*$H$16</f>
        <v>0</v>
      </c>
      <c r="I17" s="624">
        <f>C17*$I$16</f>
        <v>0</v>
      </c>
      <c r="J17" s="624">
        <f>C17*$J$16</f>
        <v>0</v>
      </c>
      <c r="K17" s="624"/>
      <c r="L17" s="624">
        <f>C17*$L$16</f>
        <v>0</v>
      </c>
      <c r="M17" s="624">
        <f>C17*$M$16</f>
        <v>0</v>
      </c>
      <c r="N17" s="624">
        <f>C17*$N$16</f>
        <v>0</v>
      </c>
      <c r="O17" s="624">
        <f>SUM(E17:N17)</f>
        <v>0</v>
      </c>
      <c r="P17" s="624">
        <f>O17*12</f>
        <v>0</v>
      </c>
    </row>
    <row r="18" spans="1:16" x14ac:dyDescent="0.3">
      <c r="A18" s="119">
        <v>2</v>
      </c>
      <c r="B18" s="610"/>
      <c r="C18" s="611"/>
      <c r="D18" s="611"/>
      <c r="E18" s="624">
        <f t="shared" ref="E18:E27" si="0">C18+D18</f>
        <v>0</v>
      </c>
      <c r="F18" s="624">
        <f t="shared" ref="F18:F27" si="1">C18*$F$16</f>
        <v>0</v>
      </c>
      <c r="G18" s="624">
        <f t="shared" ref="G18:G27" si="2">C18*$G$16</f>
        <v>0</v>
      </c>
      <c r="H18" s="624">
        <f t="shared" ref="H18:H27" si="3">C18*$H$16</f>
        <v>0</v>
      </c>
      <c r="I18" s="624">
        <f t="shared" ref="I18:I27" si="4">C18*$I$16</f>
        <v>0</v>
      </c>
      <c r="J18" s="624">
        <f t="shared" ref="J18:J27" si="5">C18*$J$16</f>
        <v>0</v>
      </c>
      <c r="K18" s="624"/>
      <c r="L18" s="624">
        <f t="shared" ref="L18:L27" si="6">C18*$L$16</f>
        <v>0</v>
      </c>
      <c r="M18" s="624">
        <f t="shared" ref="M18:M27" si="7">C18*$M$16</f>
        <v>0</v>
      </c>
      <c r="N18" s="624">
        <f t="shared" ref="N18:N27" si="8">C18*$N$16</f>
        <v>0</v>
      </c>
      <c r="O18" s="624">
        <f t="shared" ref="O18:O27" si="9">SUM(E18:N18)</f>
        <v>0</v>
      </c>
      <c r="P18" s="624">
        <f t="shared" ref="P18:P27" si="10">O18*12</f>
        <v>0</v>
      </c>
    </row>
    <row r="19" spans="1:16" x14ac:dyDescent="0.3">
      <c r="A19" s="119">
        <v>3</v>
      </c>
      <c r="B19" s="610"/>
      <c r="C19" s="611"/>
      <c r="D19" s="611"/>
      <c r="E19" s="624">
        <f t="shared" si="0"/>
        <v>0</v>
      </c>
      <c r="F19" s="624">
        <f t="shared" si="1"/>
        <v>0</v>
      </c>
      <c r="G19" s="624">
        <f t="shared" si="2"/>
        <v>0</v>
      </c>
      <c r="H19" s="624">
        <f t="shared" si="3"/>
        <v>0</v>
      </c>
      <c r="I19" s="624">
        <f t="shared" si="4"/>
        <v>0</v>
      </c>
      <c r="J19" s="624">
        <f t="shared" si="5"/>
        <v>0</v>
      </c>
      <c r="K19" s="624"/>
      <c r="L19" s="624">
        <f t="shared" si="6"/>
        <v>0</v>
      </c>
      <c r="M19" s="624">
        <f t="shared" si="7"/>
        <v>0</v>
      </c>
      <c r="N19" s="624">
        <f t="shared" si="8"/>
        <v>0</v>
      </c>
      <c r="O19" s="624">
        <f t="shared" si="9"/>
        <v>0</v>
      </c>
      <c r="P19" s="624">
        <f t="shared" si="10"/>
        <v>0</v>
      </c>
    </row>
    <row r="20" spans="1:16" x14ac:dyDescent="0.3">
      <c r="A20" s="119">
        <v>4</v>
      </c>
      <c r="B20" s="610"/>
      <c r="C20" s="611"/>
      <c r="D20" s="611"/>
      <c r="E20" s="624">
        <f t="shared" si="0"/>
        <v>0</v>
      </c>
      <c r="F20" s="624">
        <f t="shared" si="1"/>
        <v>0</v>
      </c>
      <c r="G20" s="624">
        <f t="shared" si="2"/>
        <v>0</v>
      </c>
      <c r="H20" s="624">
        <f t="shared" si="3"/>
        <v>0</v>
      </c>
      <c r="I20" s="624">
        <f t="shared" si="4"/>
        <v>0</v>
      </c>
      <c r="J20" s="624">
        <f t="shared" si="5"/>
        <v>0</v>
      </c>
      <c r="K20" s="624"/>
      <c r="L20" s="624">
        <f t="shared" si="6"/>
        <v>0</v>
      </c>
      <c r="M20" s="624">
        <f t="shared" si="7"/>
        <v>0</v>
      </c>
      <c r="N20" s="624">
        <f t="shared" si="8"/>
        <v>0</v>
      </c>
      <c r="O20" s="624">
        <f t="shared" si="9"/>
        <v>0</v>
      </c>
      <c r="P20" s="624">
        <f t="shared" si="10"/>
        <v>0</v>
      </c>
    </row>
    <row r="21" spans="1:16" x14ac:dyDescent="0.3">
      <c r="A21" s="119">
        <v>5</v>
      </c>
      <c r="B21" s="610"/>
      <c r="C21" s="611"/>
      <c r="D21" s="611"/>
      <c r="E21" s="624">
        <f t="shared" si="0"/>
        <v>0</v>
      </c>
      <c r="F21" s="624">
        <f t="shared" si="1"/>
        <v>0</v>
      </c>
      <c r="G21" s="624">
        <f t="shared" si="2"/>
        <v>0</v>
      </c>
      <c r="H21" s="624">
        <f t="shared" si="3"/>
        <v>0</v>
      </c>
      <c r="I21" s="624">
        <f t="shared" si="4"/>
        <v>0</v>
      </c>
      <c r="J21" s="624">
        <f t="shared" si="5"/>
        <v>0</v>
      </c>
      <c r="K21" s="624"/>
      <c r="L21" s="624">
        <f t="shared" si="6"/>
        <v>0</v>
      </c>
      <c r="M21" s="624">
        <f t="shared" si="7"/>
        <v>0</v>
      </c>
      <c r="N21" s="624">
        <f t="shared" si="8"/>
        <v>0</v>
      </c>
      <c r="O21" s="624">
        <f t="shared" si="9"/>
        <v>0</v>
      </c>
      <c r="P21" s="624">
        <f t="shared" si="10"/>
        <v>0</v>
      </c>
    </row>
    <row r="22" spans="1:16" x14ac:dyDescent="0.3">
      <c r="A22" s="119">
        <v>6</v>
      </c>
      <c r="B22" s="610"/>
      <c r="C22" s="611"/>
      <c r="D22" s="611"/>
      <c r="E22" s="624">
        <f t="shared" si="0"/>
        <v>0</v>
      </c>
      <c r="F22" s="624">
        <f t="shared" si="1"/>
        <v>0</v>
      </c>
      <c r="G22" s="624">
        <f t="shared" si="2"/>
        <v>0</v>
      </c>
      <c r="H22" s="624">
        <f t="shared" si="3"/>
        <v>0</v>
      </c>
      <c r="I22" s="624">
        <f t="shared" si="4"/>
        <v>0</v>
      </c>
      <c r="J22" s="624">
        <f t="shared" si="5"/>
        <v>0</v>
      </c>
      <c r="K22" s="624"/>
      <c r="L22" s="624">
        <f t="shared" si="6"/>
        <v>0</v>
      </c>
      <c r="M22" s="624">
        <f t="shared" si="7"/>
        <v>0</v>
      </c>
      <c r="N22" s="624">
        <f t="shared" si="8"/>
        <v>0</v>
      </c>
      <c r="O22" s="624">
        <f t="shared" si="9"/>
        <v>0</v>
      </c>
      <c r="P22" s="624">
        <f t="shared" si="10"/>
        <v>0</v>
      </c>
    </row>
    <row r="23" spans="1:16" x14ac:dyDescent="0.3">
      <c r="A23" s="119">
        <v>7</v>
      </c>
      <c r="B23" s="610"/>
      <c r="C23" s="611"/>
      <c r="D23" s="611"/>
      <c r="E23" s="624">
        <f t="shared" si="0"/>
        <v>0</v>
      </c>
      <c r="F23" s="624">
        <f t="shared" si="1"/>
        <v>0</v>
      </c>
      <c r="G23" s="624">
        <f t="shared" si="2"/>
        <v>0</v>
      </c>
      <c r="H23" s="624">
        <f t="shared" si="3"/>
        <v>0</v>
      </c>
      <c r="I23" s="624">
        <f t="shared" si="4"/>
        <v>0</v>
      </c>
      <c r="J23" s="624">
        <f t="shared" si="5"/>
        <v>0</v>
      </c>
      <c r="K23" s="624"/>
      <c r="L23" s="624">
        <f t="shared" si="6"/>
        <v>0</v>
      </c>
      <c r="M23" s="624">
        <f t="shared" si="7"/>
        <v>0</v>
      </c>
      <c r="N23" s="624">
        <f t="shared" si="8"/>
        <v>0</v>
      </c>
      <c r="O23" s="624">
        <f t="shared" si="9"/>
        <v>0</v>
      </c>
      <c r="P23" s="624">
        <f t="shared" si="10"/>
        <v>0</v>
      </c>
    </row>
    <row r="24" spans="1:16" x14ac:dyDescent="0.3">
      <c r="A24" s="119">
        <v>8</v>
      </c>
      <c r="B24" s="610"/>
      <c r="C24" s="611"/>
      <c r="D24" s="611"/>
      <c r="E24" s="624">
        <f t="shared" si="0"/>
        <v>0</v>
      </c>
      <c r="F24" s="624">
        <f t="shared" si="1"/>
        <v>0</v>
      </c>
      <c r="G24" s="624">
        <f t="shared" si="2"/>
        <v>0</v>
      </c>
      <c r="H24" s="624">
        <f t="shared" si="3"/>
        <v>0</v>
      </c>
      <c r="I24" s="624">
        <f t="shared" si="4"/>
        <v>0</v>
      </c>
      <c r="J24" s="624">
        <f t="shared" si="5"/>
        <v>0</v>
      </c>
      <c r="K24" s="624"/>
      <c r="L24" s="624">
        <f t="shared" si="6"/>
        <v>0</v>
      </c>
      <c r="M24" s="624">
        <f t="shared" si="7"/>
        <v>0</v>
      </c>
      <c r="N24" s="624">
        <f t="shared" si="8"/>
        <v>0</v>
      </c>
      <c r="O24" s="624">
        <f t="shared" si="9"/>
        <v>0</v>
      </c>
      <c r="P24" s="624">
        <f t="shared" si="10"/>
        <v>0</v>
      </c>
    </row>
    <row r="25" spans="1:16" x14ac:dyDescent="0.3">
      <c r="A25" s="119">
        <v>9</v>
      </c>
      <c r="B25" s="610"/>
      <c r="C25" s="611"/>
      <c r="D25" s="611"/>
      <c r="E25" s="624">
        <f t="shared" si="0"/>
        <v>0</v>
      </c>
      <c r="F25" s="624">
        <f t="shared" si="1"/>
        <v>0</v>
      </c>
      <c r="G25" s="624">
        <f t="shared" si="2"/>
        <v>0</v>
      </c>
      <c r="H25" s="624">
        <f t="shared" si="3"/>
        <v>0</v>
      </c>
      <c r="I25" s="624">
        <f t="shared" si="4"/>
        <v>0</v>
      </c>
      <c r="J25" s="624">
        <f t="shared" si="5"/>
        <v>0</v>
      </c>
      <c r="K25" s="624"/>
      <c r="L25" s="624">
        <f t="shared" si="6"/>
        <v>0</v>
      </c>
      <c r="M25" s="624">
        <f t="shared" si="7"/>
        <v>0</v>
      </c>
      <c r="N25" s="624">
        <f t="shared" si="8"/>
        <v>0</v>
      </c>
      <c r="O25" s="624">
        <f t="shared" si="9"/>
        <v>0</v>
      </c>
      <c r="P25" s="624">
        <f t="shared" si="10"/>
        <v>0</v>
      </c>
    </row>
    <row r="26" spans="1:16" x14ac:dyDescent="0.3">
      <c r="A26" s="119">
        <v>10</v>
      </c>
      <c r="B26" s="610"/>
      <c r="C26" s="611"/>
      <c r="D26" s="611"/>
      <c r="E26" s="624">
        <f t="shared" si="0"/>
        <v>0</v>
      </c>
      <c r="F26" s="624">
        <f t="shared" si="1"/>
        <v>0</v>
      </c>
      <c r="G26" s="624">
        <f t="shared" si="2"/>
        <v>0</v>
      </c>
      <c r="H26" s="624">
        <f t="shared" si="3"/>
        <v>0</v>
      </c>
      <c r="I26" s="624">
        <f t="shared" si="4"/>
        <v>0</v>
      </c>
      <c r="J26" s="624">
        <f t="shared" si="5"/>
        <v>0</v>
      </c>
      <c r="K26" s="624"/>
      <c r="L26" s="624">
        <f t="shared" si="6"/>
        <v>0</v>
      </c>
      <c r="M26" s="624">
        <f t="shared" si="7"/>
        <v>0</v>
      </c>
      <c r="N26" s="624">
        <f t="shared" si="8"/>
        <v>0</v>
      </c>
      <c r="O26" s="624">
        <f t="shared" si="9"/>
        <v>0</v>
      </c>
      <c r="P26" s="624">
        <f t="shared" si="10"/>
        <v>0</v>
      </c>
    </row>
    <row r="27" spans="1:16" x14ac:dyDescent="0.3">
      <c r="A27" s="39">
        <v>11</v>
      </c>
      <c r="B27" s="610"/>
      <c r="C27" s="611"/>
      <c r="D27" s="611"/>
      <c r="E27" s="624">
        <f t="shared" si="0"/>
        <v>0</v>
      </c>
      <c r="F27" s="624">
        <f t="shared" si="1"/>
        <v>0</v>
      </c>
      <c r="G27" s="624">
        <f t="shared" si="2"/>
        <v>0</v>
      </c>
      <c r="H27" s="624">
        <f t="shared" si="3"/>
        <v>0</v>
      </c>
      <c r="I27" s="624">
        <f t="shared" si="4"/>
        <v>0</v>
      </c>
      <c r="J27" s="624">
        <f t="shared" si="5"/>
        <v>0</v>
      </c>
      <c r="K27" s="624"/>
      <c r="L27" s="624">
        <f t="shared" si="6"/>
        <v>0</v>
      </c>
      <c r="M27" s="624">
        <f t="shared" si="7"/>
        <v>0</v>
      </c>
      <c r="N27" s="624">
        <f t="shared" si="8"/>
        <v>0</v>
      </c>
      <c r="O27" s="624">
        <f t="shared" si="9"/>
        <v>0</v>
      </c>
      <c r="P27" s="624">
        <f t="shared" si="10"/>
        <v>0</v>
      </c>
    </row>
    <row r="28" spans="1:16" x14ac:dyDescent="0.3">
      <c r="A28" s="1"/>
      <c r="B28" s="117" t="s">
        <v>160</v>
      </c>
      <c r="C28" s="625">
        <f>SUM(C17:C27)</f>
        <v>0</v>
      </c>
      <c r="D28" s="625">
        <f t="shared" ref="D28:P28" si="11">SUM(D17:D27)</f>
        <v>0</v>
      </c>
      <c r="E28" s="625">
        <f t="shared" si="11"/>
        <v>0</v>
      </c>
      <c r="F28" s="625">
        <f t="shared" si="11"/>
        <v>0</v>
      </c>
      <c r="G28" s="625">
        <f t="shared" si="11"/>
        <v>0</v>
      </c>
      <c r="H28" s="625">
        <f t="shared" si="11"/>
        <v>0</v>
      </c>
      <c r="I28" s="625">
        <f t="shared" si="11"/>
        <v>0</v>
      </c>
      <c r="J28" s="625">
        <f t="shared" si="11"/>
        <v>0</v>
      </c>
      <c r="K28" s="625"/>
      <c r="L28" s="625">
        <f t="shared" si="11"/>
        <v>0</v>
      </c>
      <c r="M28" s="625">
        <f t="shared" si="11"/>
        <v>0</v>
      </c>
      <c r="N28" s="625">
        <f t="shared" si="11"/>
        <v>0</v>
      </c>
      <c r="O28" s="625">
        <f t="shared" si="11"/>
        <v>0</v>
      </c>
      <c r="P28" s="625">
        <f t="shared" si="11"/>
        <v>0</v>
      </c>
    </row>
    <row r="29" spans="1:16" x14ac:dyDescent="0.3">
      <c r="A29" s="1"/>
      <c r="B29" s="117" t="s">
        <v>162</v>
      </c>
      <c r="C29" s="625">
        <f>C28*12</f>
        <v>0</v>
      </c>
      <c r="D29" s="625">
        <f t="shared" ref="D29:O29" si="12">D28*12</f>
        <v>0</v>
      </c>
      <c r="E29" s="625">
        <f t="shared" si="12"/>
        <v>0</v>
      </c>
      <c r="F29" s="625">
        <f t="shared" si="12"/>
        <v>0</v>
      </c>
      <c r="G29" s="625">
        <f t="shared" si="12"/>
        <v>0</v>
      </c>
      <c r="H29" s="625">
        <f t="shared" si="12"/>
        <v>0</v>
      </c>
      <c r="I29" s="625">
        <f t="shared" si="12"/>
        <v>0</v>
      </c>
      <c r="J29" s="625">
        <f t="shared" si="12"/>
        <v>0</v>
      </c>
      <c r="K29" s="625"/>
      <c r="L29" s="625">
        <f t="shared" si="12"/>
        <v>0</v>
      </c>
      <c r="M29" s="625">
        <f t="shared" si="12"/>
        <v>0</v>
      </c>
      <c r="N29" s="625">
        <f t="shared" si="12"/>
        <v>0</v>
      </c>
      <c r="O29" s="625">
        <f t="shared" si="12"/>
        <v>0</v>
      </c>
      <c r="P29" s="625"/>
    </row>
    <row r="32" spans="1:16" x14ac:dyDescent="0.3">
      <c r="A32" s="826" t="s">
        <v>163</v>
      </c>
      <c r="B32" s="826"/>
      <c r="C32" s="826"/>
      <c r="D32" s="826"/>
      <c r="E32" s="826"/>
      <c r="F32" s="826"/>
      <c r="G32" s="826"/>
      <c r="H32" s="826"/>
      <c r="I32" s="826"/>
      <c r="J32" s="826"/>
      <c r="K32" s="826"/>
      <c r="L32" s="826"/>
      <c r="M32" s="826"/>
      <c r="N32" s="826"/>
      <c r="O32" s="826"/>
      <c r="P32" s="826"/>
    </row>
    <row r="34" spans="1:4" x14ac:dyDescent="0.3">
      <c r="A34" s="80" t="s">
        <v>153</v>
      </c>
      <c r="B34" s="80" t="s">
        <v>154</v>
      </c>
      <c r="C34" s="80" t="s">
        <v>155</v>
      </c>
      <c r="D34" s="80" t="s">
        <v>164</v>
      </c>
    </row>
    <row r="35" spans="1:4" x14ac:dyDescent="0.3">
      <c r="A35" s="119">
        <v>1</v>
      </c>
      <c r="B35" s="610"/>
      <c r="C35" s="611"/>
      <c r="D35" s="626">
        <f>C35*12</f>
        <v>0</v>
      </c>
    </row>
    <row r="36" spans="1:4" x14ac:dyDescent="0.3">
      <c r="A36" s="119">
        <v>2</v>
      </c>
      <c r="B36" s="610"/>
      <c r="C36" s="611"/>
      <c r="D36" s="626">
        <f t="shared" ref="D36:D45" si="13">C36*12</f>
        <v>0</v>
      </c>
    </row>
    <row r="37" spans="1:4" x14ac:dyDescent="0.3">
      <c r="A37" s="119">
        <v>3</v>
      </c>
      <c r="B37" s="610"/>
      <c r="C37" s="611"/>
      <c r="D37" s="626">
        <f t="shared" si="13"/>
        <v>0</v>
      </c>
    </row>
    <row r="38" spans="1:4" x14ac:dyDescent="0.3">
      <c r="A38" s="119">
        <v>4</v>
      </c>
      <c r="B38" s="610"/>
      <c r="C38" s="611"/>
      <c r="D38" s="626">
        <f t="shared" si="13"/>
        <v>0</v>
      </c>
    </row>
    <row r="39" spans="1:4" x14ac:dyDescent="0.3">
      <c r="A39" s="119">
        <v>5</v>
      </c>
      <c r="B39" s="610"/>
      <c r="C39" s="611"/>
      <c r="D39" s="626">
        <f t="shared" si="13"/>
        <v>0</v>
      </c>
    </row>
    <row r="40" spans="1:4" x14ac:dyDescent="0.3">
      <c r="A40" s="119">
        <v>6</v>
      </c>
      <c r="B40" s="610"/>
      <c r="C40" s="611"/>
      <c r="D40" s="626">
        <f t="shared" si="13"/>
        <v>0</v>
      </c>
    </row>
    <row r="41" spans="1:4" x14ac:dyDescent="0.3">
      <c r="A41" s="119">
        <v>7</v>
      </c>
      <c r="B41" s="610"/>
      <c r="C41" s="611"/>
      <c r="D41" s="626">
        <f t="shared" si="13"/>
        <v>0</v>
      </c>
    </row>
    <row r="42" spans="1:4" x14ac:dyDescent="0.3">
      <c r="A42" s="119">
        <v>8</v>
      </c>
      <c r="B42" s="610"/>
      <c r="C42" s="611"/>
      <c r="D42" s="626">
        <f t="shared" si="13"/>
        <v>0</v>
      </c>
    </row>
    <row r="43" spans="1:4" x14ac:dyDescent="0.3">
      <c r="A43" s="119">
        <v>9</v>
      </c>
      <c r="B43" s="610"/>
      <c r="C43" s="611"/>
      <c r="D43" s="626">
        <f t="shared" si="13"/>
        <v>0</v>
      </c>
    </row>
    <row r="44" spans="1:4" x14ac:dyDescent="0.3">
      <c r="A44" s="119">
        <v>10</v>
      </c>
      <c r="B44" s="610"/>
      <c r="C44" s="611"/>
      <c r="D44" s="626">
        <f t="shared" si="13"/>
        <v>0</v>
      </c>
    </row>
    <row r="45" spans="1:4" x14ac:dyDescent="0.3">
      <c r="A45" s="119">
        <v>11</v>
      </c>
      <c r="B45" s="610"/>
      <c r="C45" s="611"/>
      <c r="D45" s="626">
        <f t="shared" si="13"/>
        <v>0</v>
      </c>
    </row>
    <row r="46" spans="1:4" x14ac:dyDescent="0.3">
      <c r="A46" s="116"/>
      <c r="B46" s="117" t="s">
        <v>165</v>
      </c>
      <c r="C46" s="627">
        <f>SUM(C35:C45)</f>
        <v>0</v>
      </c>
      <c r="D46" s="627">
        <f>SUM(D35:D45)</f>
        <v>0</v>
      </c>
    </row>
    <row r="47" spans="1:4" x14ac:dyDescent="0.3">
      <c r="A47" s="116"/>
      <c r="B47" s="117" t="s">
        <v>161</v>
      </c>
      <c r="C47" s="627">
        <f>C46*12</f>
        <v>0</v>
      </c>
      <c r="D47" s="628"/>
    </row>
    <row r="56" spans="1:16" x14ac:dyDescent="0.3">
      <c r="A56" s="827" t="s">
        <v>152</v>
      </c>
      <c r="B56" s="827"/>
      <c r="C56" s="827"/>
      <c r="D56" s="827"/>
      <c r="E56" s="827"/>
      <c r="F56" s="827"/>
      <c r="G56" s="827"/>
      <c r="H56" s="827"/>
      <c r="I56" s="827"/>
      <c r="J56" s="827"/>
      <c r="K56" s="827"/>
      <c r="L56" s="827"/>
      <c r="M56" s="827"/>
      <c r="N56" s="827"/>
      <c r="O56" s="827"/>
      <c r="P56" s="827"/>
    </row>
    <row r="58" spans="1:16" ht="40.799999999999997" customHeight="1" x14ac:dyDescent="0.3">
      <c r="A58" s="118" t="s">
        <v>153</v>
      </c>
      <c r="B58" s="118" t="s">
        <v>154</v>
      </c>
      <c r="C58" s="118" t="s">
        <v>155</v>
      </c>
      <c r="D58" s="118" t="s">
        <v>156</v>
      </c>
      <c r="E58" s="118" t="s">
        <v>157</v>
      </c>
      <c r="F58" s="118" t="s">
        <v>1</v>
      </c>
      <c r="G58" s="118" t="s">
        <v>4</v>
      </c>
      <c r="H58" s="118" t="s">
        <v>2</v>
      </c>
      <c r="I58" s="118" t="s">
        <v>3</v>
      </c>
      <c r="J58" s="118" t="s">
        <v>158</v>
      </c>
      <c r="K58" s="118"/>
      <c r="L58" s="118" t="s">
        <v>11</v>
      </c>
      <c r="M58" s="118" t="s">
        <v>159</v>
      </c>
      <c r="N58" s="118" t="s">
        <v>13</v>
      </c>
      <c r="O58" s="118" t="s">
        <v>160</v>
      </c>
      <c r="P58" s="118" t="s">
        <v>161</v>
      </c>
    </row>
    <row r="59" spans="1:16" x14ac:dyDescent="0.3">
      <c r="A59" s="116"/>
      <c r="B59" s="116"/>
      <c r="C59" s="116"/>
      <c r="D59" s="116"/>
      <c r="E59" s="621"/>
      <c r="F59" s="622">
        <f>F16</f>
        <v>8.3299999999999999E-2</v>
      </c>
      <c r="G59" s="622">
        <f>G16</f>
        <v>0.12</v>
      </c>
      <c r="H59" s="622">
        <f>H16</f>
        <v>8.3299999999999999E-2</v>
      </c>
      <c r="I59" s="622">
        <f>I16</f>
        <v>4.1700000000000001E-2</v>
      </c>
      <c r="J59" s="622">
        <f>J16</f>
        <v>0.09</v>
      </c>
      <c r="K59" s="622"/>
      <c r="L59" s="623">
        <f>L16</f>
        <v>0.12</v>
      </c>
      <c r="M59" s="622">
        <f>M16</f>
        <v>8.5000000000000006E-2</v>
      </c>
      <c r="N59" s="622">
        <f>N16</f>
        <v>5.2199999999999998E-3</v>
      </c>
      <c r="O59" s="621"/>
      <c r="P59" s="621"/>
    </row>
    <row r="60" spans="1:16" x14ac:dyDescent="0.3">
      <c r="A60" s="119">
        <v>1</v>
      </c>
      <c r="B60" s="619" t="s">
        <v>89</v>
      </c>
      <c r="C60" s="620"/>
      <c r="D60" s="620"/>
      <c r="E60" s="624">
        <f>C60+D60</f>
        <v>0</v>
      </c>
      <c r="F60" s="624">
        <f>C60*$F$59</f>
        <v>0</v>
      </c>
      <c r="G60" s="624">
        <f>C60*$G$59</f>
        <v>0</v>
      </c>
      <c r="H60" s="624">
        <f>C60*$H$59</f>
        <v>0</v>
      </c>
      <c r="I60" s="624">
        <f>C60*$I$59</f>
        <v>0</v>
      </c>
      <c r="J60" s="624">
        <f>C60*$J$59</f>
        <v>0</v>
      </c>
      <c r="K60" s="624"/>
      <c r="L60" s="624">
        <f>C60*$L$59</f>
        <v>0</v>
      </c>
      <c r="M60" s="624">
        <f>C60*$M$59</f>
        <v>0</v>
      </c>
      <c r="N60" s="624">
        <f>C60*$N$59</f>
        <v>0</v>
      </c>
      <c r="O60" s="624">
        <f>SUM(E60:N60)</f>
        <v>0</v>
      </c>
      <c r="P60" s="624">
        <f>O60*12</f>
        <v>0</v>
      </c>
    </row>
    <row r="61" spans="1:16" x14ac:dyDescent="0.3">
      <c r="A61" s="119">
        <v>2</v>
      </c>
      <c r="B61" s="619"/>
      <c r="C61" s="620"/>
      <c r="D61" s="620"/>
      <c r="E61" s="624">
        <f t="shared" ref="E61:E69" si="14">C61+D61</f>
        <v>0</v>
      </c>
      <c r="F61" s="624">
        <f t="shared" ref="F61:F69" si="15">C61*$F$59</f>
        <v>0</v>
      </c>
      <c r="G61" s="624">
        <f t="shared" ref="G61:G69" si="16">C61*$G$59</f>
        <v>0</v>
      </c>
      <c r="H61" s="624">
        <f t="shared" ref="H61:H69" si="17">C61*$H$59</f>
        <v>0</v>
      </c>
      <c r="I61" s="624">
        <f t="shared" ref="I61:I69" si="18">C61*$I$59</f>
        <v>0</v>
      </c>
      <c r="J61" s="624">
        <f t="shared" ref="J61:J69" si="19">C61*$J$59</f>
        <v>0</v>
      </c>
      <c r="K61" s="624"/>
      <c r="L61" s="624">
        <f t="shared" ref="L61:L69" si="20">C61*$L$59</f>
        <v>0</v>
      </c>
      <c r="M61" s="624">
        <f t="shared" ref="M61:M69" si="21">C61*$M$59</f>
        <v>0</v>
      </c>
      <c r="N61" s="624">
        <f t="shared" ref="N61:N69" si="22">C61*$N$59</f>
        <v>0</v>
      </c>
      <c r="O61" s="624">
        <f t="shared" ref="O61:O69" si="23">SUM(E61:N61)</f>
        <v>0</v>
      </c>
      <c r="P61" s="624">
        <f t="shared" ref="P61:P69" si="24">O61*12</f>
        <v>0</v>
      </c>
    </row>
    <row r="62" spans="1:16" x14ac:dyDescent="0.3">
      <c r="A62" s="119">
        <v>3</v>
      </c>
      <c r="B62" s="619"/>
      <c r="C62" s="620"/>
      <c r="D62" s="620"/>
      <c r="E62" s="624">
        <f t="shared" si="14"/>
        <v>0</v>
      </c>
      <c r="F62" s="624">
        <f t="shared" si="15"/>
        <v>0</v>
      </c>
      <c r="G62" s="624">
        <f t="shared" si="16"/>
        <v>0</v>
      </c>
      <c r="H62" s="624">
        <f t="shared" si="17"/>
        <v>0</v>
      </c>
      <c r="I62" s="624">
        <f t="shared" si="18"/>
        <v>0</v>
      </c>
      <c r="J62" s="624">
        <f t="shared" si="19"/>
        <v>0</v>
      </c>
      <c r="K62" s="624"/>
      <c r="L62" s="624">
        <f t="shared" si="20"/>
        <v>0</v>
      </c>
      <c r="M62" s="624">
        <f t="shared" si="21"/>
        <v>0</v>
      </c>
      <c r="N62" s="624">
        <f t="shared" si="22"/>
        <v>0</v>
      </c>
      <c r="O62" s="624">
        <f t="shared" si="23"/>
        <v>0</v>
      </c>
      <c r="P62" s="624">
        <f t="shared" si="24"/>
        <v>0</v>
      </c>
    </row>
    <row r="63" spans="1:16" x14ac:dyDescent="0.3">
      <c r="A63" s="119">
        <v>4</v>
      </c>
      <c r="B63" s="619"/>
      <c r="C63" s="620"/>
      <c r="D63" s="620"/>
      <c r="E63" s="624">
        <f t="shared" si="14"/>
        <v>0</v>
      </c>
      <c r="F63" s="624">
        <f t="shared" si="15"/>
        <v>0</v>
      </c>
      <c r="G63" s="624">
        <f t="shared" si="16"/>
        <v>0</v>
      </c>
      <c r="H63" s="624">
        <f t="shared" si="17"/>
        <v>0</v>
      </c>
      <c r="I63" s="624">
        <f t="shared" si="18"/>
        <v>0</v>
      </c>
      <c r="J63" s="624">
        <f t="shared" si="19"/>
        <v>0</v>
      </c>
      <c r="K63" s="624"/>
      <c r="L63" s="624">
        <f t="shared" si="20"/>
        <v>0</v>
      </c>
      <c r="M63" s="624">
        <f t="shared" si="21"/>
        <v>0</v>
      </c>
      <c r="N63" s="624">
        <f t="shared" si="22"/>
        <v>0</v>
      </c>
      <c r="O63" s="624">
        <f t="shared" si="23"/>
        <v>0</v>
      </c>
      <c r="P63" s="624">
        <f t="shared" si="24"/>
        <v>0</v>
      </c>
    </row>
    <row r="64" spans="1:16" x14ac:dyDescent="0.3">
      <c r="A64" s="119">
        <v>5</v>
      </c>
      <c r="B64" s="619"/>
      <c r="C64" s="620"/>
      <c r="D64" s="620"/>
      <c r="E64" s="624">
        <f t="shared" si="14"/>
        <v>0</v>
      </c>
      <c r="F64" s="624">
        <f t="shared" si="15"/>
        <v>0</v>
      </c>
      <c r="G64" s="624">
        <f t="shared" si="16"/>
        <v>0</v>
      </c>
      <c r="H64" s="624">
        <f t="shared" si="17"/>
        <v>0</v>
      </c>
      <c r="I64" s="624">
        <f t="shared" si="18"/>
        <v>0</v>
      </c>
      <c r="J64" s="624">
        <f t="shared" si="19"/>
        <v>0</v>
      </c>
      <c r="K64" s="624"/>
      <c r="L64" s="624">
        <f t="shared" si="20"/>
        <v>0</v>
      </c>
      <c r="M64" s="624">
        <f t="shared" si="21"/>
        <v>0</v>
      </c>
      <c r="N64" s="624">
        <f t="shared" si="22"/>
        <v>0</v>
      </c>
      <c r="O64" s="624">
        <f t="shared" si="23"/>
        <v>0</v>
      </c>
      <c r="P64" s="624">
        <f t="shared" si="24"/>
        <v>0</v>
      </c>
    </row>
    <row r="65" spans="1:16" x14ac:dyDescent="0.3">
      <c r="A65" s="119">
        <v>6</v>
      </c>
      <c r="B65" s="619"/>
      <c r="C65" s="620"/>
      <c r="D65" s="620"/>
      <c r="E65" s="624">
        <f t="shared" si="14"/>
        <v>0</v>
      </c>
      <c r="F65" s="624">
        <f t="shared" si="15"/>
        <v>0</v>
      </c>
      <c r="G65" s="624">
        <f t="shared" si="16"/>
        <v>0</v>
      </c>
      <c r="H65" s="624">
        <f t="shared" si="17"/>
        <v>0</v>
      </c>
      <c r="I65" s="624">
        <f t="shared" si="18"/>
        <v>0</v>
      </c>
      <c r="J65" s="624">
        <f t="shared" si="19"/>
        <v>0</v>
      </c>
      <c r="K65" s="624"/>
      <c r="L65" s="624">
        <f t="shared" si="20"/>
        <v>0</v>
      </c>
      <c r="M65" s="624">
        <f t="shared" si="21"/>
        <v>0</v>
      </c>
      <c r="N65" s="624">
        <f t="shared" si="22"/>
        <v>0</v>
      </c>
      <c r="O65" s="624">
        <f t="shared" si="23"/>
        <v>0</v>
      </c>
      <c r="P65" s="624">
        <f t="shared" si="24"/>
        <v>0</v>
      </c>
    </row>
    <row r="66" spans="1:16" x14ac:dyDescent="0.3">
      <c r="A66" s="119">
        <v>7</v>
      </c>
      <c r="B66" s="619"/>
      <c r="C66" s="620"/>
      <c r="D66" s="620"/>
      <c r="E66" s="624">
        <f t="shared" si="14"/>
        <v>0</v>
      </c>
      <c r="F66" s="624">
        <f t="shared" si="15"/>
        <v>0</v>
      </c>
      <c r="G66" s="624">
        <f t="shared" si="16"/>
        <v>0</v>
      </c>
      <c r="H66" s="624">
        <f t="shared" si="17"/>
        <v>0</v>
      </c>
      <c r="I66" s="624">
        <f t="shared" si="18"/>
        <v>0</v>
      </c>
      <c r="J66" s="624">
        <f t="shared" si="19"/>
        <v>0</v>
      </c>
      <c r="K66" s="624"/>
      <c r="L66" s="624">
        <f t="shared" si="20"/>
        <v>0</v>
      </c>
      <c r="M66" s="624">
        <f t="shared" si="21"/>
        <v>0</v>
      </c>
      <c r="N66" s="624">
        <f t="shared" si="22"/>
        <v>0</v>
      </c>
      <c r="O66" s="624">
        <f t="shared" si="23"/>
        <v>0</v>
      </c>
      <c r="P66" s="624">
        <f t="shared" si="24"/>
        <v>0</v>
      </c>
    </row>
    <row r="67" spans="1:16" x14ac:dyDescent="0.3">
      <c r="A67" s="119">
        <v>8</v>
      </c>
      <c r="B67" s="619"/>
      <c r="C67" s="620"/>
      <c r="D67" s="620"/>
      <c r="E67" s="624">
        <f t="shared" si="14"/>
        <v>0</v>
      </c>
      <c r="F67" s="624">
        <f t="shared" si="15"/>
        <v>0</v>
      </c>
      <c r="G67" s="624">
        <f t="shared" si="16"/>
        <v>0</v>
      </c>
      <c r="H67" s="624">
        <f t="shared" si="17"/>
        <v>0</v>
      </c>
      <c r="I67" s="624">
        <f t="shared" si="18"/>
        <v>0</v>
      </c>
      <c r="J67" s="624">
        <f t="shared" si="19"/>
        <v>0</v>
      </c>
      <c r="K67" s="624"/>
      <c r="L67" s="624">
        <f t="shared" si="20"/>
        <v>0</v>
      </c>
      <c r="M67" s="624">
        <f t="shared" si="21"/>
        <v>0</v>
      </c>
      <c r="N67" s="624">
        <f t="shared" si="22"/>
        <v>0</v>
      </c>
      <c r="O67" s="624">
        <f t="shared" si="23"/>
        <v>0</v>
      </c>
      <c r="P67" s="624">
        <f t="shared" si="24"/>
        <v>0</v>
      </c>
    </row>
    <row r="68" spans="1:16" x14ac:dyDescent="0.3">
      <c r="A68" s="119">
        <v>9</v>
      </c>
      <c r="B68" s="619"/>
      <c r="C68" s="620"/>
      <c r="D68" s="620"/>
      <c r="E68" s="624">
        <f t="shared" si="14"/>
        <v>0</v>
      </c>
      <c r="F68" s="624">
        <f t="shared" si="15"/>
        <v>0</v>
      </c>
      <c r="G68" s="624">
        <f t="shared" si="16"/>
        <v>0</v>
      </c>
      <c r="H68" s="624">
        <f t="shared" si="17"/>
        <v>0</v>
      </c>
      <c r="I68" s="624">
        <f t="shared" si="18"/>
        <v>0</v>
      </c>
      <c r="J68" s="624">
        <f t="shared" si="19"/>
        <v>0</v>
      </c>
      <c r="K68" s="624"/>
      <c r="L68" s="624">
        <f t="shared" si="20"/>
        <v>0</v>
      </c>
      <c r="M68" s="624">
        <f t="shared" si="21"/>
        <v>0</v>
      </c>
      <c r="N68" s="624">
        <f t="shared" si="22"/>
        <v>0</v>
      </c>
      <c r="O68" s="624">
        <f t="shared" si="23"/>
        <v>0</v>
      </c>
      <c r="P68" s="624">
        <f t="shared" si="24"/>
        <v>0</v>
      </c>
    </row>
    <row r="69" spans="1:16" x14ac:dyDescent="0.3">
      <c r="A69" s="119">
        <v>10</v>
      </c>
      <c r="B69" s="619"/>
      <c r="C69" s="620"/>
      <c r="D69" s="620"/>
      <c r="E69" s="624">
        <f t="shared" si="14"/>
        <v>0</v>
      </c>
      <c r="F69" s="624">
        <f t="shared" si="15"/>
        <v>0</v>
      </c>
      <c r="G69" s="624">
        <f t="shared" si="16"/>
        <v>0</v>
      </c>
      <c r="H69" s="624">
        <f t="shared" si="17"/>
        <v>0</v>
      </c>
      <c r="I69" s="624">
        <f t="shared" si="18"/>
        <v>0</v>
      </c>
      <c r="J69" s="624">
        <f t="shared" si="19"/>
        <v>0</v>
      </c>
      <c r="K69" s="624"/>
      <c r="L69" s="624">
        <f t="shared" si="20"/>
        <v>0</v>
      </c>
      <c r="M69" s="624">
        <f t="shared" si="21"/>
        <v>0</v>
      </c>
      <c r="N69" s="624">
        <f t="shared" si="22"/>
        <v>0</v>
      </c>
      <c r="O69" s="624">
        <f t="shared" si="23"/>
        <v>0</v>
      </c>
      <c r="P69" s="624">
        <f t="shared" si="24"/>
        <v>0</v>
      </c>
    </row>
    <row r="70" spans="1:16" x14ac:dyDescent="0.3">
      <c r="A70" s="116"/>
      <c r="B70" s="629" t="s">
        <v>160</v>
      </c>
      <c r="C70" s="627">
        <f>SUM(C60:C69)</f>
        <v>0</v>
      </c>
      <c r="D70" s="627">
        <f t="shared" ref="D70:P70" si="25">SUM(D60:D69)</f>
        <v>0</v>
      </c>
      <c r="E70" s="627">
        <f t="shared" si="25"/>
        <v>0</v>
      </c>
      <c r="F70" s="627">
        <f t="shared" si="25"/>
        <v>0</v>
      </c>
      <c r="G70" s="627">
        <f t="shared" si="25"/>
        <v>0</v>
      </c>
      <c r="H70" s="627">
        <f t="shared" si="25"/>
        <v>0</v>
      </c>
      <c r="I70" s="627">
        <f t="shared" si="25"/>
        <v>0</v>
      </c>
      <c r="J70" s="627">
        <f t="shared" si="25"/>
        <v>0</v>
      </c>
      <c r="K70" s="627"/>
      <c r="L70" s="627">
        <f t="shared" si="25"/>
        <v>0</v>
      </c>
      <c r="M70" s="627">
        <f t="shared" si="25"/>
        <v>0</v>
      </c>
      <c r="N70" s="627">
        <f t="shared" si="25"/>
        <v>0</v>
      </c>
      <c r="O70" s="627">
        <f t="shared" si="25"/>
        <v>0</v>
      </c>
      <c r="P70" s="627">
        <f t="shared" si="25"/>
        <v>0</v>
      </c>
    </row>
    <row r="71" spans="1:16" x14ac:dyDescent="0.3">
      <c r="A71" s="116"/>
      <c r="B71" s="629" t="s">
        <v>161</v>
      </c>
      <c r="C71" s="627">
        <f>C70*12</f>
        <v>0</v>
      </c>
      <c r="D71" s="627">
        <f t="shared" ref="D71:O71" si="26">D70*12</f>
        <v>0</v>
      </c>
      <c r="E71" s="627">
        <f t="shared" si="26"/>
        <v>0</v>
      </c>
      <c r="F71" s="627">
        <f t="shared" si="26"/>
        <v>0</v>
      </c>
      <c r="G71" s="627">
        <f t="shared" si="26"/>
        <v>0</v>
      </c>
      <c r="H71" s="627">
        <f t="shared" si="26"/>
        <v>0</v>
      </c>
      <c r="I71" s="627">
        <f t="shared" si="26"/>
        <v>0</v>
      </c>
      <c r="J71" s="627">
        <f t="shared" si="26"/>
        <v>0</v>
      </c>
      <c r="K71" s="627"/>
      <c r="L71" s="627">
        <f t="shared" si="26"/>
        <v>0</v>
      </c>
      <c r="M71" s="627">
        <f t="shared" si="26"/>
        <v>0</v>
      </c>
      <c r="N71" s="627">
        <f t="shared" si="26"/>
        <v>0</v>
      </c>
      <c r="O71" s="627">
        <f t="shared" si="26"/>
        <v>0</v>
      </c>
      <c r="P71" s="627"/>
    </row>
    <row r="74" spans="1:16" x14ac:dyDescent="0.3">
      <c r="A74" s="826" t="s">
        <v>166</v>
      </c>
      <c r="B74" s="826"/>
      <c r="C74" s="826"/>
      <c r="D74" s="826"/>
      <c r="E74" s="826"/>
    </row>
    <row r="75" spans="1:16" ht="15" thickBot="1" x14ac:dyDescent="0.35"/>
    <row r="76" spans="1:16" ht="15" thickBot="1" x14ac:dyDescent="0.35">
      <c r="A76" s="125" t="s">
        <v>153</v>
      </c>
      <c r="B76" s="126" t="s">
        <v>154</v>
      </c>
      <c r="C76" s="126" t="s">
        <v>155</v>
      </c>
      <c r="D76" s="127" t="s">
        <v>164</v>
      </c>
    </row>
    <row r="77" spans="1:16" x14ac:dyDescent="0.3">
      <c r="A77" s="124">
        <v>1</v>
      </c>
      <c r="B77" s="617"/>
      <c r="C77" s="618"/>
      <c r="D77" s="634">
        <f>C77*12</f>
        <v>0</v>
      </c>
    </row>
    <row r="78" spans="1:16" x14ac:dyDescent="0.3">
      <c r="A78" s="120">
        <v>2</v>
      </c>
      <c r="B78" s="610"/>
      <c r="C78" s="611"/>
      <c r="D78" s="634">
        <f t="shared" ref="D78:D87" si="27">C78*12</f>
        <v>0</v>
      </c>
    </row>
    <row r="79" spans="1:16" x14ac:dyDescent="0.3">
      <c r="A79" s="120">
        <v>3</v>
      </c>
      <c r="B79" s="610"/>
      <c r="C79" s="611"/>
      <c r="D79" s="634">
        <f t="shared" si="27"/>
        <v>0</v>
      </c>
    </row>
    <row r="80" spans="1:16" x14ac:dyDescent="0.3">
      <c r="A80" s="120">
        <v>4</v>
      </c>
      <c r="B80" s="610"/>
      <c r="C80" s="611"/>
      <c r="D80" s="634">
        <f t="shared" si="27"/>
        <v>0</v>
      </c>
    </row>
    <row r="81" spans="1:4" x14ac:dyDescent="0.3">
      <c r="A81" s="120">
        <v>5</v>
      </c>
      <c r="B81" s="610"/>
      <c r="C81" s="611"/>
      <c r="D81" s="634">
        <f t="shared" si="27"/>
        <v>0</v>
      </c>
    </row>
    <row r="82" spans="1:4" x14ac:dyDescent="0.3">
      <c r="A82" s="120">
        <v>6</v>
      </c>
      <c r="B82" s="610"/>
      <c r="C82" s="611"/>
      <c r="D82" s="634">
        <f t="shared" si="27"/>
        <v>0</v>
      </c>
    </row>
    <row r="83" spans="1:4" x14ac:dyDescent="0.3">
      <c r="A83" s="120">
        <v>7</v>
      </c>
      <c r="B83" s="610"/>
      <c r="C83" s="611"/>
      <c r="D83" s="634">
        <f t="shared" si="27"/>
        <v>0</v>
      </c>
    </row>
    <row r="84" spans="1:4" x14ac:dyDescent="0.3">
      <c r="A84" s="120">
        <v>8</v>
      </c>
      <c r="B84" s="610"/>
      <c r="C84" s="611"/>
      <c r="D84" s="634">
        <f t="shared" si="27"/>
        <v>0</v>
      </c>
    </row>
    <row r="85" spans="1:4" x14ac:dyDescent="0.3">
      <c r="A85" s="120">
        <v>9</v>
      </c>
      <c r="B85" s="610"/>
      <c r="C85" s="611"/>
      <c r="D85" s="634">
        <f t="shared" si="27"/>
        <v>0</v>
      </c>
    </row>
    <row r="86" spans="1:4" x14ac:dyDescent="0.3">
      <c r="A86" s="120">
        <v>10</v>
      </c>
      <c r="B86" s="610"/>
      <c r="C86" s="611"/>
      <c r="D86" s="634">
        <f t="shared" si="27"/>
        <v>0</v>
      </c>
    </row>
    <row r="87" spans="1:4" x14ac:dyDescent="0.3">
      <c r="A87" s="120">
        <v>11</v>
      </c>
      <c r="B87" s="610"/>
      <c r="C87" s="611"/>
      <c r="D87" s="634">
        <f t="shared" si="27"/>
        <v>0</v>
      </c>
    </row>
    <row r="88" spans="1:4" x14ac:dyDescent="0.3">
      <c r="A88" s="121"/>
      <c r="B88" s="117" t="s">
        <v>160</v>
      </c>
      <c r="C88" s="630">
        <f>SUM(C77:C87)</f>
        <v>0</v>
      </c>
      <c r="D88" s="631">
        <f>SUM(D77:D87)</f>
        <v>0</v>
      </c>
    </row>
    <row r="89" spans="1:4" ht="15" thickBot="1" x14ac:dyDescent="0.35">
      <c r="A89" s="122"/>
      <c r="B89" s="123" t="s">
        <v>162</v>
      </c>
      <c r="C89" s="632">
        <f>C88*12</f>
        <v>0</v>
      </c>
      <c r="D89" s="633"/>
    </row>
    <row r="101" spans="1:16" x14ac:dyDescent="0.3">
      <c r="D101" s="411" t="s">
        <v>167</v>
      </c>
    </row>
    <row r="103" spans="1:16" x14ac:dyDescent="0.3">
      <c r="A103" s="827" t="s">
        <v>152</v>
      </c>
      <c r="B103" s="827"/>
      <c r="C103" s="827"/>
    </row>
    <row r="106" spans="1:16" ht="28.2" customHeight="1" x14ac:dyDescent="0.3">
      <c r="A106" s="118" t="s">
        <v>153</v>
      </c>
      <c r="B106" s="118" t="s">
        <v>154</v>
      </c>
      <c r="C106" s="118" t="s">
        <v>155</v>
      </c>
      <c r="D106" s="118" t="s">
        <v>156</v>
      </c>
      <c r="E106" s="118" t="s">
        <v>157</v>
      </c>
      <c r="F106" s="118" t="s">
        <v>1</v>
      </c>
      <c r="G106" s="118" t="s">
        <v>4</v>
      </c>
      <c r="H106" s="118" t="s">
        <v>2</v>
      </c>
      <c r="I106" s="118" t="s">
        <v>3</v>
      </c>
      <c r="J106" s="118" t="s">
        <v>158</v>
      </c>
      <c r="K106" s="118"/>
      <c r="L106" s="118" t="s">
        <v>11</v>
      </c>
      <c r="M106" s="118" t="s">
        <v>159</v>
      </c>
      <c r="N106" s="118" t="s">
        <v>13</v>
      </c>
      <c r="O106" s="118" t="s">
        <v>160</v>
      </c>
      <c r="P106" s="118" t="s">
        <v>161</v>
      </c>
    </row>
    <row r="107" spans="1:16" x14ac:dyDescent="0.3">
      <c r="A107" s="1"/>
      <c r="B107" s="1"/>
      <c r="C107" s="1"/>
      <c r="D107" s="1"/>
      <c r="E107" s="635"/>
      <c r="F107" s="636">
        <f>F59</f>
        <v>8.3299999999999999E-2</v>
      </c>
      <c r="G107" s="636">
        <f>G59</f>
        <v>0.12</v>
      </c>
      <c r="H107" s="636">
        <f>H59</f>
        <v>8.3299999999999999E-2</v>
      </c>
      <c r="I107" s="636">
        <f>I59</f>
        <v>4.1700000000000001E-2</v>
      </c>
      <c r="J107" s="636">
        <f>J59</f>
        <v>0.09</v>
      </c>
      <c r="K107" s="636"/>
      <c r="L107" s="637">
        <f>L59</f>
        <v>0.12</v>
      </c>
      <c r="M107" s="636">
        <f>M59</f>
        <v>8.5000000000000006E-2</v>
      </c>
      <c r="N107" s="636">
        <f>N59</f>
        <v>5.2199999999999998E-3</v>
      </c>
      <c r="O107" s="635"/>
      <c r="P107" s="635"/>
    </row>
    <row r="108" spans="1:16" x14ac:dyDescent="0.3">
      <c r="A108" s="39">
        <v>1</v>
      </c>
      <c r="B108" s="610"/>
      <c r="C108" s="611"/>
      <c r="D108" s="611"/>
      <c r="E108" s="638">
        <f>C108+D108</f>
        <v>0</v>
      </c>
      <c r="F108" s="638">
        <f>C108*$F$107</f>
        <v>0</v>
      </c>
      <c r="G108" s="638">
        <f>C108*$G$107</f>
        <v>0</v>
      </c>
      <c r="H108" s="638">
        <f>C108*$H$107</f>
        <v>0</v>
      </c>
      <c r="I108" s="638">
        <f>C108*$I$107</f>
        <v>0</v>
      </c>
      <c r="J108" s="638">
        <f>C108*$J$107</f>
        <v>0</v>
      </c>
      <c r="K108" s="638"/>
      <c r="L108" s="638">
        <f>C108*$L$107</f>
        <v>0</v>
      </c>
      <c r="M108" s="638">
        <f>C108*$M$107</f>
        <v>0</v>
      </c>
      <c r="N108" s="638">
        <f>C108*$N$107</f>
        <v>0</v>
      </c>
      <c r="O108" s="638">
        <f>SUM(E108:N108)</f>
        <v>0</v>
      </c>
      <c r="P108" s="638">
        <f>O108*12</f>
        <v>0</v>
      </c>
    </row>
    <row r="109" spans="1:16" x14ac:dyDescent="0.3">
      <c r="A109" s="39">
        <v>2</v>
      </c>
      <c r="B109" s="610"/>
      <c r="C109" s="611"/>
      <c r="D109" s="611"/>
      <c r="E109" s="638">
        <f t="shared" ref="E109:E117" si="28">C109+D109</f>
        <v>0</v>
      </c>
      <c r="F109" s="638">
        <f t="shared" ref="F109:F117" si="29">C109*$F$107</f>
        <v>0</v>
      </c>
      <c r="G109" s="638">
        <f t="shared" ref="G109:G117" si="30">C109*$G$107</f>
        <v>0</v>
      </c>
      <c r="H109" s="638">
        <f t="shared" ref="H109:H117" si="31">C109*$H$107</f>
        <v>0</v>
      </c>
      <c r="I109" s="638">
        <f t="shared" ref="I109:I117" si="32">C109*$I$107</f>
        <v>0</v>
      </c>
      <c r="J109" s="638">
        <f t="shared" ref="J109:J117" si="33">C109*$J$107</f>
        <v>0</v>
      </c>
      <c r="K109" s="638"/>
      <c r="L109" s="638">
        <f t="shared" ref="L109:L117" si="34">C109*$L$107</f>
        <v>0</v>
      </c>
      <c r="M109" s="638">
        <f t="shared" ref="M109:M117" si="35">C109*$M$107</f>
        <v>0</v>
      </c>
      <c r="N109" s="638">
        <f t="shared" ref="N109:N117" si="36">C109*$N$107</f>
        <v>0</v>
      </c>
      <c r="O109" s="638">
        <f t="shared" ref="O109:O117" si="37">SUM(E109:N109)</f>
        <v>0</v>
      </c>
      <c r="P109" s="638">
        <f t="shared" ref="P109:P117" si="38">O109*12</f>
        <v>0</v>
      </c>
    </row>
    <row r="110" spans="1:16" x14ac:dyDescent="0.3">
      <c r="A110" s="39">
        <v>3</v>
      </c>
      <c r="B110" s="610"/>
      <c r="C110" s="611"/>
      <c r="D110" s="611"/>
      <c r="E110" s="638">
        <f t="shared" si="28"/>
        <v>0</v>
      </c>
      <c r="F110" s="638">
        <f t="shared" si="29"/>
        <v>0</v>
      </c>
      <c r="G110" s="638">
        <f t="shared" si="30"/>
        <v>0</v>
      </c>
      <c r="H110" s="638">
        <f t="shared" si="31"/>
        <v>0</v>
      </c>
      <c r="I110" s="638">
        <f t="shared" si="32"/>
        <v>0</v>
      </c>
      <c r="J110" s="638">
        <f t="shared" si="33"/>
        <v>0</v>
      </c>
      <c r="K110" s="638"/>
      <c r="L110" s="638">
        <f t="shared" si="34"/>
        <v>0</v>
      </c>
      <c r="M110" s="638">
        <f t="shared" si="35"/>
        <v>0</v>
      </c>
      <c r="N110" s="638">
        <f t="shared" si="36"/>
        <v>0</v>
      </c>
      <c r="O110" s="638">
        <f t="shared" si="37"/>
        <v>0</v>
      </c>
      <c r="P110" s="638">
        <f t="shared" si="38"/>
        <v>0</v>
      </c>
    </row>
    <row r="111" spans="1:16" x14ac:dyDescent="0.3">
      <c r="A111" s="39">
        <v>4</v>
      </c>
      <c r="B111" s="610"/>
      <c r="C111" s="611"/>
      <c r="D111" s="611"/>
      <c r="E111" s="638">
        <f t="shared" si="28"/>
        <v>0</v>
      </c>
      <c r="F111" s="638">
        <f t="shared" si="29"/>
        <v>0</v>
      </c>
      <c r="G111" s="638">
        <f t="shared" si="30"/>
        <v>0</v>
      </c>
      <c r="H111" s="638">
        <f t="shared" si="31"/>
        <v>0</v>
      </c>
      <c r="I111" s="638">
        <f t="shared" si="32"/>
        <v>0</v>
      </c>
      <c r="J111" s="638">
        <f t="shared" si="33"/>
        <v>0</v>
      </c>
      <c r="K111" s="638"/>
      <c r="L111" s="638">
        <f t="shared" si="34"/>
        <v>0</v>
      </c>
      <c r="M111" s="638">
        <f t="shared" si="35"/>
        <v>0</v>
      </c>
      <c r="N111" s="638">
        <f t="shared" si="36"/>
        <v>0</v>
      </c>
      <c r="O111" s="638">
        <f t="shared" si="37"/>
        <v>0</v>
      </c>
      <c r="P111" s="638">
        <f t="shared" si="38"/>
        <v>0</v>
      </c>
    </row>
    <row r="112" spans="1:16" x14ac:dyDescent="0.3">
      <c r="A112" s="39">
        <v>5</v>
      </c>
      <c r="B112" s="610"/>
      <c r="C112" s="611"/>
      <c r="D112" s="611"/>
      <c r="E112" s="638">
        <f t="shared" si="28"/>
        <v>0</v>
      </c>
      <c r="F112" s="638">
        <f t="shared" si="29"/>
        <v>0</v>
      </c>
      <c r="G112" s="638">
        <f t="shared" si="30"/>
        <v>0</v>
      </c>
      <c r="H112" s="638">
        <f t="shared" si="31"/>
        <v>0</v>
      </c>
      <c r="I112" s="638">
        <f t="shared" si="32"/>
        <v>0</v>
      </c>
      <c r="J112" s="638">
        <f t="shared" si="33"/>
        <v>0</v>
      </c>
      <c r="K112" s="638"/>
      <c r="L112" s="638">
        <f t="shared" si="34"/>
        <v>0</v>
      </c>
      <c r="M112" s="638">
        <f t="shared" si="35"/>
        <v>0</v>
      </c>
      <c r="N112" s="638">
        <f t="shared" si="36"/>
        <v>0</v>
      </c>
      <c r="O112" s="638">
        <f t="shared" si="37"/>
        <v>0</v>
      </c>
      <c r="P112" s="638">
        <f t="shared" si="38"/>
        <v>0</v>
      </c>
    </row>
    <row r="113" spans="1:16" x14ac:dyDescent="0.3">
      <c r="A113" s="39">
        <v>6</v>
      </c>
      <c r="B113" s="610"/>
      <c r="C113" s="611"/>
      <c r="D113" s="611"/>
      <c r="E113" s="638">
        <f t="shared" si="28"/>
        <v>0</v>
      </c>
      <c r="F113" s="638">
        <f t="shared" si="29"/>
        <v>0</v>
      </c>
      <c r="G113" s="638">
        <f t="shared" si="30"/>
        <v>0</v>
      </c>
      <c r="H113" s="638">
        <f t="shared" si="31"/>
        <v>0</v>
      </c>
      <c r="I113" s="638">
        <f t="shared" si="32"/>
        <v>0</v>
      </c>
      <c r="J113" s="638">
        <f t="shared" si="33"/>
        <v>0</v>
      </c>
      <c r="K113" s="638"/>
      <c r="L113" s="638">
        <f t="shared" si="34"/>
        <v>0</v>
      </c>
      <c r="M113" s="638">
        <f t="shared" si="35"/>
        <v>0</v>
      </c>
      <c r="N113" s="638">
        <f t="shared" si="36"/>
        <v>0</v>
      </c>
      <c r="O113" s="638">
        <f t="shared" si="37"/>
        <v>0</v>
      </c>
      <c r="P113" s="638">
        <f t="shared" si="38"/>
        <v>0</v>
      </c>
    </row>
    <row r="114" spans="1:16" x14ac:dyDescent="0.3">
      <c r="A114" s="39">
        <v>7</v>
      </c>
      <c r="B114" s="610"/>
      <c r="C114" s="611"/>
      <c r="D114" s="611"/>
      <c r="E114" s="638">
        <f t="shared" si="28"/>
        <v>0</v>
      </c>
      <c r="F114" s="638">
        <f t="shared" si="29"/>
        <v>0</v>
      </c>
      <c r="G114" s="638">
        <f t="shared" si="30"/>
        <v>0</v>
      </c>
      <c r="H114" s="638">
        <f t="shared" si="31"/>
        <v>0</v>
      </c>
      <c r="I114" s="638">
        <f t="shared" si="32"/>
        <v>0</v>
      </c>
      <c r="J114" s="638">
        <f t="shared" si="33"/>
        <v>0</v>
      </c>
      <c r="K114" s="638"/>
      <c r="L114" s="638">
        <f t="shared" si="34"/>
        <v>0</v>
      </c>
      <c r="M114" s="638">
        <f t="shared" si="35"/>
        <v>0</v>
      </c>
      <c r="N114" s="638">
        <f t="shared" si="36"/>
        <v>0</v>
      </c>
      <c r="O114" s="638">
        <f t="shared" si="37"/>
        <v>0</v>
      </c>
      <c r="P114" s="638">
        <f t="shared" si="38"/>
        <v>0</v>
      </c>
    </row>
    <row r="115" spans="1:16" x14ac:dyDescent="0.3">
      <c r="A115" s="39">
        <v>8</v>
      </c>
      <c r="B115" s="610"/>
      <c r="C115" s="611"/>
      <c r="D115" s="611"/>
      <c r="E115" s="638">
        <f t="shared" si="28"/>
        <v>0</v>
      </c>
      <c r="F115" s="638">
        <f t="shared" si="29"/>
        <v>0</v>
      </c>
      <c r="G115" s="638">
        <f t="shared" si="30"/>
        <v>0</v>
      </c>
      <c r="H115" s="638">
        <f t="shared" si="31"/>
        <v>0</v>
      </c>
      <c r="I115" s="638">
        <f t="shared" si="32"/>
        <v>0</v>
      </c>
      <c r="J115" s="638">
        <f t="shared" si="33"/>
        <v>0</v>
      </c>
      <c r="K115" s="638"/>
      <c r="L115" s="638">
        <f t="shared" si="34"/>
        <v>0</v>
      </c>
      <c r="M115" s="638">
        <f t="shared" si="35"/>
        <v>0</v>
      </c>
      <c r="N115" s="638">
        <f t="shared" si="36"/>
        <v>0</v>
      </c>
      <c r="O115" s="638">
        <f t="shared" si="37"/>
        <v>0</v>
      </c>
      <c r="P115" s="638">
        <f t="shared" si="38"/>
        <v>0</v>
      </c>
    </row>
    <row r="116" spans="1:16" x14ac:dyDescent="0.3">
      <c r="A116" s="39">
        <v>9</v>
      </c>
      <c r="B116" s="610"/>
      <c r="C116" s="611"/>
      <c r="D116" s="611"/>
      <c r="E116" s="638">
        <f t="shared" si="28"/>
        <v>0</v>
      </c>
      <c r="F116" s="638">
        <f t="shared" si="29"/>
        <v>0</v>
      </c>
      <c r="G116" s="638">
        <f t="shared" si="30"/>
        <v>0</v>
      </c>
      <c r="H116" s="638">
        <f t="shared" si="31"/>
        <v>0</v>
      </c>
      <c r="I116" s="638">
        <f t="shared" si="32"/>
        <v>0</v>
      </c>
      <c r="J116" s="638">
        <f t="shared" si="33"/>
        <v>0</v>
      </c>
      <c r="K116" s="638"/>
      <c r="L116" s="638">
        <f t="shared" si="34"/>
        <v>0</v>
      </c>
      <c r="M116" s="638">
        <f t="shared" si="35"/>
        <v>0</v>
      </c>
      <c r="N116" s="638">
        <f t="shared" si="36"/>
        <v>0</v>
      </c>
      <c r="O116" s="638">
        <f t="shared" si="37"/>
        <v>0</v>
      </c>
      <c r="P116" s="638">
        <f t="shared" si="38"/>
        <v>0</v>
      </c>
    </row>
    <row r="117" spans="1:16" x14ac:dyDescent="0.3">
      <c r="A117" s="39">
        <v>10</v>
      </c>
      <c r="B117" s="610"/>
      <c r="C117" s="611"/>
      <c r="D117" s="611"/>
      <c r="E117" s="638">
        <f t="shared" si="28"/>
        <v>0</v>
      </c>
      <c r="F117" s="638">
        <f t="shared" si="29"/>
        <v>0</v>
      </c>
      <c r="G117" s="638">
        <f t="shared" si="30"/>
        <v>0</v>
      </c>
      <c r="H117" s="638">
        <f t="shared" si="31"/>
        <v>0</v>
      </c>
      <c r="I117" s="638">
        <f t="shared" si="32"/>
        <v>0</v>
      </c>
      <c r="J117" s="638">
        <f t="shared" si="33"/>
        <v>0</v>
      </c>
      <c r="K117" s="638"/>
      <c r="L117" s="638">
        <f t="shared" si="34"/>
        <v>0</v>
      </c>
      <c r="M117" s="638">
        <f t="shared" si="35"/>
        <v>0</v>
      </c>
      <c r="N117" s="638">
        <f t="shared" si="36"/>
        <v>0</v>
      </c>
      <c r="O117" s="638">
        <f t="shared" si="37"/>
        <v>0</v>
      </c>
      <c r="P117" s="638">
        <f t="shared" si="38"/>
        <v>0</v>
      </c>
    </row>
    <row r="118" spans="1:16" x14ac:dyDescent="0.3">
      <c r="A118" s="1"/>
      <c r="B118" s="117" t="s">
        <v>160</v>
      </c>
      <c r="C118" s="627">
        <f>SUM(C108:C117)</f>
        <v>0</v>
      </c>
      <c r="D118" s="627">
        <f t="shared" ref="D118:P118" si="39">SUM(D108:D117)</f>
        <v>0</v>
      </c>
      <c r="E118" s="627">
        <f t="shared" si="39"/>
        <v>0</v>
      </c>
      <c r="F118" s="627">
        <f t="shared" si="39"/>
        <v>0</v>
      </c>
      <c r="G118" s="627">
        <f t="shared" si="39"/>
        <v>0</v>
      </c>
      <c r="H118" s="627">
        <f t="shared" si="39"/>
        <v>0</v>
      </c>
      <c r="I118" s="627">
        <f t="shared" si="39"/>
        <v>0</v>
      </c>
      <c r="J118" s="627">
        <f t="shared" si="39"/>
        <v>0</v>
      </c>
      <c r="K118" s="627"/>
      <c r="L118" s="627">
        <f t="shared" si="39"/>
        <v>0</v>
      </c>
      <c r="M118" s="627">
        <f t="shared" si="39"/>
        <v>0</v>
      </c>
      <c r="N118" s="627">
        <f t="shared" si="39"/>
        <v>0</v>
      </c>
      <c r="O118" s="627">
        <f t="shared" si="39"/>
        <v>0</v>
      </c>
      <c r="P118" s="627">
        <f t="shared" si="39"/>
        <v>0</v>
      </c>
    </row>
    <row r="119" spans="1:16" x14ac:dyDescent="0.3">
      <c r="A119" s="1"/>
      <c r="B119" s="117" t="s">
        <v>161</v>
      </c>
      <c r="C119" s="627">
        <f>C118*12</f>
        <v>0</v>
      </c>
      <c r="D119" s="627">
        <f t="shared" ref="D119:O119" si="40">D118*12</f>
        <v>0</v>
      </c>
      <c r="E119" s="627">
        <f t="shared" si="40"/>
        <v>0</v>
      </c>
      <c r="F119" s="627">
        <f t="shared" si="40"/>
        <v>0</v>
      </c>
      <c r="G119" s="627">
        <f t="shared" si="40"/>
        <v>0</v>
      </c>
      <c r="H119" s="627">
        <f t="shared" si="40"/>
        <v>0</v>
      </c>
      <c r="I119" s="627">
        <f t="shared" si="40"/>
        <v>0</v>
      </c>
      <c r="J119" s="627">
        <f t="shared" si="40"/>
        <v>0</v>
      </c>
      <c r="K119" s="627"/>
      <c r="L119" s="627">
        <f t="shared" si="40"/>
        <v>0</v>
      </c>
      <c r="M119" s="627">
        <f t="shared" si="40"/>
        <v>0</v>
      </c>
      <c r="N119" s="627">
        <f t="shared" si="40"/>
        <v>0</v>
      </c>
      <c r="O119" s="627">
        <f t="shared" si="40"/>
        <v>0</v>
      </c>
      <c r="P119" s="627"/>
    </row>
    <row r="122" spans="1:16" x14ac:dyDescent="0.3">
      <c r="A122" s="826" t="s">
        <v>163</v>
      </c>
      <c r="B122" s="826"/>
      <c r="C122" s="826"/>
    </row>
    <row r="123" spans="1:16" ht="15" thickBot="1" x14ac:dyDescent="0.35"/>
    <row r="124" spans="1:16" x14ac:dyDescent="0.3">
      <c r="A124" s="129" t="s">
        <v>153</v>
      </c>
      <c r="B124" s="130" t="s">
        <v>154</v>
      </c>
      <c r="C124" s="130" t="s">
        <v>155</v>
      </c>
      <c r="D124" s="131" t="s">
        <v>164</v>
      </c>
    </row>
    <row r="125" spans="1:16" x14ac:dyDescent="0.3">
      <c r="A125" s="128">
        <v>1</v>
      </c>
      <c r="B125" s="610"/>
      <c r="C125" s="611"/>
      <c r="D125" s="639">
        <f>C125*12</f>
        <v>0</v>
      </c>
    </row>
    <row r="126" spans="1:16" x14ac:dyDescent="0.3">
      <c r="A126" s="128">
        <v>2</v>
      </c>
      <c r="B126" s="610"/>
      <c r="C126" s="611"/>
      <c r="D126" s="639"/>
    </row>
    <row r="127" spans="1:16" x14ac:dyDescent="0.3">
      <c r="A127" s="128">
        <v>3</v>
      </c>
      <c r="B127" s="610"/>
      <c r="C127" s="611"/>
      <c r="D127" s="639"/>
    </row>
    <row r="128" spans="1:16" x14ac:dyDescent="0.3">
      <c r="A128" s="128">
        <v>4</v>
      </c>
      <c r="B128" s="610"/>
      <c r="C128" s="611"/>
      <c r="D128" s="639"/>
    </row>
    <row r="129" spans="1:4" x14ac:dyDescent="0.3">
      <c r="A129" s="128">
        <v>5</v>
      </c>
      <c r="B129" s="610"/>
      <c r="C129" s="611"/>
      <c r="D129" s="639"/>
    </row>
    <row r="130" spans="1:4" x14ac:dyDescent="0.3">
      <c r="A130" s="128">
        <v>6</v>
      </c>
      <c r="B130" s="610"/>
      <c r="C130" s="611"/>
      <c r="D130" s="639"/>
    </row>
    <row r="131" spans="1:4" x14ac:dyDescent="0.3">
      <c r="A131" s="128">
        <v>7</v>
      </c>
      <c r="B131" s="610"/>
      <c r="C131" s="611"/>
      <c r="D131" s="639"/>
    </row>
    <row r="132" spans="1:4" x14ac:dyDescent="0.3">
      <c r="A132" s="128">
        <v>8</v>
      </c>
      <c r="B132" s="610"/>
      <c r="C132" s="611"/>
      <c r="D132" s="639"/>
    </row>
    <row r="133" spans="1:4" x14ac:dyDescent="0.3">
      <c r="A133" s="128">
        <v>9</v>
      </c>
      <c r="B133" s="610"/>
      <c r="C133" s="611"/>
      <c r="D133" s="639"/>
    </row>
    <row r="134" spans="1:4" x14ac:dyDescent="0.3">
      <c r="A134" s="128">
        <v>10</v>
      </c>
      <c r="B134" s="610"/>
      <c r="C134" s="611"/>
      <c r="D134" s="639"/>
    </row>
    <row r="135" spans="1:4" x14ac:dyDescent="0.3">
      <c r="A135" s="128">
        <v>11</v>
      </c>
      <c r="B135" s="610"/>
      <c r="C135" s="611"/>
      <c r="D135" s="639"/>
    </row>
    <row r="136" spans="1:4" x14ac:dyDescent="0.3">
      <c r="A136" s="121"/>
      <c r="B136" s="117" t="s">
        <v>160</v>
      </c>
      <c r="C136" s="627">
        <f>SUM(C125:C135)</f>
        <v>0</v>
      </c>
      <c r="D136" s="640">
        <f>SUM(D125:D135)</f>
        <v>0</v>
      </c>
    </row>
    <row r="137" spans="1:4" ht="15" thickBot="1" x14ac:dyDescent="0.35">
      <c r="A137" s="122"/>
      <c r="B137" s="123" t="s">
        <v>162</v>
      </c>
      <c r="C137" s="642">
        <f>C136*12</f>
        <v>0</v>
      </c>
      <c r="D137" s="641"/>
    </row>
    <row r="143" spans="1:4" ht="15" thickBot="1" x14ac:dyDescent="0.35"/>
    <row r="144" spans="1:4" x14ac:dyDescent="0.3">
      <c r="A144" s="245" t="s">
        <v>168</v>
      </c>
      <c r="B144" s="246" t="s">
        <v>169</v>
      </c>
      <c r="C144" s="247" t="s">
        <v>170</v>
      </c>
    </row>
    <row r="145" spans="1:12" ht="15" thickBot="1" x14ac:dyDescent="0.35">
      <c r="A145" s="612" t="s">
        <v>391</v>
      </c>
      <c r="B145" s="613"/>
      <c r="C145" s="643">
        <f>B145*12</f>
        <v>0</v>
      </c>
    </row>
    <row r="146" spans="1:12" x14ac:dyDescent="0.3">
      <c r="A146" s="612" t="s">
        <v>448</v>
      </c>
      <c r="B146" s="613"/>
      <c r="C146" s="643">
        <f t="shared" ref="C146:C171" si="41">B146*12</f>
        <v>0</v>
      </c>
      <c r="G146" s="132" t="s">
        <v>172</v>
      </c>
      <c r="H146" s="268">
        <f>BASES!B7</f>
        <v>2020</v>
      </c>
      <c r="I146" s="268">
        <f>BASES!C7</f>
        <v>2021</v>
      </c>
      <c r="J146" s="268">
        <f>BASES!D7</f>
        <v>2022</v>
      </c>
      <c r="K146" s="268">
        <f>BASES!E7</f>
        <v>2023</v>
      </c>
      <c r="L146" s="268">
        <f>BASES!F7</f>
        <v>2024</v>
      </c>
    </row>
    <row r="147" spans="1:12" x14ac:dyDescent="0.3">
      <c r="A147" s="612" t="s">
        <v>449</v>
      </c>
      <c r="B147" s="613"/>
      <c r="C147" s="643">
        <f t="shared" si="41"/>
        <v>0</v>
      </c>
      <c r="G147" s="133" t="s">
        <v>173</v>
      </c>
      <c r="H147" s="614"/>
      <c r="I147" s="614"/>
      <c r="J147" s="614"/>
      <c r="K147" s="615"/>
      <c r="L147" s="616"/>
    </row>
    <row r="148" spans="1:12" ht="27" customHeight="1" x14ac:dyDescent="0.3">
      <c r="A148" s="612" t="s">
        <v>450</v>
      </c>
      <c r="B148" s="613"/>
      <c r="C148" s="643">
        <f t="shared" si="41"/>
        <v>0</v>
      </c>
      <c r="G148" s="400" t="s">
        <v>174</v>
      </c>
      <c r="H148" s="614"/>
      <c r="I148" s="614"/>
      <c r="J148" s="614"/>
      <c r="K148" s="614"/>
      <c r="L148" s="614"/>
    </row>
    <row r="149" spans="1:12" x14ac:dyDescent="0.3">
      <c r="A149" s="612" t="s">
        <v>451</v>
      </c>
      <c r="B149" s="613"/>
      <c r="C149" s="643">
        <f t="shared" si="41"/>
        <v>0</v>
      </c>
      <c r="G149" s="401" t="s">
        <v>175</v>
      </c>
      <c r="H149" s="614"/>
      <c r="I149" s="614"/>
      <c r="J149" s="614"/>
      <c r="K149" s="614"/>
      <c r="L149" s="614"/>
    </row>
    <row r="150" spans="1:12" ht="25.8" customHeight="1" x14ac:dyDescent="0.3">
      <c r="A150" s="612" t="s">
        <v>452</v>
      </c>
      <c r="B150" s="613"/>
      <c r="C150" s="643">
        <f t="shared" si="41"/>
        <v>0</v>
      </c>
      <c r="G150" s="402" t="s">
        <v>176</v>
      </c>
      <c r="H150" s="614"/>
      <c r="I150" s="614"/>
      <c r="J150" s="614"/>
      <c r="K150" s="614"/>
      <c r="L150" s="614"/>
    </row>
    <row r="151" spans="1:12" ht="15" thickBot="1" x14ac:dyDescent="0.35">
      <c r="A151" s="612" t="s">
        <v>453</v>
      </c>
      <c r="B151" s="613"/>
      <c r="C151" s="643">
        <f t="shared" si="41"/>
        <v>0</v>
      </c>
      <c r="G151" s="134" t="s">
        <v>177</v>
      </c>
      <c r="H151" s="642">
        <f>SUM(H147:H150)</f>
        <v>0</v>
      </c>
      <c r="I151" s="642">
        <f>SUM(I147:I150)</f>
        <v>0</v>
      </c>
      <c r="J151" s="642">
        <f>SUM(J147:J150)</f>
        <v>0</v>
      </c>
      <c r="K151" s="645">
        <f>SUM(K147:K150)</f>
        <v>0</v>
      </c>
      <c r="L151" s="644">
        <f>SUM(L147:L150)</f>
        <v>0</v>
      </c>
    </row>
    <row r="152" spans="1:12" x14ac:dyDescent="0.3">
      <c r="A152" s="612" t="s">
        <v>454</v>
      </c>
      <c r="B152" s="613"/>
      <c r="C152" s="643">
        <f t="shared" si="41"/>
        <v>0</v>
      </c>
    </row>
    <row r="153" spans="1:12" x14ac:dyDescent="0.3">
      <c r="A153" s="612" t="s">
        <v>455</v>
      </c>
      <c r="B153" s="613"/>
      <c r="C153" s="643">
        <f t="shared" si="41"/>
        <v>0</v>
      </c>
    </row>
    <row r="154" spans="1:12" x14ac:dyDescent="0.3">
      <c r="A154" s="612" t="s">
        <v>456</v>
      </c>
      <c r="B154" s="613"/>
      <c r="C154" s="643">
        <f t="shared" si="41"/>
        <v>0</v>
      </c>
    </row>
    <row r="155" spans="1:12" x14ac:dyDescent="0.3">
      <c r="A155" s="612"/>
      <c r="B155" s="613"/>
      <c r="C155" s="643">
        <f t="shared" si="41"/>
        <v>0</v>
      </c>
    </row>
    <row r="156" spans="1:12" x14ac:dyDescent="0.3">
      <c r="A156" s="612"/>
      <c r="B156" s="613"/>
      <c r="C156" s="643">
        <f t="shared" si="41"/>
        <v>0</v>
      </c>
    </row>
    <row r="157" spans="1:12" x14ac:dyDescent="0.3">
      <c r="A157" s="612"/>
      <c r="B157" s="613"/>
      <c r="C157" s="643">
        <f t="shared" si="41"/>
        <v>0</v>
      </c>
    </row>
    <row r="158" spans="1:12" x14ac:dyDescent="0.3">
      <c r="A158" s="612"/>
      <c r="B158" s="613"/>
      <c r="C158" s="643">
        <f t="shared" si="41"/>
        <v>0</v>
      </c>
    </row>
    <row r="159" spans="1:12" x14ac:dyDescent="0.3">
      <c r="A159" s="612"/>
      <c r="B159" s="613"/>
      <c r="C159" s="643">
        <f t="shared" si="41"/>
        <v>0</v>
      </c>
    </row>
    <row r="160" spans="1:12" x14ac:dyDescent="0.3">
      <c r="A160" s="612"/>
      <c r="B160" s="613"/>
      <c r="C160" s="643">
        <f t="shared" si="41"/>
        <v>0</v>
      </c>
    </row>
    <row r="161" spans="1:3" x14ac:dyDescent="0.3">
      <c r="A161" s="612"/>
      <c r="B161" s="613"/>
      <c r="C161" s="643">
        <f t="shared" si="41"/>
        <v>0</v>
      </c>
    </row>
    <row r="162" spans="1:3" x14ac:dyDescent="0.3">
      <c r="A162" s="612"/>
      <c r="B162" s="613"/>
      <c r="C162" s="643">
        <f t="shared" si="41"/>
        <v>0</v>
      </c>
    </row>
    <row r="163" spans="1:3" x14ac:dyDescent="0.3">
      <c r="A163" s="612"/>
      <c r="B163" s="613"/>
      <c r="C163" s="643">
        <f t="shared" si="41"/>
        <v>0</v>
      </c>
    </row>
    <row r="164" spans="1:3" x14ac:dyDescent="0.3">
      <c r="A164" s="612"/>
      <c r="B164" s="613"/>
      <c r="C164" s="643">
        <f t="shared" si="41"/>
        <v>0</v>
      </c>
    </row>
    <row r="165" spans="1:3" x14ac:dyDescent="0.3">
      <c r="A165" s="612"/>
      <c r="B165" s="613"/>
      <c r="C165" s="643">
        <f t="shared" si="41"/>
        <v>0</v>
      </c>
    </row>
    <row r="166" spans="1:3" x14ac:dyDescent="0.3">
      <c r="A166" s="612"/>
      <c r="B166" s="613"/>
      <c r="C166" s="643">
        <f t="shared" si="41"/>
        <v>0</v>
      </c>
    </row>
    <row r="167" spans="1:3" x14ac:dyDescent="0.3">
      <c r="A167" s="612"/>
      <c r="B167" s="613"/>
      <c r="C167" s="643">
        <f t="shared" si="41"/>
        <v>0</v>
      </c>
    </row>
    <row r="168" spans="1:3" x14ac:dyDescent="0.3">
      <c r="A168" s="612"/>
      <c r="B168" s="613"/>
      <c r="C168" s="643">
        <f t="shared" si="41"/>
        <v>0</v>
      </c>
    </row>
    <row r="169" spans="1:3" x14ac:dyDescent="0.3">
      <c r="A169" s="612"/>
      <c r="B169" s="613"/>
      <c r="C169" s="643">
        <f t="shared" si="41"/>
        <v>0</v>
      </c>
    </row>
    <row r="170" spans="1:3" x14ac:dyDescent="0.3">
      <c r="A170" s="612"/>
      <c r="B170" s="613"/>
      <c r="C170" s="643">
        <f t="shared" si="41"/>
        <v>0</v>
      </c>
    </row>
    <row r="171" spans="1:3" x14ac:dyDescent="0.3">
      <c r="A171" s="612"/>
      <c r="B171" s="613"/>
      <c r="C171" s="643">
        <f t="shared" si="41"/>
        <v>0</v>
      </c>
    </row>
    <row r="172" spans="1:3" ht="15" thickBot="1" x14ac:dyDescent="0.35">
      <c r="A172" s="248" t="s">
        <v>171</v>
      </c>
      <c r="B172" s="244"/>
      <c r="C172" s="644">
        <f>SUM(C145:C171)</f>
        <v>0</v>
      </c>
    </row>
  </sheetData>
  <sheetProtection algorithmName="SHA-512" hashValue="WpcVEvd6pqkOl57Qs3TJ4NNhzU7WRGF8dub2KnNyK24UsJZNtSexwjPd/etjTTLvaXpXZ8zMeceJjY1J2GvTOg==" saltValue="L6577bf3fe9wUCXeg5Pw0A==" spinCount="100000" sheet="1" objects="1" scenarios="1"/>
  <mergeCells count="6">
    <mergeCell ref="A74:E74"/>
    <mergeCell ref="A103:C103"/>
    <mergeCell ref="A122:C122"/>
    <mergeCell ref="A14:G14"/>
    <mergeCell ref="A32:P32"/>
    <mergeCell ref="A56:P56"/>
  </mergeCells>
  <pageMargins left="0.7" right="0.7" top="0.75" bottom="0.75" header="0.3" footer="0.3"/>
  <pageSetup orientation="portrait" r:id="rId1"/>
  <drawing r:id="rId2"/>
  <legacyDrawing r:id="rId3"/>
  <oleObjects>
    <mc:AlternateContent xmlns:mc="http://schemas.openxmlformats.org/markup-compatibility/2006">
      <mc:Choice Requires="x14">
        <oleObject progId="Word.OpenDocumentText.12" shapeId="13313" r:id="rId4">
          <objectPr defaultSize="0" r:id="rId5">
            <anchor moveWithCells="1">
              <from>
                <xdr:col>0</xdr:col>
                <xdr:colOff>708660</xdr:colOff>
                <xdr:row>5</xdr:row>
                <xdr:rowOff>7620</xdr:rowOff>
              </from>
              <to>
                <xdr:col>1</xdr:col>
                <xdr:colOff>2598420</xdr:colOff>
                <xdr:row>9</xdr:row>
                <xdr:rowOff>91440</xdr:rowOff>
              </to>
            </anchor>
          </objectPr>
        </oleObject>
      </mc:Choice>
      <mc:Fallback>
        <oleObject progId="Word.OpenDocumentText.12" shapeId="13313" r:id="rId4"/>
      </mc:Fallback>
    </mc:AlternateContent>
    <mc:AlternateContent xmlns:mc="http://schemas.openxmlformats.org/markup-compatibility/2006">
      <mc:Choice Requires="x14">
        <oleObject progId="Word.OpenDocumentText.12" shapeId="13314" r:id="rId6">
          <objectPr defaultSize="0" r:id="rId7">
            <anchor moveWithCells="1">
              <from>
                <xdr:col>0</xdr:col>
                <xdr:colOff>0</xdr:colOff>
                <xdr:row>50</xdr:row>
                <xdr:rowOff>0</xdr:rowOff>
              </from>
              <to>
                <xdr:col>1</xdr:col>
                <xdr:colOff>1889760</xdr:colOff>
                <xdr:row>54</xdr:row>
                <xdr:rowOff>83820</xdr:rowOff>
              </to>
            </anchor>
          </objectPr>
        </oleObject>
      </mc:Choice>
      <mc:Fallback>
        <oleObject progId="Word.OpenDocumentText.12" shapeId="13314" r:id="rId6"/>
      </mc:Fallback>
    </mc:AlternateContent>
    <mc:AlternateContent xmlns:mc="http://schemas.openxmlformats.org/markup-compatibility/2006">
      <mc:Choice Requires="x14">
        <oleObject progId="Word.OpenDocumentText.12" shapeId="13315" r:id="rId8">
          <objectPr defaultSize="0" r:id="rId9">
            <anchor moveWithCells="1">
              <from>
                <xdr:col>0</xdr:col>
                <xdr:colOff>68580</xdr:colOff>
                <xdr:row>90</xdr:row>
                <xdr:rowOff>152400</xdr:rowOff>
              </from>
              <to>
                <xdr:col>1</xdr:col>
                <xdr:colOff>3291840</xdr:colOff>
                <xdr:row>98</xdr:row>
                <xdr:rowOff>68580</xdr:rowOff>
              </to>
            </anchor>
          </objectPr>
        </oleObject>
      </mc:Choice>
      <mc:Fallback>
        <oleObject progId="Word.OpenDocumentText.12" shapeId="13315" r:id="rId8"/>
      </mc:Fallback>
    </mc:AlternateContent>
  </oleObjec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05FB4-D4F2-46C6-8A89-D190718F57BB}">
  <dimension ref="A6:F32"/>
  <sheetViews>
    <sheetView showGridLines="0" workbookViewId="0">
      <selection activeCell="F23" sqref="F23"/>
    </sheetView>
  </sheetViews>
  <sheetFormatPr baseColWidth="10" defaultRowHeight="14.4" x14ac:dyDescent="0.3"/>
  <cols>
    <col min="2" max="2" width="35.88671875" customWidth="1"/>
    <col min="3" max="3" width="18.33203125" bestFit="1" customWidth="1"/>
    <col min="4" max="4" width="18.77734375" bestFit="1" customWidth="1"/>
    <col min="5" max="5" width="17.88671875" customWidth="1"/>
    <col min="6" max="6" width="19.33203125" customWidth="1"/>
  </cols>
  <sheetData>
    <row r="6" spans="1:4" ht="15" thickBot="1" x14ac:dyDescent="0.35"/>
    <row r="7" spans="1:4" x14ac:dyDescent="0.3">
      <c r="B7" s="249" t="s">
        <v>178</v>
      </c>
      <c r="C7" s="646">
        <f>'CTOS VS ING OPER - INV INFRAEST'!D225</f>
        <v>0</v>
      </c>
    </row>
    <row r="8" spans="1:4" ht="15" thickBot="1" x14ac:dyDescent="0.35">
      <c r="B8" s="63" t="s">
        <v>179</v>
      </c>
      <c r="C8" s="647">
        <f>'CTOS VS ING OPER - INV INFRAEST'!C218</f>
        <v>0</v>
      </c>
    </row>
    <row r="9" spans="1:4" ht="15" thickBot="1" x14ac:dyDescent="0.35"/>
    <row r="10" spans="1:4" x14ac:dyDescent="0.3">
      <c r="A10" s="135"/>
      <c r="B10" s="136" t="s">
        <v>92</v>
      </c>
      <c r="C10" s="250" t="s">
        <v>180</v>
      </c>
      <c r="D10" s="251" t="s">
        <v>181</v>
      </c>
    </row>
    <row r="11" spans="1:4" ht="15" thickBot="1" x14ac:dyDescent="0.35">
      <c r="A11" s="137" t="s">
        <v>182</v>
      </c>
      <c r="B11" s="252">
        <f>'COSTOS DE PRODUCCIÓN '!P182</f>
        <v>0</v>
      </c>
      <c r="C11" s="654"/>
      <c r="D11" s="648">
        <f>(B11/12)*C11</f>
        <v>0</v>
      </c>
    </row>
    <row r="12" spans="1:4" ht="15" thickBot="1" x14ac:dyDescent="0.35"/>
    <row r="13" spans="1:4" x14ac:dyDescent="0.3">
      <c r="A13" s="135"/>
      <c r="B13" s="136" t="s">
        <v>183</v>
      </c>
      <c r="C13" s="250" t="s">
        <v>180</v>
      </c>
      <c r="D13" s="251" t="s">
        <v>181</v>
      </c>
    </row>
    <row r="14" spans="1:4" ht="15" thickBot="1" x14ac:dyDescent="0.35">
      <c r="A14" s="137" t="s">
        <v>182</v>
      </c>
      <c r="B14" s="252">
        <f>'COSTOS DE PRODUCCIÓN '!P181</f>
        <v>0</v>
      </c>
      <c r="C14" s="654"/>
      <c r="D14" s="648">
        <f>(B14/12)*C14</f>
        <v>0</v>
      </c>
    </row>
    <row r="15" spans="1:4" ht="15" thickBot="1" x14ac:dyDescent="0.35"/>
    <row r="16" spans="1:4" x14ac:dyDescent="0.3">
      <c r="A16" s="135"/>
      <c r="B16" s="136" t="s">
        <v>184</v>
      </c>
      <c r="C16" s="250" t="s">
        <v>180</v>
      </c>
      <c r="D16" s="251" t="s">
        <v>181</v>
      </c>
    </row>
    <row r="17" spans="1:6" ht="15" thickBot="1" x14ac:dyDescent="0.35">
      <c r="A17" s="137" t="s">
        <v>182</v>
      </c>
      <c r="B17" s="252">
        <f>'COSTOS DE PRODUCCIÓN '!P183</f>
        <v>0</v>
      </c>
      <c r="C17" s="654"/>
      <c r="D17" s="648">
        <f>(B17/12)*C17</f>
        <v>0</v>
      </c>
    </row>
    <row r="19" spans="1:6" x14ac:dyDescent="0.3">
      <c r="B19" s="828" t="s">
        <v>185</v>
      </c>
      <c r="C19" s="828"/>
      <c r="D19" s="649">
        <f>C7+C8+D11+D14+D17</f>
        <v>0</v>
      </c>
    </row>
    <row r="20" spans="1:6" ht="15" thickBot="1" x14ac:dyDescent="0.35">
      <c r="B20" s="828" t="s">
        <v>186</v>
      </c>
      <c r="C20" s="828"/>
      <c r="D20" s="655"/>
    </row>
    <row r="21" spans="1:6" x14ac:dyDescent="0.3">
      <c r="B21" s="828" t="s">
        <v>187</v>
      </c>
      <c r="C21" s="828"/>
      <c r="D21" s="650">
        <f>D19-D20</f>
        <v>0</v>
      </c>
    </row>
    <row r="23" spans="1:6" x14ac:dyDescent="0.3">
      <c r="C23" t="s">
        <v>160</v>
      </c>
      <c r="D23" t="s">
        <v>161</v>
      </c>
    </row>
    <row r="24" spans="1:6" x14ac:dyDescent="0.3">
      <c r="B24" t="s">
        <v>188</v>
      </c>
      <c r="C24" s="656"/>
      <c r="D24" s="651">
        <f>((1+C24)^12)-1</f>
        <v>0</v>
      </c>
    </row>
    <row r="25" spans="1:6" ht="15" thickBot="1" x14ac:dyDescent="0.35"/>
    <row r="26" spans="1:6" x14ac:dyDescent="0.3">
      <c r="B26" s="138" t="s">
        <v>119</v>
      </c>
      <c r="C26" s="139" t="s">
        <v>189</v>
      </c>
      <c r="D26" s="139" t="s">
        <v>190</v>
      </c>
      <c r="E26" s="139" t="s">
        <v>191</v>
      </c>
      <c r="F26" s="140" t="s">
        <v>192</v>
      </c>
    </row>
    <row r="27" spans="1:6" x14ac:dyDescent="0.3">
      <c r="B27" s="403">
        <v>0</v>
      </c>
      <c r="C27" s="652"/>
      <c r="D27" s="652"/>
      <c r="E27" s="652"/>
      <c r="F27" s="653">
        <f>D21*-1</f>
        <v>0</v>
      </c>
    </row>
    <row r="28" spans="1:6" x14ac:dyDescent="0.3">
      <c r="B28" s="404">
        <f>'CTOS VS ING OPER - INV INFRAEST'!C3</f>
        <v>2020</v>
      </c>
      <c r="C28" s="652">
        <f>D28+E28</f>
        <v>0</v>
      </c>
      <c r="D28" s="652">
        <f>$F$27/BASES!$F$22</f>
        <v>0</v>
      </c>
      <c r="E28" s="652">
        <f>F27*$D$24</f>
        <v>0</v>
      </c>
      <c r="F28" s="653">
        <f>F27-D28</f>
        <v>0</v>
      </c>
    </row>
    <row r="29" spans="1:6" x14ac:dyDescent="0.3">
      <c r="B29" s="404">
        <f>'CTOS VS ING OPER - INV INFRAEST'!D3</f>
        <v>2021</v>
      </c>
      <c r="C29" s="652">
        <f t="shared" ref="C29:C32" si="0">D29+E29</f>
        <v>0</v>
      </c>
      <c r="D29" s="652">
        <f>$F$27/BASES!$F$22</f>
        <v>0</v>
      </c>
      <c r="E29" s="652">
        <f t="shared" ref="E29:E32" si="1">F28*$D$24</f>
        <v>0</v>
      </c>
      <c r="F29" s="653">
        <f t="shared" ref="F29:F31" si="2">F28-D29</f>
        <v>0</v>
      </c>
    </row>
    <row r="30" spans="1:6" x14ac:dyDescent="0.3">
      <c r="B30" s="404">
        <f>'CTOS VS ING OPER - INV INFRAEST'!E3</f>
        <v>2022</v>
      </c>
      <c r="C30" s="652">
        <f t="shared" si="0"/>
        <v>0</v>
      </c>
      <c r="D30" s="652">
        <f>$F$27/BASES!$F$22</f>
        <v>0</v>
      </c>
      <c r="E30" s="652">
        <f t="shared" si="1"/>
        <v>0</v>
      </c>
      <c r="F30" s="653">
        <f t="shared" si="2"/>
        <v>0</v>
      </c>
    </row>
    <row r="31" spans="1:6" x14ac:dyDescent="0.3">
      <c r="B31" s="404">
        <f>'CTOS VS ING OPER - INV INFRAEST'!F3</f>
        <v>2023</v>
      </c>
      <c r="C31" s="652">
        <f t="shared" si="0"/>
        <v>0</v>
      </c>
      <c r="D31" s="652">
        <f>$F$27/BASES!$F$22</f>
        <v>0</v>
      </c>
      <c r="E31" s="652">
        <f t="shared" si="1"/>
        <v>0</v>
      </c>
      <c r="F31" s="653">
        <f t="shared" si="2"/>
        <v>0</v>
      </c>
    </row>
    <row r="32" spans="1:6" ht="15" thickBot="1" x14ac:dyDescent="0.35">
      <c r="B32" s="405">
        <f>'CTOS VS ING OPER - INV INFRAEST'!G3</f>
        <v>2024</v>
      </c>
      <c r="C32" s="652">
        <f t="shared" si="0"/>
        <v>0</v>
      </c>
      <c r="D32" s="652">
        <f>$F$27/BASES!$F$22</f>
        <v>0</v>
      </c>
      <c r="E32" s="652">
        <f t="shared" si="1"/>
        <v>0</v>
      </c>
      <c r="F32" s="653">
        <f>F31-D32</f>
        <v>0</v>
      </c>
    </row>
  </sheetData>
  <sheetProtection algorithmName="SHA-512" hashValue="7Khctl/XS0hRqADXhPNtDcBaBVrX5cKH3zP/LZafsnFL57sXvGZNXfLybYuWv2M4ska9nFgt1VJxEq4ll6tLog==" saltValue="xRASp2vjngdiUZL0n5umuA==" spinCount="100000" sheet="1" objects="1" scenarios="1"/>
  <mergeCells count="3">
    <mergeCell ref="B19:C19"/>
    <mergeCell ref="B20:C20"/>
    <mergeCell ref="B21:C21"/>
  </mergeCells>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31D06-7EF8-440B-8FB0-B94550585360}">
  <dimension ref="E2:J14"/>
  <sheetViews>
    <sheetView showGridLines="0" zoomScale="70" zoomScaleNormal="70" workbookViewId="0">
      <selection activeCell="M41" sqref="M41"/>
    </sheetView>
  </sheetViews>
  <sheetFormatPr baseColWidth="10" defaultRowHeight="14.4" x14ac:dyDescent="0.3"/>
  <cols>
    <col min="5" max="5" width="40.44140625" customWidth="1"/>
    <col min="6" max="6" width="27.109375" customWidth="1"/>
    <col min="7" max="7" width="24.21875" customWidth="1"/>
    <col min="8" max="8" width="26.21875" customWidth="1"/>
    <col min="9" max="9" width="26.88671875" customWidth="1"/>
    <col min="10" max="10" width="27.109375" customWidth="1"/>
  </cols>
  <sheetData>
    <row r="2" spans="5:10" ht="15" thickBot="1" x14ac:dyDescent="0.35"/>
    <row r="3" spans="5:10" x14ac:dyDescent="0.3">
      <c r="E3" s="141" t="s">
        <v>193</v>
      </c>
      <c r="F3" s="259">
        <f>'CTOS VS ING OPER - INV INFRAEST'!C3</f>
        <v>2020</v>
      </c>
      <c r="G3" s="259">
        <f>'CTOS VS ING OPER - INV INFRAEST'!D3</f>
        <v>2021</v>
      </c>
      <c r="H3" s="259">
        <f>'CTOS VS ING OPER - INV INFRAEST'!E3</f>
        <v>2022</v>
      </c>
      <c r="I3" s="259">
        <f>'CTOS VS ING OPER - INV INFRAEST'!F3</f>
        <v>2023</v>
      </c>
      <c r="J3" s="269">
        <f>'CTOS VS ING OPER - INV INFRAEST'!G3</f>
        <v>2024</v>
      </c>
    </row>
    <row r="4" spans="5:10" x14ac:dyDescent="0.3">
      <c r="E4" s="142" t="s">
        <v>117</v>
      </c>
      <c r="F4" s="260">
        <f>'CTOS VS ING OPER - INV INFRAEST'!C14</f>
        <v>0</v>
      </c>
      <c r="G4" s="260">
        <f>'CTOS VS ING OPER - INV INFRAEST'!D14</f>
        <v>0</v>
      </c>
      <c r="H4" s="260">
        <f>'CTOS VS ING OPER - INV INFRAEST'!E14</f>
        <v>0</v>
      </c>
      <c r="I4" s="260">
        <f>'CTOS VS ING OPER - INV INFRAEST'!F14</f>
        <v>0</v>
      </c>
      <c r="J4" s="261">
        <f>'CTOS VS ING OPER - INV INFRAEST'!G14</f>
        <v>0</v>
      </c>
    </row>
    <row r="5" spans="5:10" x14ac:dyDescent="0.3">
      <c r="E5" s="143" t="s">
        <v>194</v>
      </c>
      <c r="F5" s="262">
        <f>'GTOS ADTIVO Y VTAS - CTOS FIJOS'!P28+'GTOS ADTIVO Y VTAS - CTOS FIJOS'!D46</f>
        <v>0</v>
      </c>
      <c r="G5" s="262">
        <f>F5*(1+BASES!$C$8)</f>
        <v>0</v>
      </c>
      <c r="H5" s="262">
        <f>G5*(1+BASES!$D$8)</f>
        <v>0</v>
      </c>
      <c r="I5" s="262">
        <f>H5*(1+BASES!$E$8)</f>
        <v>0</v>
      </c>
      <c r="J5" s="263">
        <f>I5*(1+BASES!$F$8)</f>
        <v>0</v>
      </c>
    </row>
    <row r="6" spans="5:10" x14ac:dyDescent="0.3">
      <c r="E6" s="143" t="s">
        <v>195</v>
      </c>
      <c r="F6" s="262">
        <f>'GTOS ADTIVO Y VTAS - CTOS FIJOS'!D88+'GTOS ADTIVO Y VTAS - CTOS FIJOS'!O71</f>
        <v>0</v>
      </c>
      <c r="G6" s="262">
        <f>F6*(1+BASES!$C$8)</f>
        <v>0</v>
      </c>
      <c r="H6" s="262">
        <f>G6*(1+BASES!$D$8)</f>
        <v>0</v>
      </c>
      <c r="I6" s="262">
        <f>H6*(1+BASES!$E$8)</f>
        <v>0</v>
      </c>
      <c r="J6" s="263">
        <f>I6*(1+BASES!$F$8)</f>
        <v>0</v>
      </c>
    </row>
    <row r="7" spans="5:10" x14ac:dyDescent="0.3">
      <c r="E7" s="143" t="s">
        <v>196</v>
      </c>
      <c r="F7" s="262">
        <f>'GTOS ADTIVO Y VTAS - CTOS FIJOS'!C137+'GTOS ADTIVO Y VTAS - CTOS FIJOS'!O119</f>
        <v>0</v>
      </c>
      <c r="G7" s="262">
        <f>F7*(1+BASES!$C$8)</f>
        <v>0</v>
      </c>
      <c r="H7" s="262">
        <f>G7*(1+BASES!$D$8)</f>
        <v>0</v>
      </c>
      <c r="I7" s="262">
        <f>H7*(1+BASES!$E$8)</f>
        <v>0</v>
      </c>
      <c r="J7" s="263">
        <f>I7*(1+BASES!$F$8)</f>
        <v>0</v>
      </c>
    </row>
    <row r="8" spans="5:10" x14ac:dyDescent="0.3">
      <c r="E8" s="143" t="s">
        <v>197</v>
      </c>
      <c r="F8" s="262">
        <f>'GTOS ADTIVO Y VTAS - CTOS FIJOS'!H151</f>
        <v>0</v>
      </c>
      <c r="G8" s="262">
        <f>'GTOS ADTIVO Y VTAS - CTOS FIJOS'!I151</f>
        <v>0</v>
      </c>
      <c r="H8" s="262">
        <f>'GTOS ADTIVO Y VTAS - CTOS FIJOS'!J151</f>
        <v>0</v>
      </c>
      <c r="I8" s="262">
        <f>'GTOS ADTIVO Y VTAS - CTOS FIJOS'!K151</f>
        <v>0</v>
      </c>
      <c r="J8" s="263">
        <f>'GTOS ADTIVO Y VTAS - CTOS FIJOS'!L151</f>
        <v>0</v>
      </c>
    </row>
    <row r="9" spans="5:10" x14ac:dyDescent="0.3">
      <c r="E9" s="143" t="s">
        <v>198</v>
      </c>
      <c r="F9" s="262">
        <f>'GTOS ADTIVO Y VTAS - CTOS FIJOS'!C172</f>
        <v>0</v>
      </c>
      <c r="G9" s="262">
        <f>F9*(1+BASES!$C$8)</f>
        <v>0</v>
      </c>
      <c r="H9" s="262">
        <f>G9*(1+BASES!$D$8)</f>
        <v>0</v>
      </c>
      <c r="I9" s="262">
        <f>H9*(1+BASES!$E$8)</f>
        <v>0</v>
      </c>
      <c r="J9" s="263">
        <f>I9*(1+BASES!$F$8)</f>
        <v>0</v>
      </c>
    </row>
    <row r="10" spans="5:10" x14ac:dyDescent="0.3">
      <c r="E10" s="143" t="s">
        <v>199</v>
      </c>
      <c r="F10" s="262">
        <f>'NECESIDADES DE FINANCIACIÓN '!C28*-1</f>
        <v>0</v>
      </c>
      <c r="G10" s="262">
        <f>'NECESIDADES DE FINANCIACIÓN '!C29*-1</f>
        <v>0</v>
      </c>
      <c r="H10" s="262">
        <f>'NECESIDADES DE FINANCIACIÓN '!C30*-1</f>
        <v>0</v>
      </c>
      <c r="I10" s="262">
        <f>'NECESIDADES DE FINANCIACIÓN '!C31*-1</f>
        <v>0</v>
      </c>
      <c r="J10" s="263">
        <f>'NECESIDADES DE FINANCIACIÓN '!C32*-1</f>
        <v>0</v>
      </c>
    </row>
    <row r="11" spans="5:10" x14ac:dyDescent="0.3">
      <c r="E11" s="143" t="s">
        <v>200</v>
      </c>
      <c r="F11" s="262">
        <f>'ESTADO DE RESULTADOS '!B7</f>
        <v>0</v>
      </c>
      <c r="G11" s="262">
        <f>'ESTADO DE RESULTADOS '!C7</f>
        <v>0</v>
      </c>
      <c r="H11" s="262">
        <f>'ESTADO DE RESULTADOS '!D7</f>
        <v>0</v>
      </c>
      <c r="I11" s="262">
        <f>'ESTADO DE RESULTADOS '!E7</f>
        <v>0</v>
      </c>
      <c r="J11" s="263">
        <f>'ESTADO DE RESULTADOS '!F7</f>
        <v>0</v>
      </c>
    </row>
    <row r="12" spans="5:10" x14ac:dyDescent="0.3">
      <c r="E12" s="143" t="s">
        <v>201</v>
      </c>
      <c r="F12" s="262">
        <f>'ESTADO DE RESULTADOS '!B8</f>
        <v>0</v>
      </c>
      <c r="G12" s="262">
        <f>'ESTADO DE RESULTADOS '!C8</f>
        <v>0</v>
      </c>
      <c r="H12" s="262">
        <f>'ESTADO DE RESULTADOS '!D8</f>
        <v>0</v>
      </c>
      <c r="I12" s="262">
        <f>'ESTADO DE RESULTADOS '!E8</f>
        <v>0</v>
      </c>
      <c r="J12" s="263">
        <f>'ESTADO DE RESULTADOS '!F8</f>
        <v>0</v>
      </c>
    </row>
    <row r="13" spans="5:10" x14ac:dyDescent="0.3">
      <c r="E13" s="75" t="s">
        <v>202</v>
      </c>
      <c r="F13" s="264">
        <f>SUM(F5:F12)</f>
        <v>0</v>
      </c>
      <c r="G13" s="264">
        <f>SUM(G5:G12)</f>
        <v>0</v>
      </c>
      <c r="H13" s="264">
        <f>SUM(H5:H12)</f>
        <v>0</v>
      </c>
      <c r="I13" s="264">
        <f>SUM(I5:I12)</f>
        <v>0</v>
      </c>
      <c r="J13" s="265">
        <f>SUM(J5:J12)</f>
        <v>0</v>
      </c>
    </row>
    <row r="14" spans="5:10" ht="15" thickBot="1" x14ac:dyDescent="0.35">
      <c r="E14" s="144" t="s">
        <v>203</v>
      </c>
      <c r="F14" s="266">
        <f>F4-F13</f>
        <v>0</v>
      </c>
      <c r="G14" s="266">
        <f t="shared" ref="G14:J14" si="0">G4-G13</f>
        <v>0</v>
      </c>
      <c r="H14" s="266">
        <f t="shared" si="0"/>
        <v>0</v>
      </c>
      <c r="I14" s="266">
        <f t="shared" si="0"/>
        <v>0</v>
      </c>
      <c r="J14" s="267">
        <f t="shared" si="0"/>
        <v>0</v>
      </c>
    </row>
  </sheetData>
  <sheetProtection algorithmName="SHA-512" hashValue="iNdmzluWxwRYibzcpleesmBkobCiheGyO2sjRlLEnp1yVc9HgoI+WUIIC5b9jibjugt/LfTqJrCb3nI7Uk6vlg==" saltValue="N4O4FE5bGxdgUfm4g3ldVA==" spinCount="100000" sheet="1" objects="1" scenarios="1"/>
  <pageMargins left="0.7" right="0.7" top="0.75" bottom="0.75" header="0.3" footer="0.3"/>
  <ignoredErrors>
    <ignoredError sqref="G8:J8" formula="1"/>
  </ignoredErrors>
  <drawing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074C6-73A9-4A54-B999-E9141ED6D50B}">
  <dimension ref="A11:H40"/>
  <sheetViews>
    <sheetView showGridLines="0" zoomScale="70" zoomScaleNormal="70" workbookViewId="0">
      <selection activeCell="F30" sqref="F30"/>
    </sheetView>
  </sheetViews>
  <sheetFormatPr baseColWidth="10" defaultRowHeight="14.4" x14ac:dyDescent="0.3"/>
  <cols>
    <col min="1" max="1" width="35.21875" customWidth="1"/>
    <col min="2" max="2" width="29.77734375" customWidth="1"/>
    <col min="3" max="3" width="46.109375" customWidth="1"/>
    <col min="4" max="4" width="46.44140625" customWidth="1"/>
    <col min="5" max="5" width="47.21875" customWidth="1"/>
    <col min="6" max="6" width="40.6640625" customWidth="1"/>
    <col min="7" max="8" width="26.109375" customWidth="1"/>
  </cols>
  <sheetData>
    <row r="11" spans="1:7" ht="15" thickBot="1" x14ac:dyDescent="0.35"/>
    <row r="12" spans="1:7" ht="39.6" customHeight="1" x14ac:dyDescent="0.3">
      <c r="A12" s="854" t="s">
        <v>204</v>
      </c>
      <c r="B12" s="855"/>
      <c r="C12" s="145" t="s">
        <v>205</v>
      </c>
      <c r="D12" s="145" t="s">
        <v>206</v>
      </c>
      <c r="E12" s="145" t="s">
        <v>207</v>
      </c>
      <c r="F12" s="146" t="s">
        <v>208</v>
      </c>
      <c r="G12" s="147" t="s">
        <v>209</v>
      </c>
    </row>
    <row r="13" spans="1:7" x14ac:dyDescent="0.3">
      <c r="A13" s="852" t="str">
        <f>'PROYECCIÓN DE VENTAS'!C10</f>
        <v>Nombre del producto o servicio 1</v>
      </c>
      <c r="B13" s="853"/>
      <c r="C13" s="253">
        <f>'CTOS VS ING OPER - INV INFRAEST'!C5</f>
        <v>0</v>
      </c>
      <c r="D13" s="270">
        <f>'PROYECCIÓN DE VENTAS'!B23</f>
        <v>0</v>
      </c>
      <c r="E13" s="272">
        <f>'COSTOS DE PRODUCCIÓN '!D190</f>
        <v>0</v>
      </c>
      <c r="F13" s="272">
        <f>D13-E13</f>
        <v>0</v>
      </c>
      <c r="G13" s="274">
        <f>IF($C$17=0,0,C13/$C$17)</f>
        <v>0</v>
      </c>
    </row>
    <row r="14" spans="1:7" x14ac:dyDescent="0.3">
      <c r="A14" s="852" t="str">
        <f>'PROYECCIÓN DE VENTAS'!C11</f>
        <v>Nombre del producto o servicio 2</v>
      </c>
      <c r="B14" s="853"/>
      <c r="C14" s="253">
        <f>'CTOS VS ING OPER - INV INFRAEST'!C7</f>
        <v>0</v>
      </c>
      <c r="D14" s="270">
        <f>'PROYECCIÓN DE VENTAS'!B33</f>
        <v>0</v>
      </c>
      <c r="E14" s="272">
        <f>'COSTOS DE PRODUCCIÓN '!D194</f>
        <v>0</v>
      </c>
      <c r="F14" s="272">
        <f t="shared" ref="F14:F16" si="0">D14-E14</f>
        <v>0</v>
      </c>
      <c r="G14" s="274">
        <f t="shared" ref="G14:G16" si="1">IF($C$17=0,0,C14/$C$17)</f>
        <v>0</v>
      </c>
    </row>
    <row r="15" spans="1:7" x14ac:dyDescent="0.3">
      <c r="A15" s="852" t="str">
        <f>'PROYECCIÓN DE VENTAS'!C12</f>
        <v>Nombre del producto o servicio 3</v>
      </c>
      <c r="B15" s="853"/>
      <c r="C15" s="253">
        <f>'CTOS VS ING OPER - INV INFRAEST'!C9</f>
        <v>0</v>
      </c>
      <c r="D15" s="270">
        <f>'PROYECCIÓN DE VENTAS'!B43</f>
        <v>0</v>
      </c>
      <c r="E15" s="272">
        <f>'COSTOS DE PRODUCCIÓN '!D198</f>
        <v>0</v>
      </c>
      <c r="F15" s="272">
        <f t="shared" si="0"/>
        <v>0</v>
      </c>
      <c r="G15" s="274">
        <f t="shared" si="1"/>
        <v>0</v>
      </c>
    </row>
    <row r="16" spans="1:7" ht="15" thickBot="1" x14ac:dyDescent="0.35">
      <c r="A16" s="856" t="str">
        <f>'PROYECCIÓN DE VENTAS'!C13</f>
        <v>Nombre del producto o servicio 4</v>
      </c>
      <c r="B16" s="857"/>
      <c r="C16" s="254">
        <f>'CTOS VS ING OPER - INV INFRAEST'!C11</f>
        <v>0</v>
      </c>
      <c r="D16" s="271">
        <f>'PROYECCIÓN DE VENTAS'!B53</f>
        <v>0</v>
      </c>
      <c r="E16" s="273">
        <f>'COSTOS DE PRODUCCIÓN '!D202</f>
        <v>0</v>
      </c>
      <c r="F16" s="273">
        <f t="shared" si="0"/>
        <v>0</v>
      </c>
      <c r="G16" s="279">
        <f t="shared" si="1"/>
        <v>0</v>
      </c>
    </row>
    <row r="17" spans="1:7" ht="15" thickBot="1" x14ac:dyDescent="0.35">
      <c r="A17" s="276" t="s">
        <v>210</v>
      </c>
      <c r="B17" s="277"/>
      <c r="C17" s="278">
        <f>SUM(C13:C16)</f>
        <v>0</v>
      </c>
    </row>
    <row r="20" spans="1:7" ht="15" thickBot="1" x14ac:dyDescent="0.35">
      <c r="A20" s="826" t="s">
        <v>211</v>
      </c>
      <c r="B20" s="826"/>
      <c r="C20" s="826"/>
      <c r="D20" s="826"/>
    </row>
    <row r="21" spans="1:7" x14ac:dyDescent="0.3">
      <c r="A21" s="275" t="s">
        <v>204</v>
      </c>
      <c r="B21" s="240"/>
      <c r="C21" s="240" t="str">
        <f>'PROYECCIÓN DE VENTAS'!C10</f>
        <v>Nombre del producto o servicio 1</v>
      </c>
      <c r="D21" s="240" t="str">
        <f>'PROYECCIÓN DE VENTAS'!C11</f>
        <v>Nombre del producto o servicio 2</v>
      </c>
      <c r="E21" s="240" t="str">
        <f>'PROYECCIÓN DE VENTAS'!C12</f>
        <v>Nombre del producto o servicio 3</v>
      </c>
      <c r="F21" s="240" t="str">
        <f>'PROYECCIÓN DE VENTAS'!C13</f>
        <v>Nombre del producto o servicio 4</v>
      </c>
      <c r="G21" s="829" t="s">
        <v>212</v>
      </c>
    </row>
    <row r="22" spans="1:7" x14ac:dyDescent="0.3">
      <c r="A22" s="846" t="s">
        <v>208</v>
      </c>
      <c r="B22" s="847"/>
      <c r="C22" s="280">
        <f>F13</f>
        <v>0</v>
      </c>
      <c r="D22" s="280">
        <f>F14</f>
        <v>0</v>
      </c>
      <c r="E22" s="280">
        <f>F15</f>
        <v>0</v>
      </c>
      <c r="F22" s="280">
        <f>F16</f>
        <v>0</v>
      </c>
      <c r="G22" s="830"/>
    </row>
    <row r="23" spans="1:7" x14ac:dyDescent="0.3">
      <c r="A23" s="848" t="s">
        <v>213</v>
      </c>
      <c r="B23" s="849"/>
      <c r="C23" s="281">
        <f>G13</f>
        <v>0</v>
      </c>
      <c r="D23" s="281">
        <f>G14</f>
        <v>0</v>
      </c>
      <c r="E23" s="281">
        <f>G15</f>
        <v>0</v>
      </c>
      <c r="F23" s="281">
        <f>G16</f>
        <v>0</v>
      </c>
      <c r="G23" s="830"/>
    </row>
    <row r="24" spans="1:7" ht="15" thickBot="1" x14ac:dyDescent="0.35">
      <c r="A24" s="850" t="s">
        <v>214</v>
      </c>
      <c r="B24" s="851"/>
      <c r="C24" s="282">
        <f>C22*C23</f>
        <v>0</v>
      </c>
      <c r="D24" s="282">
        <f>D22*D23</f>
        <v>0</v>
      </c>
      <c r="E24" s="282">
        <f>E22*E23</f>
        <v>0</v>
      </c>
      <c r="F24" s="282">
        <f>F22*F23</f>
        <v>0</v>
      </c>
      <c r="G24" s="283">
        <f>SUM(C24:F24)</f>
        <v>0</v>
      </c>
    </row>
    <row r="26" spans="1:7" ht="15" thickBot="1" x14ac:dyDescent="0.35"/>
    <row r="27" spans="1:7" ht="15" thickBot="1" x14ac:dyDescent="0.35">
      <c r="A27" s="831" t="s">
        <v>215</v>
      </c>
      <c r="B27" s="832"/>
      <c r="C27" s="833"/>
      <c r="D27" s="284">
        <f>'CUADRO DE COSTOS Y GASTOS FIJOS'!$F$13</f>
        <v>0</v>
      </c>
    </row>
    <row r="28" spans="1:7" ht="15" thickBot="1" x14ac:dyDescent="0.35"/>
    <row r="29" spans="1:7" ht="15" thickBot="1" x14ac:dyDescent="0.35">
      <c r="A29" s="831" t="s">
        <v>216</v>
      </c>
      <c r="B29" s="832"/>
      <c r="C29" s="833"/>
      <c r="D29" s="285">
        <f>IF(G24=0,0,D27/G24)</f>
        <v>0</v>
      </c>
    </row>
    <row r="32" spans="1:7" ht="15" thickBot="1" x14ac:dyDescent="0.35"/>
    <row r="33" spans="1:8" ht="14.4" customHeight="1" x14ac:dyDescent="0.3">
      <c r="A33" s="836" t="s">
        <v>217</v>
      </c>
      <c r="B33" s="837"/>
      <c r="C33" s="834" t="s">
        <v>218</v>
      </c>
      <c r="E33" s="840" t="s">
        <v>220</v>
      </c>
      <c r="F33" s="842" t="s">
        <v>221</v>
      </c>
      <c r="G33" s="842"/>
      <c r="H33" s="843"/>
    </row>
    <row r="34" spans="1:8" x14ac:dyDescent="0.3">
      <c r="A34" s="838"/>
      <c r="B34" s="839"/>
      <c r="C34" s="835"/>
      <c r="E34" s="841"/>
      <c r="F34" s="844"/>
      <c r="G34" s="844"/>
      <c r="H34" s="845"/>
    </row>
    <row r="35" spans="1:8" x14ac:dyDescent="0.3">
      <c r="A35" s="38" t="str">
        <f>'PROYECCIÓN DE VENTAS'!C10</f>
        <v>Nombre del producto o servicio 1</v>
      </c>
      <c r="B35" s="407">
        <f>$D$29*G13</f>
        <v>0</v>
      </c>
      <c r="C35" s="408">
        <f>$H$35*G13</f>
        <v>0</v>
      </c>
      <c r="E35" s="6" t="s">
        <v>222</v>
      </c>
      <c r="F35" s="1">
        <v>0</v>
      </c>
      <c r="G35" s="286">
        <f>B39</f>
        <v>0</v>
      </c>
      <c r="H35" s="287">
        <f>G35*2</f>
        <v>0</v>
      </c>
    </row>
    <row r="36" spans="1:8" x14ac:dyDescent="0.3">
      <c r="A36" s="38" t="str">
        <f>'PROYECCIÓN DE VENTAS'!C11</f>
        <v>Nombre del producto o servicio 2</v>
      </c>
      <c r="B36" s="407">
        <f t="shared" ref="B36:B37" si="2">$D$29*G14</f>
        <v>0</v>
      </c>
      <c r="C36" s="408">
        <f t="shared" ref="C36:C37" si="3">$H$35*G14</f>
        <v>0</v>
      </c>
      <c r="E36" s="6" t="s">
        <v>223</v>
      </c>
      <c r="F36" s="255">
        <v>0</v>
      </c>
      <c r="G36" s="255">
        <f>SUMPRODUCT(B35:B38,D13:D16)</f>
        <v>0</v>
      </c>
      <c r="H36" s="256">
        <f>SUMPRODUCT(C35:C38,D13:D16)</f>
        <v>0</v>
      </c>
    </row>
    <row r="37" spans="1:8" x14ac:dyDescent="0.3">
      <c r="A37" s="38" t="str">
        <f>'PROYECCIÓN DE VENTAS'!C12</f>
        <v>Nombre del producto o servicio 3</v>
      </c>
      <c r="B37" s="407">
        <f t="shared" si="2"/>
        <v>0</v>
      </c>
      <c r="C37" s="408">
        <f t="shared" si="3"/>
        <v>0</v>
      </c>
      <c r="E37" s="6" t="s">
        <v>225</v>
      </c>
      <c r="F37" s="255">
        <f>D27</f>
        <v>0</v>
      </c>
      <c r="G37" s="255">
        <f>F37</f>
        <v>0</v>
      </c>
      <c r="H37" s="256">
        <f>G37</f>
        <v>0</v>
      </c>
    </row>
    <row r="38" spans="1:8" x14ac:dyDescent="0.3">
      <c r="A38" s="38" t="str">
        <f>'PROYECCIÓN DE VENTAS'!C13</f>
        <v>Nombre del producto o servicio 4</v>
      </c>
      <c r="B38" s="407">
        <f>$D$29*G16</f>
        <v>0</v>
      </c>
      <c r="C38" s="408">
        <f>$H$35*G16</f>
        <v>0</v>
      </c>
      <c r="E38" s="6" t="s">
        <v>224</v>
      </c>
      <c r="F38" s="255">
        <v>0</v>
      </c>
      <c r="G38" s="255">
        <f>SUMPRODUCT(E13:E16,B35:B38)</f>
        <v>0</v>
      </c>
      <c r="H38" s="256">
        <f>SUMPRODUCT(E13:E16,C35:C38)</f>
        <v>0</v>
      </c>
    </row>
    <row r="39" spans="1:8" ht="15" thickBot="1" x14ac:dyDescent="0.35">
      <c r="A39" s="148" t="s">
        <v>219</v>
      </c>
      <c r="B39" s="409">
        <f>SUM(B35:B38)</f>
        <v>0</v>
      </c>
      <c r="C39" s="410">
        <f>SUM(C35:C38)</f>
        <v>0</v>
      </c>
      <c r="E39" s="6" t="s">
        <v>393</v>
      </c>
      <c r="F39" s="255">
        <f>F37+F38</f>
        <v>0</v>
      </c>
      <c r="G39" s="255">
        <f>G37+G38</f>
        <v>0</v>
      </c>
      <c r="H39" s="256">
        <f>H37+H38</f>
        <v>0</v>
      </c>
    </row>
    <row r="40" spans="1:8" ht="15" thickBot="1" x14ac:dyDescent="0.35">
      <c r="A40" s="96"/>
      <c r="B40" s="96"/>
      <c r="E40" s="289" t="s">
        <v>394</v>
      </c>
      <c r="F40" s="257">
        <f>F36-F39</f>
        <v>0</v>
      </c>
      <c r="G40" s="257">
        <f>G36-G39</f>
        <v>0</v>
      </c>
      <c r="H40" s="258">
        <f>H36-H39</f>
        <v>0</v>
      </c>
    </row>
  </sheetData>
  <sheetProtection algorithmName="SHA-512" hashValue="XV+22nD+l7OlOU7u1zN0m8JTKE1IOTOQ4kDdJn1DcWQBALldn6oRw/mnr6Ibj906hA/2A+SocnWead+uxae/lA==" saltValue="Kh8o/szFe06qQn59TEpJ7w==" spinCount="100000" sheet="1" objects="1" scenarios="1"/>
  <mergeCells count="16">
    <mergeCell ref="A13:B13"/>
    <mergeCell ref="A12:B12"/>
    <mergeCell ref="A14:B14"/>
    <mergeCell ref="A15:B15"/>
    <mergeCell ref="A16:B16"/>
    <mergeCell ref="A20:D20"/>
    <mergeCell ref="G21:G23"/>
    <mergeCell ref="A27:C27"/>
    <mergeCell ref="A29:C29"/>
    <mergeCell ref="C33:C34"/>
    <mergeCell ref="A33:B34"/>
    <mergeCell ref="E33:E34"/>
    <mergeCell ref="F33:H34"/>
    <mergeCell ref="A22:B22"/>
    <mergeCell ref="A23:B23"/>
    <mergeCell ref="A24:B24"/>
  </mergeCells>
  <pageMargins left="0.7" right="0.7" top="0.75" bottom="0.75" header="0.3" footer="0.3"/>
  <drawing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53E0F-164E-427D-882E-F0EAE6C4D9FD}">
  <dimension ref="A6:H76"/>
  <sheetViews>
    <sheetView showGridLines="0" topLeftCell="A7" zoomScale="70" zoomScaleNormal="70" workbookViewId="0">
      <selection activeCell="H46" sqref="H46"/>
    </sheetView>
  </sheetViews>
  <sheetFormatPr baseColWidth="10" defaultRowHeight="14.4" x14ac:dyDescent="0.3"/>
  <cols>
    <col min="1" max="1" width="52.5546875" customWidth="1"/>
    <col min="2" max="2" width="20.33203125" customWidth="1"/>
    <col min="3" max="3" width="25.21875" customWidth="1"/>
    <col min="4" max="4" width="21.77734375" customWidth="1"/>
    <col min="5" max="7" width="24.88671875" customWidth="1"/>
  </cols>
  <sheetData>
    <row r="6" spans="1:8" ht="15" customHeight="1" thickBot="1" x14ac:dyDescent="0.35"/>
    <row r="7" spans="1:8" ht="22.2" customHeight="1" thickBot="1" x14ac:dyDescent="0.35">
      <c r="A7" s="864" t="s">
        <v>226</v>
      </c>
      <c r="B7" s="865"/>
      <c r="C7" s="290">
        <f>B20</f>
        <v>2019</v>
      </c>
      <c r="D7" s="290">
        <f t="shared" ref="D7:H7" si="0">C20</f>
        <v>2020</v>
      </c>
      <c r="E7" s="290">
        <f t="shared" si="0"/>
        <v>2021</v>
      </c>
      <c r="F7" s="290">
        <f t="shared" si="0"/>
        <v>2022</v>
      </c>
      <c r="G7" s="290">
        <f t="shared" si="0"/>
        <v>2023</v>
      </c>
      <c r="H7" s="290">
        <f t="shared" si="0"/>
        <v>2024</v>
      </c>
    </row>
    <row r="8" spans="1:8" x14ac:dyDescent="0.3">
      <c r="A8" s="366" t="s">
        <v>227</v>
      </c>
      <c r="B8" s="149" t="s">
        <v>236</v>
      </c>
      <c r="C8" s="2"/>
      <c r="D8" s="657"/>
      <c r="E8" s="657"/>
      <c r="F8" s="657"/>
      <c r="G8" s="657"/>
      <c r="H8" s="658"/>
    </row>
    <row r="9" spans="1:8" x14ac:dyDescent="0.3">
      <c r="A9" s="367" t="s">
        <v>228</v>
      </c>
      <c r="B9" s="39" t="s">
        <v>237</v>
      </c>
      <c r="C9" s="293">
        <f>'NECESIDADES DE FINANCIACIÓN '!D14+'NECESIDADES DE FINANCIACIÓN '!D17</f>
        <v>0</v>
      </c>
      <c r="D9" s="665">
        <f>('COSTOS DE PRODUCCIÓN '!P181*'BALANCE GENERAL'!D8)/360</f>
        <v>0</v>
      </c>
      <c r="E9" s="665">
        <f>('COSTOS DE PRODUCCIÓN '!Q181*'BALANCE GENERAL'!E8)/360</f>
        <v>0</v>
      </c>
      <c r="F9" s="665">
        <f>('COSTOS DE PRODUCCIÓN '!R181*'BALANCE GENERAL'!F8)/360</f>
        <v>0</v>
      </c>
      <c r="G9" s="665">
        <f>('COSTOS DE PRODUCCIÓN '!S181*'BALANCE GENERAL'!G8)/360</f>
        <v>0</v>
      </c>
      <c r="H9" s="665">
        <f>('COSTOS DE PRODUCCIÓN '!T181*'BALANCE GENERAL'!H8)/360</f>
        <v>0</v>
      </c>
    </row>
    <row r="10" spans="1:8" x14ac:dyDescent="0.3">
      <c r="A10" s="367" t="s">
        <v>229</v>
      </c>
      <c r="B10" s="39" t="s">
        <v>237</v>
      </c>
      <c r="C10" s="292"/>
      <c r="D10" s="665">
        <f>C9-D9</f>
        <v>0</v>
      </c>
      <c r="E10" s="665">
        <f>D9-E9</f>
        <v>0</v>
      </c>
      <c r="F10" s="665">
        <f t="shared" ref="F10:H10" si="1">E9-F9</f>
        <v>0</v>
      </c>
      <c r="G10" s="665">
        <f t="shared" si="1"/>
        <v>0</v>
      </c>
      <c r="H10" s="665">
        <f t="shared" si="1"/>
        <v>0</v>
      </c>
    </row>
    <row r="11" spans="1:8" x14ac:dyDescent="0.3">
      <c r="A11" s="368" t="s">
        <v>230</v>
      </c>
      <c r="B11" s="39" t="s">
        <v>238</v>
      </c>
      <c r="C11" s="292"/>
      <c r="D11" s="660"/>
      <c r="E11" s="660"/>
      <c r="F11" s="660"/>
      <c r="G11" s="660"/>
      <c r="H11" s="661"/>
    </row>
    <row r="12" spans="1:8" x14ac:dyDescent="0.3">
      <c r="A12" s="368" t="s">
        <v>231</v>
      </c>
      <c r="B12" s="39" t="s">
        <v>237</v>
      </c>
      <c r="C12" s="659"/>
      <c r="D12" s="666">
        <f>'ESTADO DE RESULTADOS '!B4*'BALANCE GENERAL'!D11/360</f>
        <v>0</v>
      </c>
      <c r="E12" s="666">
        <f>'ESTADO DE RESULTADOS '!C4*'BALANCE GENERAL'!E11/360</f>
        <v>0</v>
      </c>
      <c r="F12" s="666">
        <f>'ESTADO DE RESULTADOS '!D4*'BALANCE GENERAL'!F11/360</f>
        <v>0</v>
      </c>
      <c r="G12" s="666">
        <f>'ESTADO DE RESULTADOS '!E4*'BALANCE GENERAL'!G11/360</f>
        <v>0</v>
      </c>
      <c r="H12" s="666">
        <f>'ESTADO DE RESULTADOS '!F4*'BALANCE GENERAL'!H11/360</f>
        <v>0</v>
      </c>
    </row>
    <row r="13" spans="1:8" x14ac:dyDescent="0.3">
      <c r="A13" s="368" t="s">
        <v>232</v>
      </c>
      <c r="B13" s="39" t="s">
        <v>237</v>
      </c>
      <c r="C13" s="292"/>
      <c r="D13" s="667">
        <f>C12-D12</f>
        <v>0</v>
      </c>
      <c r="E13" s="667">
        <f>D12-E12</f>
        <v>0</v>
      </c>
      <c r="F13" s="667">
        <f t="shared" ref="F13:H13" si="2">E12-F12</f>
        <v>0</v>
      </c>
      <c r="G13" s="667">
        <f t="shared" si="2"/>
        <v>0</v>
      </c>
      <c r="H13" s="667">
        <f t="shared" si="2"/>
        <v>0</v>
      </c>
    </row>
    <row r="14" spans="1:8" x14ac:dyDescent="0.3">
      <c r="A14" s="367" t="s">
        <v>233</v>
      </c>
      <c r="B14" s="39" t="s">
        <v>239</v>
      </c>
      <c r="C14" s="294"/>
      <c r="D14" s="663"/>
      <c r="E14" s="663"/>
      <c r="F14" s="663"/>
      <c r="G14" s="663"/>
      <c r="H14" s="664"/>
    </row>
    <row r="15" spans="1:8" x14ac:dyDescent="0.3">
      <c r="A15" s="367" t="s">
        <v>234</v>
      </c>
      <c r="B15" s="39" t="s">
        <v>237</v>
      </c>
      <c r="C15" s="662"/>
      <c r="D15" s="668">
        <f>('COSTOS DE PRODUCCIÓN '!P181+'COSTOS DE PRODUCCIÓN '!P182)*'BALANCE GENERAL'!D14/360</f>
        <v>0</v>
      </c>
      <c r="E15" s="668">
        <f>('COSTOS DE PRODUCCIÓN '!Q181+'COSTOS DE PRODUCCIÓN '!Q182)*'BALANCE GENERAL'!E14/360</f>
        <v>0</v>
      </c>
      <c r="F15" s="668">
        <f>('COSTOS DE PRODUCCIÓN '!R181+'COSTOS DE PRODUCCIÓN '!R182)*'BALANCE GENERAL'!F14/360</f>
        <v>0</v>
      </c>
      <c r="G15" s="668">
        <f>('COSTOS DE PRODUCCIÓN '!S181+'COSTOS DE PRODUCCIÓN '!S182)*'BALANCE GENERAL'!G14/360</f>
        <v>0</v>
      </c>
      <c r="H15" s="668">
        <f>('COSTOS DE PRODUCCIÓN '!T181+'COSTOS DE PRODUCCIÓN '!T182)*'BALANCE GENERAL'!H14/360</f>
        <v>0</v>
      </c>
    </row>
    <row r="16" spans="1:8" ht="15" thickBot="1" x14ac:dyDescent="0.35">
      <c r="A16" s="369" t="s">
        <v>235</v>
      </c>
      <c r="B16" s="40" t="s">
        <v>240</v>
      </c>
      <c r="C16" s="295"/>
      <c r="D16" s="669">
        <f>C15-D15</f>
        <v>0</v>
      </c>
      <c r="E16" s="669">
        <f t="shared" ref="E16:H16" si="3">D15-E15</f>
        <v>0</v>
      </c>
      <c r="F16" s="669">
        <f t="shared" si="3"/>
        <v>0</v>
      </c>
      <c r="G16" s="669">
        <f t="shared" si="3"/>
        <v>0</v>
      </c>
      <c r="H16" s="669">
        <f t="shared" si="3"/>
        <v>0</v>
      </c>
    </row>
    <row r="18" spans="1:7" ht="15" thickBot="1" x14ac:dyDescent="0.35"/>
    <row r="19" spans="1:7" x14ac:dyDescent="0.3">
      <c r="A19" s="150" t="s">
        <v>241</v>
      </c>
      <c r="B19" s="866" t="s">
        <v>193</v>
      </c>
      <c r="C19" s="866"/>
      <c r="D19" s="866"/>
      <c r="E19" s="866"/>
      <c r="F19" s="866"/>
      <c r="G19" s="867"/>
    </row>
    <row r="20" spans="1:7" x14ac:dyDescent="0.3">
      <c r="A20" s="151"/>
      <c r="B20" s="291">
        <f>'PROYECCIÓN DE VENTAS'!B18-1</f>
        <v>2019</v>
      </c>
      <c r="C20" s="291">
        <f>B20+1</f>
        <v>2020</v>
      </c>
      <c r="D20" s="291">
        <f t="shared" ref="D20:G20" si="4">C20+1</f>
        <v>2021</v>
      </c>
      <c r="E20" s="291">
        <f t="shared" si="4"/>
        <v>2022</v>
      </c>
      <c r="F20" s="291">
        <f t="shared" si="4"/>
        <v>2023</v>
      </c>
      <c r="G20" s="291">
        <f t="shared" si="4"/>
        <v>2024</v>
      </c>
    </row>
    <row r="21" spans="1:7" ht="18" x14ac:dyDescent="0.35">
      <c r="A21" s="861" t="s">
        <v>242</v>
      </c>
      <c r="B21" s="862"/>
      <c r="C21" s="862"/>
      <c r="D21" s="862"/>
      <c r="E21" s="862"/>
      <c r="F21" s="862"/>
      <c r="G21" s="863"/>
    </row>
    <row r="22" spans="1:7" x14ac:dyDescent="0.3">
      <c r="A22" s="152" t="s">
        <v>243</v>
      </c>
      <c r="B22" s="670">
        <f>B74-B23-B24-B30-B33-B36-B39-B42-B45-B48-B51-B26-B27-B56</f>
        <v>0</v>
      </c>
      <c r="C22" s="670">
        <f t="shared" ref="C22:G22" si="5">C74-C23-C24-C30-C33-C36-C39-C42-C45-C48-C51-C26-C27-C56</f>
        <v>0</v>
      </c>
      <c r="D22" s="670">
        <f t="shared" si="5"/>
        <v>0</v>
      </c>
      <c r="E22" s="670">
        <f t="shared" si="5"/>
        <v>0</v>
      </c>
      <c r="F22" s="670">
        <f t="shared" si="5"/>
        <v>0</v>
      </c>
      <c r="G22" s="670">
        <f t="shared" si="5"/>
        <v>0</v>
      </c>
    </row>
    <row r="23" spans="1:7" x14ac:dyDescent="0.3">
      <c r="A23" s="152" t="s">
        <v>244</v>
      </c>
      <c r="B23" s="670">
        <f t="shared" ref="B23:G23" si="6">C9</f>
        <v>0</v>
      </c>
      <c r="C23" s="670">
        <f t="shared" si="6"/>
        <v>0</v>
      </c>
      <c r="D23" s="670">
        <f t="shared" si="6"/>
        <v>0</v>
      </c>
      <c r="E23" s="670">
        <f t="shared" si="6"/>
        <v>0</v>
      </c>
      <c r="F23" s="670">
        <f t="shared" si="6"/>
        <v>0</v>
      </c>
      <c r="G23" s="671">
        <f t="shared" si="6"/>
        <v>0</v>
      </c>
    </row>
    <row r="24" spans="1:7" x14ac:dyDescent="0.3">
      <c r="A24" s="152" t="s">
        <v>245</v>
      </c>
      <c r="B24" s="670">
        <f t="shared" ref="B24:G24" si="7">C12</f>
        <v>0</v>
      </c>
      <c r="C24" s="670">
        <f t="shared" si="7"/>
        <v>0</v>
      </c>
      <c r="D24" s="670">
        <f t="shared" si="7"/>
        <v>0</v>
      </c>
      <c r="E24" s="670">
        <f t="shared" si="7"/>
        <v>0</v>
      </c>
      <c r="F24" s="670">
        <f t="shared" si="7"/>
        <v>0</v>
      </c>
      <c r="G24" s="671">
        <f t="shared" si="7"/>
        <v>0</v>
      </c>
    </row>
    <row r="25" spans="1:7" x14ac:dyDescent="0.3">
      <c r="A25" s="370" t="s">
        <v>246</v>
      </c>
      <c r="B25" s="672">
        <f t="shared" ref="B25:G25" si="8">B22+B23+B24</f>
        <v>0</v>
      </c>
      <c r="C25" s="672">
        <f t="shared" si="8"/>
        <v>0</v>
      </c>
      <c r="D25" s="672">
        <f t="shared" si="8"/>
        <v>0</v>
      </c>
      <c r="E25" s="672">
        <f t="shared" si="8"/>
        <v>0</v>
      </c>
      <c r="F25" s="672">
        <f t="shared" si="8"/>
        <v>0</v>
      </c>
      <c r="G25" s="673">
        <f t="shared" si="8"/>
        <v>0</v>
      </c>
    </row>
    <row r="26" spans="1:7" x14ac:dyDescent="0.3">
      <c r="A26" s="152" t="s">
        <v>247</v>
      </c>
      <c r="B26" s="670">
        <f>'CTOS VS ING OPER - INV INFRAEST'!B375</f>
        <v>0</v>
      </c>
      <c r="C26" s="670">
        <f>'CTOS VS ING OPER - INV INFRAEST'!C375</f>
        <v>0</v>
      </c>
      <c r="D26" s="670">
        <f>'CTOS VS ING OPER - INV INFRAEST'!D375</f>
        <v>0</v>
      </c>
      <c r="E26" s="670">
        <f>'CTOS VS ING OPER - INV INFRAEST'!E375</f>
        <v>0</v>
      </c>
      <c r="F26" s="670">
        <f>'CTOS VS ING OPER - INV INFRAEST'!F375</f>
        <v>0</v>
      </c>
      <c r="G26" s="670">
        <f>'CTOS VS ING OPER - INV INFRAEST'!G375</f>
        <v>0</v>
      </c>
    </row>
    <row r="27" spans="1:7" x14ac:dyDescent="0.3">
      <c r="A27" s="152" t="s">
        <v>248</v>
      </c>
      <c r="B27" s="670"/>
      <c r="C27" s="670">
        <f>'CTOS VS ING OPER - INV INFRAEST'!C377</f>
        <v>0</v>
      </c>
      <c r="D27" s="670">
        <f>'CTOS VS ING OPER - INV INFRAEST'!D377</f>
        <v>0</v>
      </c>
      <c r="E27" s="670">
        <f>'CTOS VS ING OPER - INV INFRAEST'!E377</f>
        <v>0</v>
      </c>
      <c r="F27" s="670">
        <f>'CTOS VS ING OPER - INV INFRAEST'!F377</f>
        <v>0</v>
      </c>
      <c r="G27" s="670">
        <f>'CTOS VS ING OPER - INV INFRAEST'!G377</f>
        <v>0</v>
      </c>
    </row>
    <row r="28" spans="1:7" x14ac:dyDescent="0.3">
      <c r="A28" s="370" t="s">
        <v>249</v>
      </c>
      <c r="B28" s="546">
        <f>B26+B27</f>
        <v>0</v>
      </c>
      <c r="C28" s="546">
        <f t="shared" ref="C28:G28" si="9">C26+C27</f>
        <v>0</v>
      </c>
      <c r="D28" s="546">
        <f t="shared" si="9"/>
        <v>0</v>
      </c>
      <c r="E28" s="546">
        <f t="shared" si="9"/>
        <v>0</v>
      </c>
      <c r="F28" s="546">
        <f t="shared" si="9"/>
        <v>0</v>
      </c>
      <c r="G28" s="546">
        <f t="shared" si="9"/>
        <v>0</v>
      </c>
    </row>
    <row r="29" spans="1:7" ht="18" x14ac:dyDescent="0.35">
      <c r="A29" s="868" t="s">
        <v>250</v>
      </c>
      <c r="B29" s="869"/>
      <c r="C29" s="869"/>
      <c r="D29" s="869"/>
      <c r="E29" s="869"/>
      <c r="F29" s="869"/>
      <c r="G29" s="870"/>
    </row>
    <row r="30" spans="1:7" x14ac:dyDescent="0.3">
      <c r="A30" s="155" t="s">
        <v>251</v>
      </c>
      <c r="B30" s="674">
        <f>'CTOS VS ING OPER - INV INFRAEST'!B391</f>
        <v>0</v>
      </c>
      <c r="C30" s="674">
        <f>'CTOS VS ING OPER - INV INFRAEST'!C391</f>
        <v>0</v>
      </c>
      <c r="D30" s="674">
        <f>'CTOS VS ING OPER - INV INFRAEST'!D391</f>
        <v>0</v>
      </c>
      <c r="E30" s="674">
        <f>'CTOS VS ING OPER - INV INFRAEST'!E391</f>
        <v>0</v>
      </c>
      <c r="F30" s="674">
        <f>'CTOS VS ING OPER - INV INFRAEST'!F391</f>
        <v>0</v>
      </c>
      <c r="G30" s="674">
        <f>'CTOS VS ING OPER - INV INFRAEST'!G391</f>
        <v>0</v>
      </c>
    </row>
    <row r="31" spans="1:7" x14ac:dyDescent="0.3">
      <c r="A31" s="156" t="s">
        <v>252</v>
      </c>
      <c r="B31" s="675">
        <f>'CTOS VS ING OPER - INV INFRAEST'!B335</f>
        <v>0</v>
      </c>
      <c r="C31" s="675">
        <f>'CTOS VS ING OPER - INV INFRAEST'!C335</f>
        <v>0</v>
      </c>
      <c r="D31" s="675">
        <f>'CTOS VS ING OPER - INV INFRAEST'!D335</f>
        <v>0</v>
      </c>
      <c r="E31" s="675">
        <f>'CTOS VS ING OPER - INV INFRAEST'!E335</f>
        <v>0</v>
      </c>
      <c r="F31" s="675">
        <f>'CTOS VS ING OPER - INV INFRAEST'!F335</f>
        <v>0</v>
      </c>
      <c r="G31" s="675">
        <f>'CTOS VS ING OPER - INV INFRAEST'!G335</f>
        <v>0</v>
      </c>
    </row>
    <row r="32" spans="1:7" x14ac:dyDescent="0.3">
      <c r="A32" s="156" t="s">
        <v>254</v>
      </c>
      <c r="B32" s="675"/>
      <c r="C32" s="675">
        <f>'CTOS VS ING OPER - INV INFRAEST'!C336</f>
        <v>0</v>
      </c>
      <c r="D32" s="675">
        <f>'CTOS VS ING OPER - INV INFRAEST'!D336</f>
        <v>0</v>
      </c>
      <c r="E32" s="675">
        <f>'CTOS VS ING OPER - INV INFRAEST'!E336</f>
        <v>0</v>
      </c>
      <c r="F32" s="675">
        <f>'CTOS VS ING OPER - INV INFRAEST'!F336</f>
        <v>0</v>
      </c>
      <c r="G32" s="675">
        <f>'CTOS VS ING OPER - INV INFRAEST'!G336</f>
        <v>0</v>
      </c>
    </row>
    <row r="33" spans="1:7" x14ac:dyDescent="0.3">
      <c r="A33" s="156" t="s">
        <v>255</v>
      </c>
      <c r="B33" s="675">
        <f>B31+B32</f>
        <v>0</v>
      </c>
      <c r="C33" s="675">
        <f t="shared" ref="C33:G33" si="10">C31+C32</f>
        <v>0</v>
      </c>
      <c r="D33" s="675">
        <f t="shared" si="10"/>
        <v>0</v>
      </c>
      <c r="E33" s="675">
        <f t="shared" si="10"/>
        <v>0</v>
      </c>
      <c r="F33" s="675">
        <f t="shared" si="10"/>
        <v>0</v>
      </c>
      <c r="G33" s="675">
        <f t="shared" si="10"/>
        <v>0</v>
      </c>
    </row>
    <row r="34" spans="1:7" x14ac:dyDescent="0.3">
      <c r="A34" s="155" t="s">
        <v>256</v>
      </c>
      <c r="B34" s="674">
        <f>'CTOS VS ING OPER - INV INFRAEST'!B341</f>
        <v>0</v>
      </c>
      <c r="C34" s="674">
        <f>'CTOS VS ING OPER - INV INFRAEST'!C341</f>
        <v>0</v>
      </c>
      <c r="D34" s="674">
        <f>'CTOS VS ING OPER - INV INFRAEST'!D341</f>
        <v>0</v>
      </c>
      <c r="E34" s="674">
        <f>'CTOS VS ING OPER - INV INFRAEST'!E341</f>
        <v>0</v>
      </c>
      <c r="F34" s="674">
        <f>'CTOS VS ING OPER - INV INFRAEST'!F341</f>
        <v>0</v>
      </c>
      <c r="G34" s="674">
        <f>'CTOS VS ING OPER - INV INFRAEST'!G341</f>
        <v>0</v>
      </c>
    </row>
    <row r="35" spans="1:7" x14ac:dyDescent="0.3">
      <c r="A35" s="155" t="s">
        <v>257</v>
      </c>
      <c r="B35" s="674"/>
      <c r="C35" s="674">
        <f>'CTOS VS ING OPER - INV INFRAEST'!C342</f>
        <v>0</v>
      </c>
      <c r="D35" s="674">
        <f>'CTOS VS ING OPER - INV INFRAEST'!D342</f>
        <v>0</v>
      </c>
      <c r="E35" s="674">
        <f>'CTOS VS ING OPER - INV INFRAEST'!E342</f>
        <v>0</v>
      </c>
      <c r="F35" s="674">
        <f>'CTOS VS ING OPER - INV INFRAEST'!F342</f>
        <v>0</v>
      </c>
      <c r="G35" s="674">
        <f>'CTOS VS ING OPER - INV INFRAEST'!G342</f>
        <v>0</v>
      </c>
    </row>
    <row r="36" spans="1:7" x14ac:dyDescent="0.3">
      <c r="A36" s="155" t="s">
        <v>258</v>
      </c>
      <c r="B36" s="674">
        <f>B34+B35</f>
        <v>0</v>
      </c>
      <c r="C36" s="674">
        <f t="shared" ref="C36:G36" si="11">C34+C35</f>
        <v>0</v>
      </c>
      <c r="D36" s="674">
        <f t="shared" si="11"/>
        <v>0</v>
      </c>
      <c r="E36" s="674">
        <f t="shared" si="11"/>
        <v>0</v>
      </c>
      <c r="F36" s="674">
        <f t="shared" si="11"/>
        <v>0</v>
      </c>
      <c r="G36" s="674">
        <f t="shared" si="11"/>
        <v>0</v>
      </c>
    </row>
    <row r="37" spans="1:7" x14ac:dyDescent="0.3">
      <c r="A37" s="156" t="s">
        <v>259</v>
      </c>
      <c r="B37" s="675">
        <f>'CTOS VS ING OPER - INV INFRAEST'!B347</f>
        <v>0</v>
      </c>
      <c r="C37" s="675">
        <f>'CTOS VS ING OPER - INV INFRAEST'!C347</f>
        <v>0</v>
      </c>
      <c r="D37" s="675">
        <f>'CTOS VS ING OPER - INV INFRAEST'!D347</f>
        <v>0</v>
      </c>
      <c r="E37" s="675">
        <f>'CTOS VS ING OPER - INV INFRAEST'!E347</f>
        <v>0</v>
      </c>
      <c r="F37" s="675">
        <f>'CTOS VS ING OPER - INV INFRAEST'!F347</f>
        <v>0</v>
      </c>
      <c r="G37" s="675">
        <f>'CTOS VS ING OPER - INV INFRAEST'!G347</f>
        <v>0</v>
      </c>
    </row>
    <row r="38" spans="1:7" x14ac:dyDescent="0.3">
      <c r="A38" s="156" t="s">
        <v>253</v>
      </c>
      <c r="B38" s="675"/>
      <c r="C38" s="675">
        <f>'CTOS VS ING OPER - INV INFRAEST'!C348</f>
        <v>0</v>
      </c>
      <c r="D38" s="675">
        <f>'CTOS VS ING OPER - INV INFRAEST'!D348</f>
        <v>0</v>
      </c>
      <c r="E38" s="675">
        <f>'CTOS VS ING OPER - INV INFRAEST'!E348</f>
        <v>0</v>
      </c>
      <c r="F38" s="675">
        <f>'CTOS VS ING OPER - INV INFRAEST'!F348</f>
        <v>0</v>
      </c>
      <c r="G38" s="675">
        <f>'CTOS VS ING OPER - INV INFRAEST'!G348</f>
        <v>0</v>
      </c>
    </row>
    <row r="39" spans="1:7" x14ac:dyDescent="0.3">
      <c r="A39" s="156" t="s">
        <v>260</v>
      </c>
      <c r="B39" s="675">
        <f>B37+B38</f>
        <v>0</v>
      </c>
      <c r="C39" s="675">
        <f t="shared" ref="C39:G39" si="12">C37+C38</f>
        <v>0</v>
      </c>
      <c r="D39" s="675">
        <f t="shared" si="12"/>
        <v>0</v>
      </c>
      <c r="E39" s="675">
        <f t="shared" si="12"/>
        <v>0</v>
      </c>
      <c r="F39" s="675">
        <f t="shared" si="12"/>
        <v>0</v>
      </c>
      <c r="G39" s="675">
        <f t="shared" si="12"/>
        <v>0</v>
      </c>
    </row>
    <row r="40" spans="1:7" x14ac:dyDescent="0.3">
      <c r="A40" s="155" t="s">
        <v>261</v>
      </c>
      <c r="B40" s="674">
        <f>'CTOS VS ING OPER - INV INFRAEST'!B353</f>
        <v>0</v>
      </c>
      <c r="C40" s="674">
        <f>'CTOS VS ING OPER - INV INFRAEST'!C353</f>
        <v>0</v>
      </c>
      <c r="D40" s="674">
        <f>'CTOS VS ING OPER - INV INFRAEST'!D353</f>
        <v>0</v>
      </c>
      <c r="E40" s="674">
        <f>'CTOS VS ING OPER - INV INFRAEST'!E353</f>
        <v>0</v>
      </c>
      <c r="F40" s="674">
        <f>'CTOS VS ING OPER - INV INFRAEST'!F353</f>
        <v>0</v>
      </c>
      <c r="G40" s="674">
        <f>'CTOS VS ING OPER - INV INFRAEST'!G353</f>
        <v>0</v>
      </c>
    </row>
    <row r="41" spans="1:7" x14ac:dyDescent="0.3">
      <c r="A41" s="155" t="s">
        <v>253</v>
      </c>
      <c r="B41" s="674"/>
      <c r="C41" s="674">
        <f>'CTOS VS ING OPER - INV INFRAEST'!C354</f>
        <v>0</v>
      </c>
      <c r="D41" s="674">
        <f>'CTOS VS ING OPER - INV INFRAEST'!D354</f>
        <v>0</v>
      </c>
      <c r="E41" s="674">
        <f>'CTOS VS ING OPER - INV INFRAEST'!E354</f>
        <v>0</v>
      </c>
      <c r="F41" s="674">
        <f>'CTOS VS ING OPER - INV INFRAEST'!F354</f>
        <v>0</v>
      </c>
      <c r="G41" s="674">
        <f>'CTOS VS ING OPER - INV INFRAEST'!G354</f>
        <v>0</v>
      </c>
    </row>
    <row r="42" spans="1:7" x14ac:dyDescent="0.3">
      <c r="A42" s="155" t="s">
        <v>262</v>
      </c>
      <c r="B42" s="674">
        <f>B40+B41</f>
        <v>0</v>
      </c>
      <c r="C42" s="674">
        <f t="shared" ref="C42:G42" si="13">C40+C41</f>
        <v>0</v>
      </c>
      <c r="D42" s="674">
        <f t="shared" si="13"/>
        <v>0</v>
      </c>
      <c r="E42" s="674">
        <f t="shared" si="13"/>
        <v>0</v>
      </c>
      <c r="F42" s="674">
        <f t="shared" si="13"/>
        <v>0</v>
      </c>
      <c r="G42" s="674">
        <f t="shared" si="13"/>
        <v>0</v>
      </c>
    </row>
    <row r="43" spans="1:7" x14ac:dyDescent="0.3">
      <c r="A43" s="156" t="s">
        <v>263</v>
      </c>
      <c r="B43" s="675">
        <f>'CTOS VS ING OPER - INV INFRAEST'!B358</f>
        <v>0</v>
      </c>
      <c r="C43" s="675">
        <f>'CTOS VS ING OPER - INV INFRAEST'!C358</f>
        <v>0</v>
      </c>
      <c r="D43" s="675">
        <f>'CTOS VS ING OPER - INV INFRAEST'!D358</f>
        <v>0</v>
      </c>
      <c r="E43" s="675">
        <f>'CTOS VS ING OPER - INV INFRAEST'!E358</f>
        <v>0</v>
      </c>
      <c r="F43" s="675">
        <f>'CTOS VS ING OPER - INV INFRAEST'!F358</f>
        <v>0</v>
      </c>
      <c r="G43" s="675">
        <f>'CTOS VS ING OPER - INV INFRAEST'!G358</f>
        <v>0</v>
      </c>
    </row>
    <row r="44" spans="1:7" x14ac:dyDescent="0.3">
      <c r="A44" s="156" t="s">
        <v>253</v>
      </c>
      <c r="B44" s="675"/>
      <c r="C44" s="675">
        <f>'CTOS VS ING OPER - INV INFRAEST'!C359</f>
        <v>0</v>
      </c>
      <c r="D44" s="675">
        <f>'CTOS VS ING OPER - INV INFRAEST'!D359</f>
        <v>0</v>
      </c>
      <c r="E44" s="675">
        <f>'CTOS VS ING OPER - INV INFRAEST'!E359</f>
        <v>0</v>
      </c>
      <c r="F44" s="675">
        <f>'CTOS VS ING OPER - INV INFRAEST'!F359</f>
        <v>0</v>
      </c>
      <c r="G44" s="675">
        <f>'CTOS VS ING OPER - INV INFRAEST'!G359</f>
        <v>0</v>
      </c>
    </row>
    <row r="45" spans="1:7" x14ac:dyDescent="0.3">
      <c r="A45" s="156" t="s">
        <v>264</v>
      </c>
      <c r="B45" s="675">
        <f>B43+B44</f>
        <v>0</v>
      </c>
      <c r="C45" s="675">
        <f t="shared" ref="C45:G45" si="14">C43+C44</f>
        <v>0</v>
      </c>
      <c r="D45" s="675">
        <f t="shared" si="14"/>
        <v>0</v>
      </c>
      <c r="E45" s="675">
        <f t="shared" si="14"/>
        <v>0</v>
      </c>
      <c r="F45" s="675">
        <f t="shared" si="14"/>
        <v>0</v>
      </c>
      <c r="G45" s="675">
        <f t="shared" si="14"/>
        <v>0</v>
      </c>
    </row>
    <row r="46" spans="1:7" x14ac:dyDescent="0.3">
      <c r="A46" s="155" t="s">
        <v>265</v>
      </c>
      <c r="B46" s="674">
        <f>'CTOS VS ING OPER - INV INFRAEST'!B363</f>
        <v>0</v>
      </c>
      <c r="C46" s="674">
        <f>'CTOS VS ING OPER - INV INFRAEST'!C363</f>
        <v>0</v>
      </c>
      <c r="D46" s="674">
        <f>'CTOS VS ING OPER - INV INFRAEST'!D363</f>
        <v>0</v>
      </c>
      <c r="E46" s="674">
        <f>'CTOS VS ING OPER - INV INFRAEST'!E363</f>
        <v>0</v>
      </c>
      <c r="F46" s="674">
        <f>'CTOS VS ING OPER - INV INFRAEST'!F363</f>
        <v>0</v>
      </c>
      <c r="G46" s="674">
        <f>'CTOS VS ING OPER - INV INFRAEST'!G363</f>
        <v>0</v>
      </c>
    </row>
    <row r="47" spans="1:7" x14ac:dyDescent="0.3">
      <c r="A47" s="155" t="s">
        <v>266</v>
      </c>
      <c r="B47" s="674"/>
      <c r="C47" s="674">
        <f>'CTOS VS ING OPER - INV INFRAEST'!C364</f>
        <v>0</v>
      </c>
      <c r="D47" s="674">
        <f>'CTOS VS ING OPER - INV INFRAEST'!D364</f>
        <v>0</v>
      </c>
      <c r="E47" s="674">
        <f>'CTOS VS ING OPER - INV INFRAEST'!E364</f>
        <v>0</v>
      </c>
      <c r="F47" s="674">
        <f>'CTOS VS ING OPER - INV INFRAEST'!F364</f>
        <v>0</v>
      </c>
      <c r="G47" s="674">
        <f>'CTOS VS ING OPER - INV INFRAEST'!G364</f>
        <v>0</v>
      </c>
    </row>
    <row r="48" spans="1:7" x14ac:dyDescent="0.3">
      <c r="A48" s="155" t="s">
        <v>265</v>
      </c>
      <c r="B48" s="674">
        <f>B46+B47</f>
        <v>0</v>
      </c>
      <c r="C48" s="674">
        <f t="shared" ref="C48:G48" si="15">C46+C47</f>
        <v>0</v>
      </c>
      <c r="D48" s="674">
        <f t="shared" si="15"/>
        <v>0</v>
      </c>
      <c r="E48" s="674">
        <f t="shared" si="15"/>
        <v>0</v>
      </c>
      <c r="F48" s="674">
        <f t="shared" si="15"/>
        <v>0</v>
      </c>
      <c r="G48" s="674">
        <f t="shared" si="15"/>
        <v>0</v>
      </c>
    </row>
    <row r="49" spans="1:7" x14ac:dyDescent="0.3">
      <c r="A49" s="156" t="s">
        <v>267</v>
      </c>
      <c r="B49" s="675">
        <f>'CTOS VS ING OPER - INV INFRAEST'!B369</f>
        <v>0</v>
      </c>
      <c r="C49" s="675">
        <f>'CTOS VS ING OPER - INV INFRAEST'!C369</f>
        <v>0</v>
      </c>
      <c r="D49" s="675">
        <f>'CTOS VS ING OPER - INV INFRAEST'!D369</f>
        <v>0</v>
      </c>
      <c r="E49" s="675">
        <f>'CTOS VS ING OPER - INV INFRAEST'!E369</f>
        <v>0</v>
      </c>
      <c r="F49" s="675">
        <f>'CTOS VS ING OPER - INV INFRAEST'!F369</f>
        <v>0</v>
      </c>
      <c r="G49" s="675">
        <f>'CTOS VS ING OPER - INV INFRAEST'!G369</f>
        <v>0</v>
      </c>
    </row>
    <row r="50" spans="1:7" x14ac:dyDescent="0.3">
      <c r="A50" s="156" t="s">
        <v>266</v>
      </c>
      <c r="B50" s="675"/>
      <c r="C50" s="675">
        <f>'CTOS VS ING OPER - INV INFRAEST'!C370</f>
        <v>0</v>
      </c>
      <c r="D50" s="675">
        <f>'CTOS VS ING OPER - INV INFRAEST'!D370</f>
        <v>0</v>
      </c>
      <c r="E50" s="675">
        <f>'CTOS VS ING OPER - INV INFRAEST'!E370</f>
        <v>0</v>
      </c>
      <c r="F50" s="675">
        <f>'CTOS VS ING OPER - INV INFRAEST'!F370</f>
        <v>0</v>
      </c>
      <c r="G50" s="675">
        <f>'CTOS VS ING OPER - INV INFRAEST'!G370</f>
        <v>0</v>
      </c>
    </row>
    <row r="51" spans="1:7" x14ac:dyDescent="0.3">
      <c r="A51" s="156" t="s">
        <v>432</v>
      </c>
      <c r="B51" s="675">
        <f>B49+B50</f>
        <v>0</v>
      </c>
      <c r="C51" s="675">
        <f t="shared" ref="C51:G51" si="16">C49+C50</f>
        <v>0</v>
      </c>
      <c r="D51" s="675">
        <f t="shared" si="16"/>
        <v>0</v>
      </c>
      <c r="E51" s="675">
        <f t="shared" si="16"/>
        <v>0</v>
      </c>
      <c r="F51" s="675">
        <f t="shared" si="16"/>
        <v>0</v>
      </c>
      <c r="G51" s="675">
        <f t="shared" si="16"/>
        <v>0</v>
      </c>
    </row>
    <row r="52" spans="1:7" x14ac:dyDescent="0.3">
      <c r="A52" s="153" t="s">
        <v>268</v>
      </c>
      <c r="B52" s="546">
        <f>B30+B33+B36+B39+B42+B45+B48+B51</f>
        <v>0</v>
      </c>
      <c r="C52" s="546">
        <f t="shared" ref="C52:G52" si="17">C30+C33+C36+C39+C42+C45+C48+C51</f>
        <v>0</v>
      </c>
      <c r="D52" s="546">
        <f t="shared" si="17"/>
        <v>0</v>
      </c>
      <c r="E52" s="546">
        <f t="shared" si="17"/>
        <v>0</v>
      </c>
      <c r="F52" s="546">
        <f t="shared" si="17"/>
        <v>0</v>
      </c>
      <c r="G52" s="546">
        <f t="shared" si="17"/>
        <v>0</v>
      </c>
    </row>
    <row r="53" spans="1:7" ht="18" x14ac:dyDescent="0.35">
      <c r="A53" s="861" t="s">
        <v>148</v>
      </c>
      <c r="B53" s="862"/>
      <c r="C53" s="862"/>
      <c r="D53" s="862"/>
      <c r="E53" s="862"/>
      <c r="F53" s="862"/>
      <c r="G53" s="863"/>
    </row>
    <row r="54" spans="1:7" x14ac:dyDescent="0.3">
      <c r="A54" s="155" t="s">
        <v>148</v>
      </c>
      <c r="B54" s="676">
        <f>'CTOS VS ING OPER - INV INFRAEST'!B380</f>
        <v>0</v>
      </c>
      <c r="C54" s="676">
        <f>'CTOS VS ING OPER - INV INFRAEST'!C380</f>
        <v>0</v>
      </c>
      <c r="D54" s="676">
        <f>'CTOS VS ING OPER - INV INFRAEST'!D380</f>
        <v>0</v>
      </c>
      <c r="E54" s="676">
        <f>'CTOS VS ING OPER - INV INFRAEST'!E380</f>
        <v>0</v>
      </c>
      <c r="F54" s="676">
        <f>'CTOS VS ING OPER - INV INFRAEST'!F380</f>
        <v>0</v>
      </c>
      <c r="G54" s="676">
        <f>'CTOS VS ING OPER - INV INFRAEST'!G380</f>
        <v>0</v>
      </c>
    </row>
    <row r="55" spans="1:7" x14ac:dyDescent="0.3">
      <c r="A55" s="155" t="s">
        <v>269</v>
      </c>
      <c r="B55" s="676">
        <f>'CTOS VS ING OPER - INV INFRAEST'!B382</f>
        <v>0</v>
      </c>
      <c r="C55" s="676">
        <f>'CTOS VS ING OPER - INV INFRAEST'!C382</f>
        <v>0</v>
      </c>
      <c r="D55" s="676">
        <f>'CTOS VS ING OPER - INV INFRAEST'!D382</f>
        <v>0</v>
      </c>
      <c r="E55" s="676">
        <f>'CTOS VS ING OPER - INV INFRAEST'!E382</f>
        <v>0</v>
      </c>
      <c r="F55" s="676">
        <f>'CTOS VS ING OPER - INV INFRAEST'!F382</f>
        <v>0</v>
      </c>
      <c r="G55" s="676">
        <f>'CTOS VS ING OPER - INV INFRAEST'!G382</f>
        <v>0</v>
      </c>
    </row>
    <row r="56" spans="1:7" x14ac:dyDescent="0.3">
      <c r="A56" s="155" t="s">
        <v>148</v>
      </c>
      <c r="B56" s="676">
        <f>B54+B55</f>
        <v>0</v>
      </c>
      <c r="C56" s="676">
        <f t="shared" ref="C56:G56" si="18">C54+C55</f>
        <v>0</v>
      </c>
      <c r="D56" s="676">
        <f t="shared" si="18"/>
        <v>0</v>
      </c>
      <c r="E56" s="676">
        <f t="shared" si="18"/>
        <v>0</v>
      </c>
      <c r="F56" s="676">
        <f t="shared" si="18"/>
        <v>0</v>
      </c>
      <c r="G56" s="676">
        <f t="shared" si="18"/>
        <v>0</v>
      </c>
    </row>
    <row r="57" spans="1:7" ht="15" thickBot="1" x14ac:dyDescent="0.35">
      <c r="A57" s="77" t="s">
        <v>270</v>
      </c>
      <c r="B57" s="550">
        <f>B25+B28+B52+B56</f>
        <v>0</v>
      </c>
      <c r="C57" s="550">
        <f t="shared" ref="C57:G57" si="19">C25+C28+C52+C56</f>
        <v>0</v>
      </c>
      <c r="D57" s="550">
        <f t="shared" si="19"/>
        <v>0</v>
      </c>
      <c r="E57" s="550">
        <f t="shared" si="19"/>
        <v>0</v>
      </c>
      <c r="F57" s="550">
        <f t="shared" si="19"/>
        <v>0</v>
      </c>
      <c r="G57" s="550">
        <f t="shared" si="19"/>
        <v>0</v>
      </c>
    </row>
    <row r="59" spans="1:7" ht="15" thickBot="1" x14ac:dyDescent="0.35"/>
    <row r="60" spans="1:7" ht="18" x14ac:dyDescent="0.35">
      <c r="A60" s="858" t="s">
        <v>271</v>
      </c>
      <c r="B60" s="859"/>
      <c r="C60" s="859"/>
      <c r="D60" s="859"/>
      <c r="E60" s="859"/>
      <c r="F60" s="859"/>
      <c r="G60" s="860"/>
    </row>
    <row r="61" spans="1:7" x14ac:dyDescent="0.3">
      <c r="A61" s="158" t="s">
        <v>233</v>
      </c>
      <c r="B61" s="677">
        <f>C15</f>
        <v>0</v>
      </c>
      <c r="C61" s="677">
        <f t="shared" ref="C61:G61" si="20">D15</f>
        <v>0</v>
      </c>
      <c r="D61" s="677">
        <f t="shared" si="20"/>
        <v>0</v>
      </c>
      <c r="E61" s="677">
        <f t="shared" si="20"/>
        <v>0</v>
      </c>
      <c r="F61" s="677">
        <f t="shared" si="20"/>
        <v>0</v>
      </c>
      <c r="G61" s="677">
        <f t="shared" si="20"/>
        <v>0</v>
      </c>
    </row>
    <row r="62" spans="1:7" x14ac:dyDescent="0.3">
      <c r="A62" s="158" t="s">
        <v>272</v>
      </c>
      <c r="B62" s="677">
        <f>'ESTADO DE RESULTADOS '!B28</f>
        <v>0</v>
      </c>
      <c r="C62" s="677">
        <f>'ESTADO DE RESULTADOS '!C28</f>
        <v>0</v>
      </c>
      <c r="D62" s="677">
        <f>'ESTADO DE RESULTADOS '!D28</f>
        <v>0</v>
      </c>
      <c r="E62" s="677">
        <f>'ESTADO DE RESULTADOS '!E28</f>
        <v>0</v>
      </c>
      <c r="F62" s="677">
        <f>'ESTADO DE RESULTADOS '!F28</f>
        <v>0</v>
      </c>
      <c r="G62" s="677">
        <f>'ESTADO DE RESULTADOS '!G29</f>
        <v>0</v>
      </c>
    </row>
    <row r="63" spans="1:7" x14ac:dyDescent="0.3">
      <c r="A63" s="153" t="s">
        <v>273</v>
      </c>
      <c r="B63" s="546">
        <f>SUM(B61:B62)</f>
        <v>0</v>
      </c>
      <c r="C63" s="546">
        <f t="shared" ref="C63:G63" si="21">SUM(C61:C62)</f>
        <v>0</v>
      </c>
      <c r="D63" s="546">
        <f t="shared" si="21"/>
        <v>0</v>
      </c>
      <c r="E63" s="546">
        <f t="shared" si="21"/>
        <v>0</v>
      </c>
      <c r="F63" s="546">
        <f t="shared" si="21"/>
        <v>0</v>
      </c>
      <c r="G63" s="546">
        <f t="shared" si="21"/>
        <v>0</v>
      </c>
    </row>
    <row r="64" spans="1:7" x14ac:dyDescent="0.3">
      <c r="A64" s="158" t="s">
        <v>274</v>
      </c>
      <c r="B64" s="677">
        <f>'NECESIDADES DE FINANCIACIÓN '!D21</f>
        <v>0</v>
      </c>
      <c r="C64" s="677">
        <f>'NECESIDADES DE FINANCIACIÓN '!F28*-1</f>
        <v>0</v>
      </c>
      <c r="D64" s="677">
        <f>'NECESIDADES DE FINANCIACIÓN '!F29*-1</f>
        <v>0</v>
      </c>
      <c r="E64" s="677">
        <f>'NECESIDADES DE FINANCIACIÓN '!F30*-1</f>
        <v>0</v>
      </c>
      <c r="F64" s="677">
        <f>'NECESIDADES DE FINANCIACIÓN '!F31*-1</f>
        <v>0</v>
      </c>
      <c r="G64" s="677">
        <f>'NECESIDADES DE FINANCIACIÓN '!F32*-1</f>
        <v>0</v>
      </c>
    </row>
    <row r="65" spans="1:7" x14ac:dyDescent="0.3">
      <c r="A65" s="153" t="s">
        <v>275</v>
      </c>
      <c r="B65" s="546">
        <f>B63+B64</f>
        <v>0</v>
      </c>
      <c r="C65" s="546">
        <f t="shared" ref="C65:G65" si="22">C63+C64</f>
        <v>0</v>
      </c>
      <c r="D65" s="546">
        <f t="shared" si="22"/>
        <v>0</v>
      </c>
      <c r="E65" s="546">
        <f t="shared" si="22"/>
        <v>0</v>
      </c>
      <c r="F65" s="546">
        <f t="shared" si="22"/>
        <v>0</v>
      </c>
      <c r="G65" s="546">
        <f t="shared" si="22"/>
        <v>0</v>
      </c>
    </row>
    <row r="66" spans="1:7" ht="18" x14ac:dyDescent="0.35">
      <c r="A66" s="861" t="s">
        <v>276</v>
      </c>
      <c r="B66" s="862"/>
      <c r="C66" s="862"/>
      <c r="D66" s="862"/>
      <c r="E66" s="862"/>
      <c r="F66" s="862"/>
      <c r="G66" s="863"/>
    </row>
    <row r="67" spans="1:7" x14ac:dyDescent="0.3">
      <c r="A67" s="159" t="s">
        <v>277</v>
      </c>
      <c r="B67" s="678">
        <f>'NECESIDADES DE FINANCIACIÓN '!D20</f>
        <v>0</v>
      </c>
      <c r="C67" s="678">
        <f>B67+'FLUJO DE CAJA'!B39</f>
        <v>0</v>
      </c>
      <c r="D67" s="678">
        <f>C67+'FLUJO DE CAJA'!C39</f>
        <v>0</v>
      </c>
      <c r="E67" s="678">
        <f>D67+'FLUJO DE CAJA'!D39</f>
        <v>0</v>
      </c>
      <c r="F67" s="678">
        <f>E67+'FLUJO DE CAJA'!E39</f>
        <v>0</v>
      </c>
      <c r="G67" s="678">
        <f>F67+'FLUJO DE CAJA'!F39</f>
        <v>0</v>
      </c>
    </row>
    <row r="68" spans="1:7" x14ac:dyDescent="0.3">
      <c r="A68" s="159" t="s">
        <v>278</v>
      </c>
      <c r="B68" s="678">
        <f>0</f>
        <v>0</v>
      </c>
      <c r="C68" s="678">
        <f>'ESTADO DE RESULTADOS '!B29</f>
        <v>0</v>
      </c>
      <c r="D68" s="678">
        <f>'ESTADO DE RESULTADOS '!C29</f>
        <v>0</v>
      </c>
      <c r="E68" s="678">
        <f>'ESTADO DE RESULTADOS '!D29</f>
        <v>0</v>
      </c>
      <c r="F68" s="678">
        <f>'ESTADO DE RESULTADOS '!E29</f>
        <v>0</v>
      </c>
      <c r="G68" s="678">
        <f>'ESTADO DE RESULTADOS '!F29</f>
        <v>0</v>
      </c>
    </row>
    <row r="69" spans="1:7" x14ac:dyDescent="0.3">
      <c r="A69" s="159" t="s">
        <v>279</v>
      </c>
      <c r="B69" s="678">
        <f>0</f>
        <v>0</v>
      </c>
      <c r="C69" s="678">
        <f>'ESTADO DE RESULTADOS '!B35</f>
        <v>0</v>
      </c>
      <c r="D69" s="678">
        <f>'ESTADO DE RESULTADOS '!C35</f>
        <v>0</v>
      </c>
      <c r="E69" s="678">
        <f>'ESTADO DE RESULTADOS '!D35</f>
        <v>0</v>
      </c>
      <c r="F69" s="678">
        <f>'ESTADO DE RESULTADOS '!E35</f>
        <v>0</v>
      </c>
      <c r="G69" s="678">
        <f>'ESTADO DE RESULTADOS '!F35</f>
        <v>0</v>
      </c>
    </row>
    <row r="70" spans="1:7" x14ac:dyDescent="0.3">
      <c r="A70" s="159" t="s">
        <v>280</v>
      </c>
      <c r="B70" s="678">
        <f>0</f>
        <v>0</v>
      </c>
      <c r="C70" s="678">
        <f>'ESTADO DE RESULTADOS '!B31</f>
        <v>0</v>
      </c>
      <c r="D70" s="678">
        <f>'ESTADO DE RESULTADOS '!C31</f>
        <v>0</v>
      </c>
      <c r="E70" s="678">
        <f>'ESTADO DE RESULTADOS '!D31</f>
        <v>0</v>
      </c>
      <c r="F70" s="678">
        <f>'ESTADO DE RESULTADOS '!E31</f>
        <v>0</v>
      </c>
      <c r="G70" s="678">
        <f>'ESTADO DE RESULTADOS '!F31</f>
        <v>0</v>
      </c>
    </row>
    <row r="71" spans="1:7" x14ac:dyDescent="0.3">
      <c r="A71" s="159" t="s">
        <v>281</v>
      </c>
      <c r="B71" s="678">
        <f>0</f>
        <v>0</v>
      </c>
      <c r="C71" s="678"/>
      <c r="D71" s="678"/>
      <c r="E71" s="678"/>
      <c r="F71" s="678"/>
      <c r="G71" s="679"/>
    </row>
    <row r="72" spans="1:7" x14ac:dyDescent="0.3">
      <c r="A72" s="153" t="s">
        <v>282</v>
      </c>
      <c r="B72" s="546">
        <f>B67+B68+B69+B70+B71</f>
        <v>0</v>
      </c>
      <c r="C72" s="546">
        <f t="shared" ref="C72:G72" si="23">C67+C68+C69+C70+C71</f>
        <v>0</v>
      </c>
      <c r="D72" s="546">
        <f t="shared" si="23"/>
        <v>0</v>
      </c>
      <c r="E72" s="546">
        <f t="shared" si="23"/>
        <v>0</v>
      </c>
      <c r="F72" s="546">
        <f t="shared" si="23"/>
        <v>0</v>
      </c>
      <c r="G72" s="546">
        <f t="shared" si="23"/>
        <v>0</v>
      </c>
    </row>
    <row r="73" spans="1:7" x14ac:dyDescent="0.3">
      <c r="A73" s="6"/>
      <c r="B73" s="1"/>
      <c r="C73" s="1"/>
      <c r="D73" s="1"/>
      <c r="E73" s="1"/>
      <c r="F73" s="1"/>
      <c r="G73" s="5"/>
    </row>
    <row r="74" spans="1:7" ht="15" thickBot="1" x14ac:dyDescent="0.35">
      <c r="A74" s="77" t="s">
        <v>283</v>
      </c>
      <c r="B74" s="550">
        <f>B65+B72</f>
        <v>0</v>
      </c>
      <c r="C74" s="550">
        <f t="shared" ref="C74:G74" si="24">C65+C72</f>
        <v>0</v>
      </c>
      <c r="D74" s="550">
        <f t="shared" si="24"/>
        <v>0</v>
      </c>
      <c r="E74" s="550">
        <f t="shared" si="24"/>
        <v>0</v>
      </c>
      <c r="F74" s="550">
        <f t="shared" si="24"/>
        <v>0</v>
      </c>
      <c r="G74" s="550">
        <f t="shared" si="24"/>
        <v>0</v>
      </c>
    </row>
    <row r="76" spans="1:7" x14ac:dyDescent="0.3">
      <c r="A76" s="157" t="s">
        <v>284</v>
      </c>
      <c r="B76" s="680">
        <f>B74-B57</f>
        <v>0</v>
      </c>
      <c r="C76" s="680">
        <f t="shared" ref="C76:G76" si="25">C74-C57</f>
        <v>0</v>
      </c>
      <c r="D76" s="680">
        <f t="shared" si="25"/>
        <v>0</v>
      </c>
      <c r="E76" s="680">
        <f t="shared" si="25"/>
        <v>0</v>
      </c>
      <c r="F76" s="680">
        <f t="shared" si="25"/>
        <v>0</v>
      </c>
      <c r="G76" s="680">
        <f t="shared" si="25"/>
        <v>0</v>
      </c>
    </row>
  </sheetData>
  <sheetProtection algorithmName="SHA-512" hashValue="9Uus4Tf8T95mv/iBOptVAKJ5Gjz4pNPY3fjxTqlY4mSJjI/18AIm0Bqt19KblFp8WEFheuLJYnyxbMmZIEm1uA==" saltValue="KRI5yPipnc2UewwGDqy8Dg==" spinCount="100000" sheet="1" objects="1" scenarios="1"/>
  <mergeCells count="7">
    <mergeCell ref="A60:G60"/>
    <mergeCell ref="A66:G66"/>
    <mergeCell ref="A7:B7"/>
    <mergeCell ref="B19:G19"/>
    <mergeCell ref="A21:G21"/>
    <mergeCell ref="A29:G29"/>
    <mergeCell ref="A53:G53"/>
  </mergeCells>
  <pageMargins left="0.7" right="0.7" top="0.75" bottom="0.75" header="0.3" footer="0.3"/>
  <drawing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EB061-2E6B-417A-B61F-B60790CA19DE}">
  <dimension ref="A2:I36"/>
  <sheetViews>
    <sheetView showGridLines="0" workbookViewId="0">
      <selection activeCell="I17" sqref="I17"/>
    </sheetView>
  </sheetViews>
  <sheetFormatPr baseColWidth="10" defaultRowHeight="14.4" x14ac:dyDescent="0.3"/>
  <cols>
    <col min="1" max="1" width="31.33203125" customWidth="1"/>
    <col min="2" max="2" width="16.21875" customWidth="1"/>
    <col min="3" max="3" width="18.5546875" customWidth="1"/>
    <col min="4" max="4" width="16.88671875" customWidth="1"/>
    <col min="5" max="5" width="15.44140625" customWidth="1"/>
    <col min="6" max="6" width="15.77734375" customWidth="1"/>
    <col min="8" max="8" width="25.6640625" customWidth="1"/>
  </cols>
  <sheetData>
    <row r="2" spans="1:9" ht="15" thickBot="1" x14ac:dyDescent="0.35"/>
    <row r="3" spans="1:9" ht="18" x14ac:dyDescent="0.3">
      <c r="A3" s="160" t="s">
        <v>285</v>
      </c>
      <c r="B3" s="361">
        <f>'BALANCE GENERAL'!C20</f>
        <v>2020</v>
      </c>
      <c r="C3" s="361">
        <f>'BALANCE GENERAL'!D20</f>
        <v>2021</v>
      </c>
      <c r="D3" s="361">
        <f>'BALANCE GENERAL'!E20</f>
        <v>2022</v>
      </c>
      <c r="E3" s="361">
        <f>'BALANCE GENERAL'!F20</f>
        <v>2023</v>
      </c>
      <c r="F3" s="361">
        <f>'BALANCE GENERAL'!G20</f>
        <v>2024</v>
      </c>
      <c r="G3" s="96"/>
    </row>
    <row r="4" spans="1:9" x14ac:dyDescent="0.3">
      <c r="A4" s="161" t="s">
        <v>286</v>
      </c>
      <c r="B4" s="681">
        <f>'CTOS VS ING OPER - INV INFRAEST'!C12</f>
        <v>0</v>
      </c>
      <c r="C4" s="681">
        <f>'CTOS VS ING OPER - INV INFRAEST'!D12</f>
        <v>0</v>
      </c>
      <c r="D4" s="681">
        <f>'CTOS VS ING OPER - INV INFRAEST'!E12</f>
        <v>0</v>
      </c>
      <c r="E4" s="681">
        <f>'CTOS VS ING OPER - INV INFRAEST'!F12</f>
        <v>0</v>
      </c>
      <c r="F4" s="681">
        <f>'CTOS VS ING OPER - INV INFRAEST'!G12</f>
        <v>0</v>
      </c>
    </row>
    <row r="5" spans="1:9" x14ac:dyDescent="0.3">
      <c r="A5" s="161" t="s">
        <v>287</v>
      </c>
      <c r="B5" s="681">
        <f>B4*$I$13</f>
        <v>0</v>
      </c>
      <c r="C5" s="681">
        <f t="shared" ref="C5:F5" si="0">C4*$I$13</f>
        <v>0</v>
      </c>
      <c r="D5" s="681">
        <f t="shared" si="0"/>
        <v>0</v>
      </c>
      <c r="E5" s="681">
        <f t="shared" si="0"/>
        <v>0</v>
      </c>
      <c r="F5" s="681">
        <f t="shared" si="0"/>
        <v>0</v>
      </c>
    </row>
    <row r="6" spans="1:9" x14ac:dyDescent="0.3">
      <c r="A6" s="161" t="s">
        <v>288</v>
      </c>
      <c r="B6" s="681">
        <f>'COSTOS DE PRODUCCIÓN '!P184</f>
        <v>0</v>
      </c>
      <c r="C6" s="681">
        <f>'COSTOS DE PRODUCCIÓN '!Q184</f>
        <v>0</v>
      </c>
      <c r="D6" s="681">
        <f>'COSTOS DE PRODUCCIÓN '!R184</f>
        <v>0</v>
      </c>
      <c r="E6" s="681">
        <f>'COSTOS DE PRODUCCIÓN '!S184</f>
        <v>0</v>
      </c>
      <c r="F6" s="681">
        <f>'COSTOS DE PRODUCCIÓN '!T184</f>
        <v>0</v>
      </c>
    </row>
    <row r="7" spans="1:9" x14ac:dyDescent="0.3">
      <c r="A7" s="161" t="s">
        <v>34</v>
      </c>
      <c r="B7" s="681">
        <f>'CTOS VS ING OPER - INV INFRAEST'!C386</f>
        <v>0</v>
      </c>
      <c r="C7" s="681">
        <f>'CTOS VS ING OPER - INV INFRAEST'!D386</f>
        <v>0</v>
      </c>
      <c r="D7" s="681">
        <f>'CTOS VS ING OPER - INV INFRAEST'!E386</f>
        <v>0</v>
      </c>
      <c r="E7" s="681">
        <f>'CTOS VS ING OPER - INV INFRAEST'!F386</f>
        <v>0</v>
      </c>
      <c r="F7" s="681">
        <f>'CTOS VS ING OPER - INV INFRAEST'!G386</f>
        <v>0</v>
      </c>
    </row>
    <row r="8" spans="1:9" x14ac:dyDescent="0.3">
      <c r="A8" s="161" t="s">
        <v>289</v>
      </c>
      <c r="B8" s="681">
        <f>'CTOS VS ING OPER - INV INFRAEST'!C387</f>
        <v>0</v>
      </c>
      <c r="C8" s="681">
        <f>'CTOS VS ING OPER - INV INFRAEST'!D387</f>
        <v>0</v>
      </c>
      <c r="D8" s="681">
        <f>'CTOS VS ING OPER - INV INFRAEST'!E387</f>
        <v>0</v>
      </c>
      <c r="E8" s="681">
        <f>'CTOS VS ING OPER - INV INFRAEST'!F387</f>
        <v>0</v>
      </c>
      <c r="F8" s="681">
        <f>'CTOS VS ING OPER - INV INFRAEST'!G387</f>
        <v>0</v>
      </c>
    </row>
    <row r="9" spans="1:9" ht="15" thickBot="1" x14ac:dyDescent="0.35">
      <c r="A9" s="162" t="s">
        <v>290</v>
      </c>
      <c r="B9" s="682">
        <f>B4-B5-B6-B7-B8</f>
        <v>0</v>
      </c>
      <c r="C9" s="682">
        <f t="shared" ref="C9:F9" si="1">C4-C5-C6-C7-C8</f>
        <v>0</v>
      </c>
      <c r="D9" s="682">
        <f t="shared" si="1"/>
        <v>0</v>
      </c>
      <c r="E9" s="682">
        <f t="shared" si="1"/>
        <v>0</v>
      </c>
      <c r="F9" s="682">
        <f t="shared" si="1"/>
        <v>0</v>
      </c>
    </row>
    <row r="10" spans="1:9" x14ac:dyDescent="0.3">
      <c r="A10" s="161" t="s">
        <v>291</v>
      </c>
      <c r="B10" s="681">
        <f>'CUADRO DE COSTOS Y GASTOS FIJOS'!F6+'CUADRO DE COSTOS Y GASTOS FIJOS'!F8</f>
        <v>0</v>
      </c>
      <c r="C10" s="681">
        <f>'CUADRO DE COSTOS Y GASTOS FIJOS'!G6+'CUADRO DE COSTOS Y GASTOS FIJOS'!G8</f>
        <v>0</v>
      </c>
      <c r="D10" s="681">
        <f>'CUADRO DE COSTOS Y GASTOS FIJOS'!H6+'CUADRO DE COSTOS Y GASTOS FIJOS'!H8</f>
        <v>0</v>
      </c>
      <c r="E10" s="681">
        <f>'CUADRO DE COSTOS Y GASTOS FIJOS'!I6+'CUADRO DE COSTOS Y GASTOS FIJOS'!I8</f>
        <v>0</v>
      </c>
      <c r="F10" s="681">
        <f>'CUADRO DE COSTOS Y GASTOS FIJOS'!J6+'CUADRO DE COSTOS Y GASTOS FIJOS'!J8</f>
        <v>0</v>
      </c>
      <c r="H10" s="150" t="s">
        <v>305</v>
      </c>
      <c r="I10" s="687">
        <v>0</v>
      </c>
    </row>
    <row r="11" spans="1:9" x14ac:dyDescent="0.3">
      <c r="A11" s="161" t="s">
        <v>292</v>
      </c>
      <c r="B11" s="681">
        <f>'CUADRO DE COSTOS Y GASTOS FIJOS'!F5+'CUADRO DE COSTOS Y GASTOS FIJOS'!F9</f>
        <v>0</v>
      </c>
      <c r="C11" s="681">
        <f>'CUADRO DE COSTOS Y GASTOS FIJOS'!G5+'CUADRO DE COSTOS Y GASTOS FIJOS'!G9</f>
        <v>0</v>
      </c>
      <c r="D11" s="681">
        <f>'CUADRO DE COSTOS Y GASTOS FIJOS'!H5+'CUADRO DE COSTOS Y GASTOS FIJOS'!H9</f>
        <v>0</v>
      </c>
      <c r="E11" s="681">
        <f>'CUADRO DE COSTOS Y GASTOS FIJOS'!I5+'CUADRO DE COSTOS Y GASTOS FIJOS'!I9</f>
        <v>0</v>
      </c>
      <c r="F11" s="681">
        <f>'CUADRO DE COSTOS Y GASTOS FIJOS'!J5+'CUADRO DE COSTOS Y GASTOS FIJOS'!J9</f>
        <v>0</v>
      </c>
      <c r="H11" s="153" t="s">
        <v>306</v>
      </c>
      <c r="I11" s="688">
        <v>0</v>
      </c>
    </row>
    <row r="12" spans="1:9" x14ac:dyDescent="0.3">
      <c r="A12" s="161" t="s">
        <v>293</v>
      </c>
      <c r="B12" s="681">
        <f>'CUADRO DE COSTOS Y GASTOS FIJOS'!F7</f>
        <v>0</v>
      </c>
      <c r="C12" s="681">
        <f>'CUADRO DE COSTOS Y GASTOS FIJOS'!G7</f>
        <v>0</v>
      </c>
      <c r="D12" s="681">
        <f>'CUADRO DE COSTOS Y GASTOS FIJOS'!H7</f>
        <v>0</v>
      </c>
      <c r="E12" s="681">
        <f>'CUADRO DE COSTOS Y GASTOS FIJOS'!I7</f>
        <v>0</v>
      </c>
      <c r="F12" s="681">
        <f>'CUADRO DE COSTOS Y GASTOS FIJOS'!J7</f>
        <v>0</v>
      </c>
      <c r="H12" s="153" t="s">
        <v>307</v>
      </c>
      <c r="I12" s="688">
        <v>0</v>
      </c>
    </row>
    <row r="13" spans="1:9" x14ac:dyDescent="0.3">
      <c r="A13" s="161" t="s">
        <v>294</v>
      </c>
      <c r="B13" s="681">
        <f>B4*BASES!$G$14</f>
        <v>0</v>
      </c>
      <c r="C13" s="681">
        <f>C4*BASES!$G$14</f>
        <v>0</v>
      </c>
      <c r="D13" s="681">
        <f>D4*BASES!$G$14</f>
        <v>0</v>
      </c>
      <c r="E13" s="681">
        <f>E4*BASES!$G$14</f>
        <v>0</v>
      </c>
      <c r="F13" s="681">
        <f>F4*BASES!$G$14</f>
        <v>0</v>
      </c>
      <c r="H13" s="153" t="s">
        <v>308</v>
      </c>
      <c r="I13" s="688">
        <v>0</v>
      </c>
    </row>
    <row r="14" spans="1:9" ht="13.8" customHeight="1" x14ac:dyDescent="0.3">
      <c r="A14" s="161" t="s">
        <v>295</v>
      </c>
      <c r="B14" s="681">
        <f>B4*$I$14</f>
        <v>0</v>
      </c>
      <c r="C14" s="681">
        <f t="shared" ref="C14:F14" si="2">C4*$I$14</f>
        <v>0</v>
      </c>
      <c r="D14" s="681">
        <f t="shared" si="2"/>
        <v>0</v>
      </c>
      <c r="E14" s="681">
        <f t="shared" si="2"/>
        <v>0</v>
      </c>
      <c r="F14" s="681">
        <f t="shared" si="2"/>
        <v>0</v>
      </c>
      <c r="H14" s="153" t="s">
        <v>309</v>
      </c>
      <c r="I14" s="688">
        <v>0</v>
      </c>
    </row>
    <row r="15" spans="1:9" ht="19.2" hidden="1" customHeight="1" thickBot="1" x14ac:dyDescent="0.35">
      <c r="A15" s="355" t="s">
        <v>433</v>
      </c>
      <c r="B15" s="681"/>
      <c r="C15" s="681"/>
      <c r="D15" s="681"/>
      <c r="E15" s="681"/>
      <c r="F15" s="683"/>
      <c r="H15" s="77" t="s">
        <v>310</v>
      </c>
      <c r="I15" s="363">
        <v>0</v>
      </c>
    </row>
    <row r="16" spans="1:9" x14ac:dyDescent="0.3">
      <c r="A16" s="162" t="s">
        <v>296</v>
      </c>
      <c r="B16" s="682">
        <f>B9-SUM(B10:B15)</f>
        <v>0</v>
      </c>
      <c r="C16" s="682">
        <f t="shared" ref="C16:F16" si="3">C9-SUM(C10:C15)</f>
        <v>0</v>
      </c>
      <c r="D16" s="682">
        <f t="shared" si="3"/>
        <v>0</v>
      </c>
      <c r="E16" s="682">
        <f t="shared" si="3"/>
        <v>0</v>
      </c>
      <c r="F16" s="682">
        <f t="shared" si="3"/>
        <v>0</v>
      </c>
      <c r="H16" s="359"/>
      <c r="I16" s="360"/>
    </row>
    <row r="17" spans="1:6" x14ac:dyDescent="0.3">
      <c r="A17" s="355" t="s">
        <v>434</v>
      </c>
      <c r="B17" s="681"/>
      <c r="C17" s="681"/>
      <c r="D17" s="681"/>
      <c r="E17" s="681"/>
      <c r="F17" s="683"/>
    </row>
    <row r="18" spans="1:6" x14ac:dyDescent="0.3">
      <c r="A18" s="161" t="s">
        <v>297</v>
      </c>
      <c r="B18" s="681">
        <f>'NECESIDADES DE FINANCIACIÓN '!E28</f>
        <v>0</v>
      </c>
      <c r="C18" s="681">
        <f>'NECESIDADES DE FINANCIACIÓN '!E29</f>
        <v>0</v>
      </c>
      <c r="D18" s="681">
        <f>'NECESIDADES DE FINANCIACIÓN '!E30</f>
        <v>0</v>
      </c>
      <c r="E18" s="681">
        <f>'NECESIDADES DE FINANCIACIÓN '!E31</f>
        <v>0</v>
      </c>
      <c r="F18" s="683">
        <f>'NECESIDADES DE FINANCIACIÓN '!E32</f>
        <v>0</v>
      </c>
    </row>
    <row r="19" spans="1:6" x14ac:dyDescent="0.3">
      <c r="A19" s="161" t="s">
        <v>298</v>
      </c>
      <c r="B19" s="681">
        <f>'NECESIDADES DE FINANCIACIÓN '!D28</f>
        <v>0</v>
      </c>
      <c r="C19" s="681">
        <f>B19</f>
        <v>0</v>
      </c>
      <c r="D19" s="681">
        <f t="shared" ref="D19:F19" si="4">C19</f>
        <v>0</v>
      </c>
      <c r="E19" s="681">
        <f t="shared" si="4"/>
        <v>0</v>
      </c>
      <c r="F19" s="681">
        <f t="shared" si="4"/>
        <v>0</v>
      </c>
    </row>
    <row r="20" spans="1:6" x14ac:dyDescent="0.3">
      <c r="A20" s="161" t="s">
        <v>299</v>
      </c>
      <c r="B20" s="681">
        <f>B17+B18+B19</f>
        <v>0</v>
      </c>
      <c r="C20" s="681">
        <f t="shared" ref="C20:F20" si="5">C17+C18+C19</f>
        <v>0</v>
      </c>
      <c r="D20" s="681">
        <f t="shared" si="5"/>
        <v>0</v>
      </c>
      <c r="E20" s="681">
        <f t="shared" si="5"/>
        <v>0</v>
      </c>
      <c r="F20" s="681">
        <f t="shared" si="5"/>
        <v>0</v>
      </c>
    </row>
    <row r="21" spans="1:6" ht="1.8" customHeight="1" x14ac:dyDescent="0.3">
      <c r="A21" s="356" t="s">
        <v>435</v>
      </c>
      <c r="B21" s="684">
        <v>0</v>
      </c>
      <c r="C21" s="684">
        <v>0</v>
      </c>
      <c r="D21" s="684">
        <v>0</v>
      </c>
      <c r="E21" s="684">
        <v>0</v>
      </c>
      <c r="F21" s="685">
        <v>0</v>
      </c>
    </row>
    <row r="22" spans="1:6" hidden="1" x14ac:dyDescent="0.3">
      <c r="A22" s="356" t="s">
        <v>436</v>
      </c>
      <c r="B22" s="684">
        <v>0</v>
      </c>
      <c r="C22" s="684">
        <v>0</v>
      </c>
      <c r="D22" s="684">
        <v>0</v>
      </c>
      <c r="E22" s="684">
        <v>0</v>
      </c>
      <c r="F22" s="685">
        <v>0</v>
      </c>
    </row>
    <row r="23" spans="1:6" hidden="1" x14ac:dyDescent="0.3">
      <c r="A23" s="356" t="s">
        <v>437</v>
      </c>
      <c r="B23" s="684">
        <v>0</v>
      </c>
      <c r="C23" s="684">
        <v>0</v>
      </c>
      <c r="D23" s="684">
        <v>0</v>
      </c>
      <c r="E23" s="684">
        <v>0</v>
      </c>
      <c r="F23" s="685">
        <v>0</v>
      </c>
    </row>
    <row r="24" spans="1:6" hidden="1" x14ac:dyDescent="0.3">
      <c r="A24" s="356" t="s">
        <v>438</v>
      </c>
      <c r="B24" s="684">
        <v>0</v>
      </c>
      <c r="C24" s="684">
        <v>0</v>
      </c>
      <c r="D24" s="684">
        <v>0</v>
      </c>
      <c r="E24" s="684">
        <v>0</v>
      </c>
      <c r="F24" s="685">
        <v>0</v>
      </c>
    </row>
    <row r="25" spans="1:6" hidden="1" x14ac:dyDescent="0.3">
      <c r="A25" s="356" t="s">
        <v>439</v>
      </c>
      <c r="B25" s="684">
        <v>0</v>
      </c>
      <c r="C25" s="684">
        <v>0</v>
      </c>
      <c r="D25" s="684">
        <v>0</v>
      </c>
      <c r="E25" s="684">
        <v>0</v>
      </c>
      <c r="F25" s="685">
        <v>0</v>
      </c>
    </row>
    <row r="26" spans="1:6" hidden="1" x14ac:dyDescent="0.3">
      <c r="A26" s="362" t="s">
        <v>440</v>
      </c>
      <c r="B26" s="684">
        <f>B21+B22+B23+B24+B25</f>
        <v>0</v>
      </c>
      <c r="C26" s="684">
        <f t="shared" ref="C26:F26" si="6">C21+C22+C23+C24+C25</f>
        <v>0</v>
      </c>
      <c r="D26" s="684">
        <f t="shared" si="6"/>
        <v>0</v>
      </c>
      <c r="E26" s="684">
        <f t="shared" si="6"/>
        <v>0</v>
      </c>
      <c r="F26" s="684">
        <f t="shared" si="6"/>
        <v>0</v>
      </c>
    </row>
    <row r="27" spans="1:6" x14ac:dyDescent="0.3">
      <c r="A27" s="162" t="s">
        <v>300</v>
      </c>
      <c r="B27" s="682">
        <f>B16+B20+B26</f>
        <v>0</v>
      </c>
      <c r="C27" s="682">
        <f t="shared" ref="C27:F27" si="7">C16+C20+C26</f>
        <v>0</v>
      </c>
      <c r="D27" s="682">
        <f t="shared" si="7"/>
        <v>0</v>
      </c>
      <c r="E27" s="682">
        <f t="shared" si="7"/>
        <v>0</v>
      </c>
      <c r="F27" s="682">
        <f t="shared" si="7"/>
        <v>0</v>
      </c>
    </row>
    <row r="28" spans="1:6" x14ac:dyDescent="0.3">
      <c r="A28" s="161" t="s">
        <v>301</v>
      </c>
      <c r="B28" s="681">
        <f>IF(B27*$I$10&lt;0,0,B27*$I$10)</f>
        <v>0</v>
      </c>
      <c r="C28" s="681">
        <f>IF(C27*$I$10&lt;0,0,C27*$I$10)</f>
        <v>0</v>
      </c>
      <c r="D28" s="681">
        <f t="shared" ref="D28:F28" si="8">IF(D27*$I$10&lt;0,0,D27*$I$10)</f>
        <v>0</v>
      </c>
      <c r="E28" s="681">
        <f t="shared" si="8"/>
        <v>0</v>
      </c>
      <c r="F28" s="681">
        <f t="shared" si="8"/>
        <v>0</v>
      </c>
    </row>
    <row r="29" spans="1:6" x14ac:dyDescent="0.3">
      <c r="A29" s="161" t="s">
        <v>302</v>
      </c>
      <c r="B29" s="681">
        <f>IF($B$28*I11=0,0,$B$28*I11)</f>
        <v>0</v>
      </c>
      <c r="C29" s="681">
        <f t="shared" ref="C29:F29" si="9">IF($B$28*J11=0,0,$B$28*J11)</f>
        <v>0</v>
      </c>
      <c r="D29" s="681">
        <f t="shared" si="9"/>
        <v>0</v>
      </c>
      <c r="E29" s="681">
        <f t="shared" si="9"/>
        <v>0</v>
      </c>
      <c r="F29" s="681">
        <f t="shared" si="9"/>
        <v>0</v>
      </c>
    </row>
    <row r="30" spans="1:6" x14ac:dyDescent="0.3">
      <c r="A30" s="161" t="s">
        <v>303</v>
      </c>
      <c r="B30" s="681">
        <f>IF(B27*$I$12&lt;0,0,B27*$I$12)</f>
        <v>0</v>
      </c>
      <c r="C30" s="681">
        <f t="shared" ref="C30:F30" si="10">IF(C27*$I$12&lt;0,0,C27*$I$12)</f>
        <v>0</v>
      </c>
      <c r="D30" s="681">
        <f t="shared" si="10"/>
        <v>0</v>
      </c>
      <c r="E30" s="681">
        <f t="shared" si="10"/>
        <v>0</v>
      </c>
      <c r="F30" s="681">
        <f t="shared" si="10"/>
        <v>0</v>
      </c>
    </row>
    <row r="31" spans="1:6" ht="15" thickBot="1" x14ac:dyDescent="0.35">
      <c r="A31" s="163" t="s">
        <v>304</v>
      </c>
      <c r="B31" s="686">
        <f>B27-B28-B29-B30</f>
        <v>0</v>
      </c>
      <c r="C31" s="686">
        <f t="shared" ref="C31:F31" si="11">C27-C28-C29-C30</f>
        <v>0</v>
      </c>
      <c r="D31" s="686">
        <f t="shared" si="11"/>
        <v>0</v>
      </c>
      <c r="E31" s="686">
        <f t="shared" si="11"/>
        <v>0</v>
      </c>
      <c r="F31" s="686">
        <f t="shared" si="11"/>
        <v>0</v>
      </c>
    </row>
    <row r="35" spans="1:6" ht="1.2" customHeight="1" x14ac:dyDescent="0.3">
      <c r="A35" s="346" t="s">
        <v>279</v>
      </c>
      <c r="B35" s="357">
        <v>0</v>
      </c>
      <c r="C35" s="357">
        <f>B31-B36</f>
        <v>0</v>
      </c>
      <c r="D35" s="357">
        <f>C31-C36</f>
        <v>0</v>
      </c>
      <c r="E35" s="357">
        <f>D31-D36</f>
        <v>0</v>
      </c>
      <c r="F35" s="357">
        <f>E31-E36</f>
        <v>0</v>
      </c>
    </row>
    <row r="36" spans="1:6" hidden="1" x14ac:dyDescent="0.3">
      <c r="A36" s="346" t="s">
        <v>310</v>
      </c>
      <c r="B36" s="358">
        <f>IF(B31*$I$15&lt;0,0,B31*$I$15)</f>
        <v>0</v>
      </c>
      <c r="C36" s="358">
        <f>IF(C31*$I$15&lt;0,0,C31*$I$15)</f>
        <v>0</v>
      </c>
      <c r="D36" s="358">
        <f>IF(D31*$I$15&lt;0,0,D31*$I$15)</f>
        <v>0</v>
      </c>
      <c r="E36" s="358">
        <f>IF(E31*$I$15&lt;0,0,E31*$I$15)</f>
        <v>0</v>
      </c>
      <c r="F36" s="358">
        <f>IF(F31*$I$15&lt;0,0,F31*$I$15)</f>
        <v>0</v>
      </c>
    </row>
  </sheetData>
  <sheetProtection algorithmName="SHA-512" hashValue="Vj0sxJ0uec2SFTqCnhA3P/Q1FGyoE90FQvXkuJ+y71g55l3qUBe6Mgi+8ki8plKciFpJl9nezZRha56QWLzkHw==" saltValue="pMfuw3nhMLKKXoUrNMsiqA==" spinCount="100000" sheet="1" objects="1" scenarios="1"/>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A283C-A034-4480-AF4A-4C18BD537C3B}">
  <dimension ref="A5:F44"/>
  <sheetViews>
    <sheetView showGridLines="0" zoomScale="60" zoomScaleNormal="60" workbookViewId="0">
      <selection activeCell="K49" sqref="K49"/>
    </sheetView>
  </sheetViews>
  <sheetFormatPr baseColWidth="10" defaultRowHeight="14.4" x14ac:dyDescent="0.3"/>
  <cols>
    <col min="1" max="1" width="68" customWidth="1"/>
    <col min="2" max="2" width="21.44140625" customWidth="1"/>
    <col min="3" max="3" width="18.6640625" customWidth="1"/>
    <col min="4" max="4" width="19.44140625" customWidth="1"/>
    <col min="5" max="5" width="19.5546875" customWidth="1"/>
    <col min="6" max="6" width="21.88671875" customWidth="1"/>
  </cols>
  <sheetData>
    <row r="5" spans="1:6" ht="15" thickBot="1" x14ac:dyDescent="0.35"/>
    <row r="6" spans="1:6" ht="15.6" x14ac:dyDescent="0.3">
      <c r="A6" s="167" t="s">
        <v>311</v>
      </c>
      <c r="B6" s="364">
        <f>'ESTADO DE RESULTADOS '!B3</f>
        <v>2020</v>
      </c>
      <c r="C6" s="364">
        <f>'ESTADO DE RESULTADOS '!C3</f>
        <v>2021</v>
      </c>
      <c r="D6" s="364">
        <f>'ESTADO DE RESULTADOS '!D3</f>
        <v>2022</v>
      </c>
      <c r="E6" s="364">
        <f>'ESTADO DE RESULTADOS '!E3</f>
        <v>2023</v>
      </c>
      <c r="F6" s="364">
        <f>'ESTADO DE RESULTADOS '!F3</f>
        <v>2024</v>
      </c>
    </row>
    <row r="7" spans="1:6" ht="15.6" x14ac:dyDescent="0.3">
      <c r="A7" s="871" t="s">
        <v>312</v>
      </c>
      <c r="B7" s="872"/>
      <c r="C7" s="872"/>
      <c r="D7" s="872"/>
      <c r="E7" s="872"/>
      <c r="F7" s="873"/>
    </row>
    <row r="8" spans="1:6" x14ac:dyDescent="0.3">
      <c r="A8" s="375" t="s">
        <v>313</v>
      </c>
      <c r="B8" s="689">
        <f>'ESTADO DE RESULTADOS '!B16</f>
        <v>0</v>
      </c>
      <c r="C8" s="689">
        <f>'ESTADO DE RESULTADOS '!C16</f>
        <v>0</v>
      </c>
      <c r="D8" s="689">
        <f>'ESTADO DE RESULTADOS '!D16</f>
        <v>0</v>
      </c>
      <c r="E8" s="689">
        <f>'ESTADO DE RESULTADOS '!E16</f>
        <v>0</v>
      </c>
      <c r="F8" s="689">
        <f>'ESTADO DE RESULTADOS '!F16</f>
        <v>0</v>
      </c>
    </row>
    <row r="9" spans="1:6" x14ac:dyDescent="0.3">
      <c r="A9" s="375" t="s">
        <v>314</v>
      </c>
      <c r="B9" s="689">
        <f>'CTOS VS ING OPER - INV INFRAEST'!C386</f>
        <v>0</v>
      </c>
      <c r="C9" s="689">
        <f>'CTOS VS ING OPER - INV INFRAEST'!D386</f>
        <v>0</v>
      </c>
      <c r="D9" s="689">
        <f>'CTOS VS ING OPER - INV INFRAEST'!E386</f>
        <v>0</v>
      </c>
      <c r="E9" s="689">
        <f>'CTOS VS ING OPER - INV INFRAEST'!F386</f>
        <v>0</v>
      </c>
      <c r="F9" s="689">
        <f>'CTOS VS ING OPER - INV INFRAEST'!G386</f>
        <v>0</v>
      </c>
    </row>
    <row r="10" spans="1:6" x14ac:dyDescent="0.3">
      <c r="A10" s="375" t="s">
        <v>315</v>
      </c>
      <c r="B10" s="689">
        <f>'CTOS VS ING OPER - INV INFRAEST'!C387</f>
        <v>0</v>
      </c>
      <c r="C10" s="689">
        <f>'CTOS VS ING OPER - INV INFRAEST'!D387</f>
        <v>0</v>
      </c>
      <c r="D10" s="689">
        <f>'CTOS VS ING OPER - INV INFRAEST'!E387</f>
        <v>0</v>
      </c>
      <c r="E10" s="689">
        <f>'CTOS VS ING OPER - INV INFRAEST'!F387</f>
        <v>0</v>
      </c>
      <c r="F10" s="689">
        <f>'CTOS VS ING OPER - INV INFRAEST'!G387</f>
        <v>0</v>
      </c>
    </row>
    <row r="11" spans="1:6" x14ac:dyDescent="0.3">
      <c r="A11" s="375" t="s">
        <v>295</v>
      </c>
      <c r="B11" s="689">
        <f>'ESTADO DE RESULTADOS '!B14</f>
        <v>0</v>
      </c>
      <c r="C11" s="689">
        <f>'ESTADO DE RESULTADOS '!C14</f>
        <v>0</v>
      </c>
      <c r="D11" s="689">
        <f>'ESTADO DE RESULTADOS '!D14</f>
        <v>0</v>
      </c>
      <c r="E11" s="689">
        <f>'ESTADO DE RESULTADOS '!E14</f>
        <v>0</v>
      </c>
      <c r="F11" s="689">
        <f>'ESTADO DE RESULTADOS '!F14</f>
        <v>0</v>
      </c>
    </row>
    <row r="12" spans="1:6" x14ac:dyDescent="0.3">
      <c r="A12" s="375" t="s">
        <v>316</v>
      </c>
      <c r="B12" s="689"/>
      <c r="C12" s="689">
        <f>'ESTADO DE RESULTADOS '!B28*-1</f>
        <v>0</v>
      </c>
      <c r="D12" s="689">
        <f>'ESTADO DE RESULTADOS '!C28*-1</f>
        <v>0</v>
      </c>
      <c r="E12" s="689">
        <f>'ESTADO DE RESULTADOS '!D28*-1</f>
        <v>0</v>
      </c>
      <c r="F12" s="689">
        <f>'ESTADO DE RESULTADOS '!E28*-1</f>
        <v>0</v>
      </c>
    </row>
    <row r="13" spans="1:6" ht="15" thickBot="1" x14ac:dyDescent="0.35">
      <c r="A13" s="168" t="s">
        <v>317</v>
      </c>
      <c r="B13" s="690">
        <f>SUM(B8:B12)</f>
        <v>0</v>
      </c>
      <c r="C13" s="690">
        <f t="shared" ref="C13:F13" si="0">SUM(C8:C12)</f>
        <v>0</v>
      </c>
      <c r="D13" s="690">
        <f t="shared" si="0"/>
        <v>0</v>
      </c>
      <c r="E13" s="690">
        <f t="shared" si="0"/>
        <v>0</v>
      </c>
      <c r="F13" s="690">
        <f t="shared" si="0"/>
        <v>0</v>
      </c>
    </row>
    <row r="14" spans="1:6" ht="15" thickBot="1" x14ac:dyDescent="0.35"/>
    <row r="15" spans="1:6" ht="15.6" x14ac:dyDescent="0.3">
      <c r="A15" s="874" t="s">
        <v>318</v>
      </c>
      <c r="B15" s="875"/>
      <c r="C15" s="875"/>
      <c r="D15" s="875"/>
      <c r="E15" s="875"/>
      <c r="F15" s="876"/>
    </row>
    <row r="16" spans="1:6" ht="15.6" x14ac:dyDescent="0.3">
      <c r="A16" s="164" t="s">
        <v>319</v>
      </c>
      <c r="B16" s="365">
        <f>B6</f>
        <v>2020</v>
      </c>
      <c r="C16" s="365">
        <f t="shared" ref="C16:F16" si="1">C6</f>
        <v>2021</v>
      </c>
      <c r="D16" s="365">
        <f t="shared" si="1"/>
        <v>2022</v>
      </c>
      <c r="E16" s="365">
        <f t="shared" si="1"/>
        <v>2023</v>
      </c>
      <c r="F16" s="365">
        <f t="shared" si="1"/>
        <v>2024</v>
      </c>
    </row>
    <row r="17" spans="1:6" x14ac:dyDescent="0.3">
      <c r="A17" s="373" t="s">
        <v>320</v>
      </c>
      <c r="B17" s="691">
        <f>'BALANCE GENERAL'!D10</f>
        <v>0</v>
      </c>
      <c r="C17" s="691">
        <f>'BALANCE GENERAL'!E10</f>
        <v>0</v>
      </c>
      <c r="D17" s="691">
        <f>'BALANCE GENERAL'!F10</f>
        <v>0</v>
      </c>
      <c r="E17" s="691">
        <f>'BALANCE GENERAL'!G10</f>
        <v>0</v>
      </c>
      <c r="F17" s="691">
        <f>'BALANCE GENERAL'!H10</f>
        <v>0</v>
      </c>
    </row>
    <row r="18" spans="1:6" x14ac:dyDescent="0.3">
      <c r="A18" s="373" t="s">
        <v>321</v>
      </c>
      <c r="B18" s="692">
        <f>'BALANCE GENERAL'!D13</f>
        <v>0</v>
      </c>
      <c r="C18" s="692">
        <f>'BALANCE GENERAL'!E13</f>
        <v>0</v>
      </c>
      <c r="D18" s="692">
        <f>'BALANCE GENERAL'!F13</f>
        <v>0</v>
      </c>
      <c r="E18" s="692">
        <f>'BALANCE GENERAL'!G13</f>
        <v>0</v>
      </c>
      <c r="F18" s="692">
        <f>'BALANCE GENERAL'!H13</f>
        <v>0</v>
      </c>
    </row>
    <row r="19" spans="1:6" x14ac:dyDescent="0.3">
      <c r="A19" s="373" t="s">
        <v>322</v>
      </c>
      <c r="B19" s="693">
        <f>'BALANCE GENERAL'!D16</f>
        <v>0</v>
      </c>
      <c r="C19" s="693">
        <f>'BALANCE GENERAL'!E16</f>
        <v>0</v>
      </c>
      <c r="D19" s="693">
        <f>'BALANCE GENERAL'!F16</f>
        <v>0</v>
      </c>
      <c r="E19" s="693">
        <f>'BALANCE GENERAL'!G16</f>
        <v>0</v>
      </c>
      <c r="F19" s="693">
        <f>'BALANCE GENERAL'!H16</f>
        <v>0</v>
      </c>
    </row>
    <row r="20" spans="1:6" x14ac:dyDescent="0.3">
      <c r="A20" s="165" t="s">
        <v>323</v>
      </c>
      <c r="B20" s="694">
        <f>SUM(B17:B19)</f>
        <v>0</v>
      </c>
      <c r="C20" s="694">
        <f t="shared" ref="C20:F20" si="2">SUM(C17:C19)</f>
        <v>0</v>
      </c>
      <c r="D20" s="694">
        <f t="shared" si="2"/>
        <v>0</v>
      </c>
      <c r="E20" s="694">
        <f t="shared" si="2"/>
        <v>0</v>
      </c>
      <c r="F20" s="694">
        <f t="shared" si="2"/>
        <v>0</v>
      </c>
    </row>
    <row r="21" spans="1:6" x14ac:dyDescent="0.3">
      <c r="A21" s="373" t="s">
        <v>324</v>
      </c>
      <c r="B21" s="692">
        <f>'CTOS VS ING OPER - INV INFRAEST'!C41</f>
        <v>0</v>
      </c>
      <c r="C21" s="692">
        <f>'CTOS VS ING OPER - INV INFRAEST'!D41</f>
        <v>0</v>
      </c>
      <c r="D21" s="692">
        <f>'CTOS VS ING OPER - INV INFRAEST'!E41</f>
        <v>0</v>
      </c>
      <c r="E21" s="692">
        <f>'CTOS VS ING OPER - INV INFRAEST'!F41</f>
        <v>0</v>
      </c>
      <c r="F21" s="692">
        <f>'CTOS VS ING OPER - INV INFRAEST'!G41</f>
        <v>0</v>
      </c>
    </row>
    <row r="22" spans="1:6" x14ac:dyDescent="0.3">
      <c r="A22" s="373" t="s">
        <v>325</v>
      </c>
      <c r="B22" s="692">
        <f>'CTOS VS ING OPER - INV INFRAEST'!G51</f>
        <v>0</v>
      </c>
      <c r="C22" s="692">
        <f>'CTOS VS ING OPER - INV INFRAEST'!H51</f>
        <v>0</v>
      </c>
      <c r="D22" s="692">
        <f>'CTOS VS ING OPER - INV INFRAEST'!I51</f>
        <v>0</v>
      </c>
      <c r="E22" s="692">
        <f>'CTOS VS ING OPER - INV INFRAEST'!J51</f>
        <v>0</v>
      </c>
      <c r="F22" s="692">
        <f>'CTOS VS ING OPER - INV INFRAEST'!K51</f>
        <v>0</v>
      </c>
    </row>
    <row r="23" spans="1:6" x14ac:dyDescent="0.3">
      <c r="A23" s="373" t="s">
        <v>326</v>
      </c>
      <c r="B23" s="692">
        <f>'CTOS VS ING OPER - INV INFRAEST'!G93</f>
        <v>0</v>
      </c>
      <c r="C23" s="692">
        <f>'CTOS VS ING OPER - INV INFRAEST'!H93</f>
        <v>0</v>
      </c>
      <c r="D23" s="692">
        <f>'CTOS VS ING OPER - INV INFRAEST'!I93</f>
        <v>0</v>
      </c>
      <c r="E23" s="692">
        <f>'CTOS VS ING OPER - INV INFRAEST'!J93</f>
        <v>0</v>
      </c>
      <c r="F23" s="692">
        <f>'CTOS VS ING OPER - INV INFRAEST'!K93</f>
        <v>0</v>
      </c>
    </row>
    <row r="24" spans="1:6" x14ac:dyDescent="0.3">
      <c r="A24" s="373" t="s">
        <v>327</v>
      </c>
      <c r="B24" s="692">
        <f>'CTOS VS ING OPER - INV INFRAEST'!G146</f>
        <v>0</v>
      </c>
      <c r="C24" s="692">
        <f>'CTOS VS ING OPER - INV INFRAEST'!H146</f>
        <v>0</v>
      </c>
      <c r="D24" s="692">
        <f>'CTOS VS ING OPER - INV INFRAEST'!I146</f>
        <v>0</v>
      </c>
      <c r="E24" s="692">
        <f>'CTOS VS ING OPER - INV INFRAEST'!J146</f>
        <v>0</v>
      </c>
      <c r="F24" s="692">
        <f>'CTOS VS ING OPER - INV INFRAEST'!K146</f>
        <v>0</v>
      </c>
    </row>
    <row r="25" spans="1:6" x14ac:dyDescent="0.3">
      <c r="A25" s="373" t="s">
        <v>328</v>
      </c>
      <c r="B25" s="692">
        <f>'CTOS VS ING OPER - INV INFRAEST'!G153</f>
        <v>0</v>
      </c>
      <c r="C25" s="692">
        <f>'CTOS VS ING OPER - INV INFRAEST'!H153</f>
        <v>0</v>
      </c>
      <c r="D25" s="692">
        <f>'CTOS VS ING OPER - INV INFRAEST'!I153</f>
        <v>0</v>
      </c>
      <c r="E25" s="692">
        <f>'CTOS VS ING OPER - INV INFRAEST'!J153</f>
        <v>0</v>
      </c>
      <c r="F25" s="692">
        <f>'CTOS VS ING OPER - INV INFRAEST'!K153</f>
        <v>0</v>
      </c>
    </row>
    <row r="26" spans="1:6" x14ac:dyDescent="0.3">
      <c r="A26" s="373" t="s">
        <v>329</v>
      </c>
      <c r="B26" s="692">
        <f>'CTOS VS ING OPER - INV INFRAEST'!G178</f>
        <v>0</v>
      </c>
      <c r="C26" s="692">
        <f>'CTOS VS ING OPER - INV INFRAEST'!H178</f>
        <v>0</v>
      </c>
      <c r="D26" s="692">
        <f>'CTOS VS ING OPER - INV INFRAEST'!I178</f>
        <v>0</v>
      </c>
      <c r="E26" s="692">
        <f>'CTOS VS ING OPER - INV INFRAEST'!J178</f>
        <v>0</v>
      </c>
      <c r="F26" s="692">
        <f>'CTOS VS ING OPER - INV INFRAEST'!K178</f>
        <v>0</v>
      </c>
    </row>
    <row r="27" spans="1:6" x14ac:dyDescent="0.3">
      <c r="A27" s="373" t="s">
        <v>330</v>
      </c>
      <c r="B27" s="692">
        <f>'CTOS VS ING OPER - INV INFRAEST'!G199</f>
        <v>0</v>
      </c>
      <c r="C27" s="692">
        <f>'CTOS VS ING OPER - INV INFRAEST'!H199</f>
        <v>0</v>
      </c>
      <c r="D27" s="692">
        <f>'CTOS VS ING OPER - INV INFRAEST'!I199</f>
        <v>0</v>
      </c>
      <c r="E27" s="692">
        <f>'CTOS VS ING OPER - INV INFRAEST'!J199</f>
        <v>0</v>
      </c>
      <c r="F27" s="692">
        <f>'CTOS VS ING OPER - INV INFRAEST'!K199</f>
        <v>0</v>
      </c>
    </row>
    <row r="28" spans="1:6" x14ac:dyDescent="0.3">
      <c r="A28" s="373" t="s">
        <v>331</v>
      </c>
      <c r="B28" s="692">
        <f>'CTOS VS ING OPER - INV INFRAEST'!G216</f>
        <v>0</v>
      </c>
      <c r="C28" s="692">
        <f>'CTOS VS ING OPER - INV INFRAEST'!H216</f>
        <v>0</v>
      </c>
      <c r="D28" s="692">
        <f>'CTOS VS ING OPER - INV INFRAEST'!I216</f>
        <v>0</v>
      </c>
      <c r="E28" s="692">
        <f>'CTOS VS ING OPER - INV INFRAEST'!J216</f>
        <v>0</v>
      </c>
      <c r="F28" s="692">
        <f>'CTOS VS ING OPER - INV INFRAEST'!K216</f>
        <v>0</v>
      </c>
    </row>
    <row r="29" spans="1:6" x14ac:dyDescent="0.3">
      <c r="A29" s="373" t="s">
        <v>332</v>
      </c>
      <c r="B29" s="692">
        <f>'CTOS VS ING OPER - INV INFRAEST'!G224</f>
        <v>0</v>
      </c>
      <c r="C29" s="692">
        <f>'CTOS VS ING OPER - INV INFRAEST'!H224</f>
        <v>0</v>
      </c>
      <c r="D29" s="692">
        <f>'CTOS VS ING OPER - INV INFRAEST'!I224</f>
        <v>0</v>
      </c>
      <c r="E29" s="692">
        <f>'CTOS VS ING OPER - INV INFRAEST'!J224</f>
        <v>0</v>
      </c>
      <c r="F29" s="692">
        <f>'CTOS VS ING OPER - INV INFRAEST'!K224</f>
        <v>0</v>
      </c>
    </row>
    <row r="30" spans="1:6" x14ac:dyDescent="0.3">
      <c r="A30" s="165" t="s">
        <v>333</v>
      </c>
      <c r="B30" s="695">
        <f>SUM(B21:B29)*-1</f>
        <v>0</v>
      </c>
      <c r="C30" s="695">
        <f t="shared" ref="C30:F30" si="3">SUM(C21:C29)*-1</f>
        <v>0</v>
      </c>
      <c r="D30" s="695">
        <f t="shared" si="3"/>
        <v>0</v>
      </c>
      <c r="E30" s="695">
        <f t="shared" si="3"/>
        <v>0</v>
      </c>
      <c r="F30" s="695">
        <f t="shared" si="3"/>
        <v>0</v>
      </c>
    </row>
    <row r="31" spans="1:6" ht="15" thickBot="1" x14ac:dyDescent="0.35">
      <c r="A31" s="166" t="s">
        <v>334</v>
      </c>
      <c r="B31" s="696">
        <f>B20+B30</f>
        <v>0</v>
      </c>
      <c r="C31" s="696">
        <f t="shared" ref="C31:F31" si="4">C20+C30</f>
        <v>0</v>
      </c>
      <c r="D31" s="696">
        <f t="shared" si="4"/>
        <v>0</v>
      </c>
      <c r="E31" s="696">
        <f t="shared" si="4"/>
        <v>0</v>
      </c>
      <c r="F31" s="696">
        <f t="shared" si="4"/>
        <v>0</v>
      </c>
    </row>
    <row r="32" spans="1:6" ht="15" thickBot="1" x14ac:dyDescent="0.35"/>
    <row r="33" spans="1:6" ht="18" x14ac:dyDescent="0.3">
      <c r="A33" s="877" t="s">
        <v>335</v>
      </c>
      <c r="B33" s="878"/>
      <c r="C33" s="878"/>
      <c r="D33" s="878"/>
      <c r="E33" s="878"/>
      <c r="F33" s="879"/>
    </row>
    <row r="34" spans="1:6" ht="18" x14ac:dyDescent="0.3">
      <c r="A34" s="169" t="s">
        <v>336</v>
      </c>
      <c r="B34" s="371">
        <f>B6</f>
        <v>2020</v>
      </c>
      <c r="C34" s="371">
        <f t="shared" ref="C34:F34" si="5">C6</f>
        <v>2021</v>
      </c>
      <c r="D34" s="371">
        <f t="shared" si="5"/>
        <v>2022</v>
      </c>
      <c r="E34" s="371">
        <f t="shared" si="5"/>
        <v>2023</v>
      </c>
      <c r="F34" s="371">
        <f t="shared" si="5"/>
        <v>2024</v>
      </c>
    </row>
    <row r="35" spans="1:6" x14ac:dyDescent="0.3">
      <c r="A35" s="373" t="s">
        <v>337</v>
      </c>
      <c r="B35" s="697">
        <v>0</v>
      </c>
      <c r="C35" s="697">
        <v>0</v>
      </c>
      <c r="D35" s="697">
        <v>0</v>
      </c>
      <c r="E35" s="697">
        <v>0</v>
      </c>
      <c r="F35" s="697">
        <v>0</v>
      </c>
    </row>
    <row r="36" spans="1:6" x14ac:dyDescent="0.3">
      <c r="A36" s="373" t="s">
        <v>338</v>
      </c>
      <c r="B36" s="697">
        <f>'NECESIDADES DE FINANCIACIÓN '!D28</f>
        <v>0</v>
      </c>
      <c r="C36" s="697">
        <f>'NECESIDADES DE FINANCIACIÓN '!E28</f>
        <v>0</v>
      </c>
      <c r="D36" s="697">
        <f>'NECESIDADES DE FINANCIACIÓN '!F28</f>
        <v>0</v>
      </c>
      <c r="E36" s="697">
        <f>'NECESIDADES DE FINANCIACIÓN '!G28</f>
        <v>0</v>
      </c>
      <c r="F36" s="697">
        <f>'NECESIDADES DE FINANCIACIÓN '!H28</f>
        <v>0</v>
      </c>
    </row>
    <row r="37" spans="1:6" x14ac:dyDescent="0.3">
      <c r="A37" s="373" t="s">
        <v>339</v>
      </c>
      <c r="B37" s="697">
        <f>'NECESIDADES DE FINANCIACIÓN '!E28</f>
        <v>0</v>
      </c>
      <c r="C37" s="697">
        <f>'NECESIDADES DE FINANCIACIÓN '!F28</f>
        <v>0</v>
      </c>
      <c r="D37" s="697">
        <f>'NECESIDADES DE FINANCIACIÓN '!G28</f>
        <v>0</v>
      </c>
      <c r="E37" s="697">
        <f>'NECESIDADES DE FINANCIACIÓN '!H28</f>
        <v>0</v>
      </c>
      <c r="F37" s="697">
        <f>'NECESIDADES DE FINANCIACIÓN '!I28</f>
        <v>0</v>
      </c>
    </row>
    <row r="38" spans="1:6" x14ac:dyDescent="0.3">
      <c r="A38" s="373" t="s">
        <v>340</v>
      </c>
      <c r="B38" s="697">
        <f>'ESTADO DE RESULTADOS '!B36*-1</f>
        <v>0</v>
      </c>
      <c r="C38" s="697">
        <f>'ESTADO DE RESULTADOS '!C36*-1</f>
        <v>0</v>
      </c>
      <c r="D38" s="697">
        <f>'ESTADO DE RESULTADOS '!D36*-1</f>
        <v>0</v>
      </c>
      <c r="E38" s="697">
        <f>'ESTADO DE RESULTADOS '!E36*-1</f>
        <v>0</v>
      </c>
      <c r="F38" s="697">
        <f>'ESTADO DE RESULTADOS '!F36*-1</f>
        <v>0</v>
      </c>
    </row>
    <row r="39" spans="1:6" x14ac:dyDescent="0.3">
      <c r="A39" s="75" t="s">
        <v>341</v>
      </c>
      <c r="B39" s="930"/>
      <c r="C39" s="930"/>
      <c r="D39" s="930"/>
      <c r="E39" s="930"/>
      <c r="F39" s="930"/>
    </row>
    <row r="40" spans="1:6" ht="15" thickBot="1" x14ac:dyDescent="0.35">
      <c r="A40" s="372" t="s">
        <v>342</v>
      </c>
      <c r="B40" s="698">
        <f>SUM(B35:B39)</f>
        <v>0</v>
      </c>
      <c r="C40" s="698">
        <f t="shared" ref="C40:F40" si="6">SUM(C35:C39)</f>
        <v>0</v>
      </c>
      <c r="D40" s="698">
        <f t="shared" si="6"/>
        <v>0</v>
      </c>
      <c r="E40" s="698">
        <f t="shared" si="6"/>
        <v>0</v>
      </c>
      <c r="F40" s="698">
        <f t="shared" si="6"/>
        <v>0</v>
      </c>
    </row>
    <row r="41" spans="1:6" ht="15" thickBot="1" x14ac:dyDescent="0.35"/>
    <row r="42" spans="1:6" x14ac:dyDescent="0.3">
      <c r="A42" s="374" t="s">
        <v>441</v>
      </c>
      <c r="B42" s="699">
        <f>B13+B31+B40</f>
        <v>0</v>
      </c>
      <c r="C42" s="699">
        <f t="shared" ref="C42:F42" si="7">C13+C31+C40</f>
        <v>0</v>
      </c>
      <c r="D42" s="699">
        <f t="shared" si="7"/>
        <v>0</v>
      </c>
      <c r="E42" s="699">
        <f t="shared" si="7"/>
        <v>0</v>
      </c>
      <c r="F42" s="699">
        <f t="shared" si="7"/>
        <v>0</v>
      </c>
    </row>
    <row r="43" spans="1:6" x14ac:dyDescent="0.3">
      <c r="A43" s="373" t="s">
        <v>343</v>
      </c>
      <c r="B43" s="697">
        <f>'BALANCE GENERAL'!B22</f>
        <v>0</v>
      </c>
      <c r="C43" s="697">
        <f>'BALANCE GENERAL'!C22</f>
        <v>0</v>
      </c>
      <c r="D43" s="697">
        <f>'BALANCE GENERAL'!D22</f>
        <v>0</v>
      </c>
      <c r="E43" s="697">
        <f>'BALANCE GENERAL'!E22</f>
        <v>0</v>
      </c>
      <c r="F43" s="697">
        <f>'BALANCE GENERAL'!F22</f>
        <v>0</v>
      </c>
    </row>
    <row r="44" spans="1:6" ht="15" thickBot="1" x14ac:dyDescent="0.35">
      <c r="A44" s="231" t="s">
        <v>344</v>
      </c>
      <c r="B44" s="700">
        <f>B42+B43</f>
        <v>0</v>
      </c>
      <c r="C44" s="700">
        <f t="shared" ref="C44:F44" si="8">C42+C43</f>
        <v>0</v>
      </c>
      <c r="D44" s="700">
        <f t="shared" si="8"/>
        <v>0</v>
      </c>
      <c r="E44" s="700">
        <f t="shared" si="8"/>
        <v>0</v>
      </c>
      <c r="F44" s="700">
        <f t="shared" si="8"/>
        <v>0</v>
      </c>
    </row>
  </sheetData>
  <sheetProtection algorithmName="SHA-512" hashValue="EiPzsfdkrKKBIjFgnffmnI0QUFCgKzSS4gL1yrXJ9f3drtux+HCqiE514eM4o/WJIXWhFZDTrUE94cMCcC9yWA==" saltValue="aAa26t9t7sULn+NpxAg1lw==" spinCount="100000" sheet="1" objects="1" scenarios="1"/>
  <mergeCells count="3">
    <mergeCell ref="A7:F7"/>
    <mergeCell ref="A15:F15"/>
    <mergeCell ref="A33:F33"/>
  </mergeCells>
  <pageMargins left="0.7" right="0.7" top="0.75" bottom="0.75" header="0.3" footer="0.3"/>
  <pageSetup orientation="portrait"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9FA0B-D35A-4E27-A78D-6679EA84D1B2}">
  <dimension ref="A4:N75"/>
  <sheetViews>
    <sheetView showGridLines="0" topLeftCell="A10" zoomScale="70" zoomScaleNormal="70" workbookViewId="0">
      <selection activeCell="D25" sqref="D25"/>
    </sheetView>
  </sheetViews>
  <sheetFormatPr baseColWidth="10" defaultRowHeight="14.4" x14ac:dyDescent="0.3"/>
  <cols>
    <col min="1" max="1" width="42" customWidth="1"/>
    <col min="2" max="2" width="19" customWidth="1"/>
    <col min="3" max="3" width="26.44140625" customWidth="1"/>
    <col min="4" max="4" width="20.109375" customWidth="1"/>
    <col min="5" max="5" width="29.33203125" customWidth="1"/>
    <col min="6" max="6" width="22.77734375" customWidth="1"/>
    <col min="7" max="7" width="23.5546875" customWidth="1"/>
    <col min="8" max="8" width="23" customWidth="1"/>
  </cols>
  <sheetData>
    <row r="4" spans="1:8" x14ac:dyDescent="0.3">
      <c r="F4" s="37"/>
    </row>
    <row r="8" spans="1:8" ht="15" thickBot="1" x14ac:dyDescent="0.35"/>
    <row r="9" spans="1:8" ht="14.4" customHeight="1" x14ac:dyDescent="0.3">
      <c r="A9" s="885" t="s">
        <v>345</v>
      </c>
      <c r="B9" s="886"/>
      <c r="C9" s="886"/>
      <c r="D9" s="886"/>
      <c r="E9" s="886"/>
      <c r="F9" s="886"/>
      <c r="G9" s="886"/>
      <c r="H9" s="701">
        <f>BASES!G18</f>
        <v>0.38</v>
      </c>
    </row>
    <row r="10" spans="1:8" ht="15" thickBot="1" x14ac:dyDescent="0.35">
      <c r="A10" s="171"/>
      <c r="B10" s="172"/>
      <c r="C10" s="172"/>
      <c r="D10" s="172"/>
      <c r="E10" s="172"/>
      <c r="F10" s="172"/>
      <c r="G10" s="172"/>
      <c r="H10" s="173"/>
    </row>
    <row r="11" spans="1:8" ht="18.600000000000001" thickBot="1" x14ac:dyDescent="0.4">
      <c r="A11" s="378" t="s">
        <v>346</v>
      </c>
      <c r="B11" s="379"/>
      <c r="C11" s="379"/>
      <c r="D11" s="379"/>
      <c r="E11" s="379"/>
      <c r="F11" s="379"/>
      <c r="G11" s="379"/>
      <c r="H11" s="702">
        <f>'NECESIDADES DE FINANCIACIÓN '!D19</f>
        <v>0</v>
      </c>
    </row>
    <row r="13" spans="1:8" ht="15" thickBot="1" x14ac:dyDescent="0.35"/>
    <row r="14" spans="1:8" ht="15" thickBot="1" x14ac:dyDescent="0.35">
      <c r="C14" s="889" t="s">
        <v>347</v>
      </c>
      <c r="D14" s="890"/>
      <c r="E14" s="890"/>
      <c r="F14" s="890"/>
      <c r="G14" s="890"/>
      <c r="H14" s="891"/>
    </row>
    <row r="15" spans="1:8" ht="15" thickBot="1" x14ac:dyDescent="0.35"/>
    <row r="16" spans="1:8" x14ac:dyDescent="0.3">
      <c r="A16" s="906" t="s">
        <v>336</v>
      </c>
      <c r="B16" s="907"/>
      <c r="C16" s="376" t="s">
        <v>121</v>
      </c>
      <c r="D16" s="377">
        <f>'FLUJO DE CAJA'!B6</f>
        <v>2020</v>
      </c>
      <c r="E16" s="377">
        <f>'FLUJO DE CAJA'!C6</f>
        <v>2021</v>
      </c>
      <c r="F16" s="377">
        <f>'FLUJO DE CAJA'!D6</f>
        <v>2022</v>
      </c>
      <c r="G16" s="377">
        <f>'FLUJO DE CAJA'!E6</f>
        <v>2023</v>
      </c>
      <c r="H16" s="377">
        <f>'FLUJO DE CAJA'!F6</f>
        <v>2024</v>
      </c>
    </row>
    <row r="17" spans="1:10" ht="15" thickBot="1" x14ac:dyDescent="0.35">
      <c r="A17" s="908" t="s">
        <v>348</v>
      </c>
      <c r="B17" s="909"/>
      <c r="C17" s="703">
        <f>H11*-1</f>
        <v>0</v>
      </c>
      <c r="D17" s="703">
        <f>'FLUJO DE CAJA'!B44</f>
        <v>0</v>
      </c>
      <c r="E17" s="703">
        <f>'FLUJO DE CAJA'!C44</f>
        <v>0</v>
      </c>
      <c r="F17" s="703">
        <f>'FLUJO DE CAJA'!D44</f>
        <v>0</v>
      </c>
      <c r="G17" s="703">
        <f>'FLUJO DE CAJA'!E44</f>
        <v>0</v>
      </c>
      <c r="H17" s="703">
        <f>'FLUJO DE CAJA'!F44</f>
        <v>0</v>
      </c>
    </row>
    <row r="18" spans="1:10" ht="15" thickBot="1" x14ac:dyDescent="0.35"/>
    <row r="19" spans="1:10" x14ac:dyDescent="0.3">
      <c r="C19" s="892" t="s">
        <v>349</v>
      </c>
      <c r="D19" s="893"/>
      <c r="E19" s="704">
        <f>C17+NPV(H9,D17:H17)</f>
        <v>0</v>
      </c>
    </row>
    <row r="20" spans="1:10" ht="15" thickBot="1" x14ac:dyDescent="0.35">
      <c r="C20" s="894" t="s">
        <v>350</v>
      </c>
      <c r="D20" s="895"/>
      <c r="E20" s="406" t="e">
        <f>IRR(C17:H17)</f>
        <v>#NUM!</v>
      </c>
    </row>
    <row r="22" spans="1:10" ht="15" thickBot="1" x14ac:dyDescent="0.35"/>
    <row r="23" spans="1:10" x14ac:dyDescent="0.3">
      <c r="A23" s="821" t="s">
        <v>351</v>
      </c>
      <c r="B23" s="896" t="e">
        <f>E20</f>
        <v>#NUM!</v>
      </c>
      <c r="C23" s="898" t="s">
        <v>352</v>
      </c>
      <c r="D23" s="900">
        <f>H9</f>
        <v>0.38</v>
      </c>
      <c r="E23" s="902" t="s">
        <v>353</v>
      </c>
      <c r="F23" s="902"/>
      <c r="G23" s="904" t="s">
        <v>359</v>
      </c>
    </row>
    <row r="24" spans="1:10" ht="15" thickBot="1" x14ac:dyDescent="0.35">
      <c r="A24" s="822"/>
      <c r="B24" s="897"/>
      <c r="C24" s="899"/>
      <c r="D24" s="901"/>
      <c r="E24" s="903"/>
      <c r="F24" s="903"/>
      <c r="G24" s="905"/>
    </row>
    <row r="25" spans="1:10" ht="15" thickBot="1" x14ac:dyDescent="0.35">
      <c r="J25" s="380"/>
    </row>
    <row r="26" spans="1:10" x14ac:dyDescent="0.3">
      <c r="A26" s="920" t="s">
        <v>351</v>
      </c>
      <c r="B26" s="880" t="e">
        <f>E20</f>
        <v>#NUM!</v>
      </c>
      <c r="C26" s="883" t="s">
        <v>354</v>
      </c>
      <c r="D26" s="916">
        <f>H9</f>
        <v>0.38</v>
      </c>
      <c r="E26" s="902" t="s">
        <v>356</v>
      </c>
      <c r="F26" s="902"/>
      <c r="G26" s="910" t="s">
        <v>358</v>
      </c>
    </row>
    <row r="27" spans="1:10" ht="15" thickBot="1" x14ac:dyDescent="0.35">
      <c r="A27" s="921"/>
      <c r="B27" s="881"/>
      <c r="C27" s="884"/>
      <c r="D27" s="917"/>
      <c r="E27" s="903"/>
      <c r="F27" s="903"/>
      <c r="G27" s="911"/>
    </row>
    <row r="28" spans="1:10" ht="15" thickBot="1" x14ac:dyDescent="0.35"/>
    <row r="29" spans="1:10" x14ac:dyDescent="0.3">
      <c r="A29" s="920" t="s">
        <v>351</v>
      </c>
      <c r="B29" s="882" t="e">
        <f>E20</f>
        <v>#NUM!</v>
      </c>
      <c r="C29" s="883" t="s">
        <v>355</v>
      </c>
      <c r="D29" s="916">
        <f>H9</f>
        <v>0.38</v>
      </c>
      <c r="E29" s="902" t="s">
        <v>353</v>
      </c>
      <c r="F29" s="902"/>
      <c r="G29" s="910" t="s">
        <v>357</v>
      </c>
    </row>
    <row r="30" spans="1:10" ht="15" thickBot="1" x14ac:dyDescent="0.35">
      <c r="A30" s="921"/>
      <c r="B30" s="881"/>
      <c r="C30" s="884"/>
      <c r="D30" s="917"/>
      <c r="E30" s="903"/>
      <c r="F30" s="903"/>
      <c r="G30" s="911"/>
    </row>
    <row r="31" spans="1:10" ht="15" thickBot="1" x14ac:dyDescent="0.35"/>
    <row r="32" spans="1:10" x14ac:dyDescent="0.3">
      <c r="A32" s="918" t="s">
        <v>360</v>
      </c>
      <c r="B32" s="919"/>
      <c r="C32" s="399">
        <f>D16</f>
        <v>2020</v>
      </c>
      <c r="D32" s="399">
        <f t="shared" ref="D32:G32" si="0">E16</f>
        <v>2021</v>
      </c>
      <c r="E32" s="399">
        <f t="shared" si="0"/>
        <v>2022</v>
      </c>
      <c r="F32" s="399">
        <f t="shared" si="0"/>
        <v>2023</v>
      </c>
      <c r="G32" s="399">
        <f t="shared" si="0"/>
        <v>2024</v>
      </c>
    </row>
    <row r="33" spans="1:7" x14ac:dyDescent="0.3">
      <c r="A33" s="914" t="s">
        <v>361</v>
      </c>
      <c r="B33" s="915"/>
      <c r="C33" s="705">
        <f>IF('BALANCE GENERAL'!C63=0,0,'BALANCE GENERAL'!C25/'BALANCE GENERAL'!C63)</f>
        <v>0</v>
      </c>
      <c r="D33" s="705">
        <f>IF('BALANCE GENERAL'!D63=0,0,'BALANCE GENERAL'!D25/'BALANCE GENERAL'!D63)</f>
        <v>0</v>
      </c>
      <c r="E33" s="705">
        <f>IF('BALANCE GENERAL'!E63=0,0,'BALANCE GENERAL'!E25/'BALANCE GENERAL'!E63)</f>
        <v>0</v>
      </c>
      <c r="F33" s="705">
        <f>IF('BALANCE GENERAL'!F63=0,0,'BALANCE GENERAL'!F25/'BALANCE GENERAL'!F63)</f>
        <v>0</v>
      </c>
      <c r="G33" s="705">
        <f>IF('BALANCE GENERAL'!G63=0,0,'BALANCE GENERAL'!G25/'BALANCE GENERAL'!G63)</f>
        <v>0</v>
      </c>
    </row>
    <row r="34" spans="1:7" x14ac:dyDescent="0.3">
      <c r="A34" s="914" t="s">
        <v>442</v>
      </c>
      <c r="B34" s="915"/>
      <c r="C34" s="706">
        <f>IF('BALANCE GENERAL'!B57=0,0,'BALANCE GENERAL'!B65/'BALANCE GENERAL'!B57)</f>
        <v>0</v>
      </c>
      <c r="D34" s="706">
        <f>IF('BALANCE GENERAL'!C57=0,0,'BALANCE GENERAL'!C65/'BALANCE GENERAL'!C57)</f>
        <v>0</v>
      </c>
      <c r="E34" s="706">
        <f>IF('BALANCE GENERAL'!D57=0,0,'BALANCE GENERAL'!D65/'BALANCE GENERAL'!D57)</f>
        <v>0</v>
      </c>
      <c r="F34" s="706">
        <f>IF('BALANCE GENERAL'!E57=0,0,'BALANCE GENERAL'!E65/'BALANCE GENERAL'!E57)</f>
        <v>0</v>
      </c>
      <c r="G34" s="706">
        <f>IF('BALANCE GENERAL'!F57=0,0,'BALANCE GENERAL'!F65/'BALANCE GENERAL'!F57)</f>
        <v>0</v>
      </c>
    </row>
    <row r="35" spans="1:7" x14ac:dyDescent="0.3">
      <c r="A35" s="914" t="s">
        <v>362</v>
      </c>
      <c r="B35" s="915"/>
      <c r="C35" s="706">
        <f>IF('ESTADO DE RESULTADOS '!B4=0,0,'ESTADO DE RESULTADOS '!B16/'ESTADO DE RESULTADOS '!B4)</f>
        <v>0</v>
      </c>
      <c r="D35" s="706">
        <f>IF('ESTADO DE RESULTADOS '!C4=0,0,'ESTADO DE RESULTADOS '!C16/'ESTADO DE RESULTADOS '!C4)</f>
        <v>0</v>
      </c>
      <c r="E35" s="706">
        <f>IF('ESTADO DE RESULTADOS '!D4=0,0,'ESTADO DE RESULTADOS '!D16/'ESTADO DE RESULTADOS '!D4)</f>
        <v>0</v>
      </c>
      <c r="F35" s="706">
        <f>IF('ESTADO DE RESULTADOS '!E4=0,0,'ESTADO DE RESULTADOS '!E16/'ESTADO DE RESULTADOS '!E4)</f>
        <v>0</v>
      </c>
      <c r="G35" s="706">
        <f>IF('ESTADO DE RESULTADOS '!F4=0,0,'ESTADO DE RESULTADOS '!F16/'ESTADO DE RESULTADOS '!F4)</f>
        <v>0</v>
      </c>
    </row>
    <row r="36" spans="1:7" x14ac:dyDescent="0.3">
      <c r="A36" s="914" t="s">
        <v>363</v>
      </c>
      <c r="B36" s="915"/>
      <c r="C36" s="706">
        <f>IF('ESTADO DE RESULTADOS '!B4=0,0,'ESTADO DE RESULTADOS '!B31/'ESTADO DE RESULTADOS '!B4)</f>
        <v>0</v>
      </c>
      <c r="D36" s="706">
        <f>IF('ESTADO DE RESULTADOS '!C4=0,0,'ESTADO DE RESULTADOS '!C31/'ESTADO DE RESULTADOS '!C4)</f>
        <v>0</v>
      </c>
      <c r="E36" s="706">
        <f>IF('ESTADO DE RESULTADOS '!D4=0,0,'ESTADO DE RESULTADOS '!D31/'ESTADO DE RESULTADOS '!D4)</f>
        <v>0</v>
      </c>
      <c r="F36" s="706">
        <f>IF('ESTADO DE RESULTADOS '!E4=0,0,'ESTADO DE RESULTADOS '!E31/'ESTADO DE RESULTADOS '!E4)</f>
        <v>0</v>
      </c>
      <c r="G36" s="706">
        <f>IF('ESTADO DE RESULTADOS '!F4=0,0,'ESTADO DE RESULTADOS '!F31/'ESTADO DE RESULTADOS '!F4)</f>
        <v>0</v>
      </c>
    </row>
    <row r="37" spans="1:7" x14ac:dyDescent="0.3">
      <c r="A37" s="914" t="s">
        <v>364</v>
      </c>
      <c r="B37" s="915"/>
      <c r="C37" s="706">
        <f>IF('BALANCE GENERAL'!B72=0,0,'BALANCE GENERAL'!B34/'BALANCE GENERAL'!B72)</f>
        <v>0</v>
      </c>
      <c r="D37" s="706">
        <f>IF('BALANCE GENERAL'!C72=0,0,'BALANCE GENERAL'!C34/'BALANCE GENERAL'!C72)</f>
        <v>0</v>
      </c>
      <c r="E37" s="706">
        <f>IF('BALANCE GENERAL'!D72=0,0,'BALANCE GENERAL'!D34/'BALANCE GENERAL'!D72)</f>
        <v>0</v>
      </c>
      <c r="F37" s="706">
        <f>IF('BALANCE GENERAL'!E72=0,0,'BALANCE GENERAL'!E34/'BALANCE GENERAL'!E72)</f>
        <v>0</v>
      </c>
      <c r="G37" s="706">
        <f>IF('BALANCE GENERAL'!F72=0,0,'BALANCE GENERAL'!F34/'BALANCE GENERAL'!F72)</f>
        <v>0</v>
      </c>
    </row>
    <row r="38" spans="1:7" ht="15" thickBot="1" x14ac:dyDescent="0.35">
      <c r="A38" s="887" t="s">
        <v>365</v>
      </c>
      <c r="B38" s="888"/>
      <c r="C38" s="707">
        <f>IF('BALANCE GENERAL'!B57=0,0,'BALANCE GENERAL'!B34/'BALANCE GENERAL'!B57)</f>
        <v>0</v>
      </c>
      <c r="D38" s="707">
        <f>IF('BALANCE GENERAL'!C57=0,0,'BALANCE GENERAL'!C34/'BALANCE GENERAL'!C57)</f>
        <v>0</v>
      </c>
      <c r="E38" s="707">
        <f>IF('BALANCE GENERAL'!D57=0,0,'BALANCE GENERAL'!D34/'BALANCE GENERAL'!D57)</f>
        <v>0</v>
      </c>
      <c r="F38" s="707">
        <f>IF('BALANCE GENERAL'!E57=0,0,'BALANCE GENERAL'!E34/'BALANCE GENERAL'!E57)</f>
        <v>0</v>
      </c>
      <c r="G38" s="707">
        <f>IF('BALANCE GENERAL'!F57=0,0,'BALANCE GENERAL'!F34/'BALANCE GENERAL'!F57)</f>
        <v>0</v>
      </c>
    </row>
    <row r="39" spans="1:7" x14ac:dyDescent="0.3">
      <c r="A39" s="922" t="s">
        <v>366</v>
      </c>
      <c r="B39" s="923"/>
      <c r="C39" s="926" t="str">
        <f>IF(ISERROR(-C17/AVERAGE(D17:H17)),"N.A.",(-C17/AVERAGE(D17:H17)))</f>
        <v>N.A.</v>
      </c>
      <c r="D39" s="926"/>
      <c r="E39" s="928" t="s">
        <v>119</v>
      </c>
      <c r="F39" s="476"/>
      <c r="G39" s="476"/>
    </row>
    <row r="40" spans="1:7" ht="15" thickBot="1" x14ac:dyDescent="0.35">
      <c r="A40" s="924"/>
      <c r="B40" s="925"/>
      <c r="C40" s="927"/>
      <c r="D40" s="927"/>
      <c r="E40" s="929"/>
      <c r="F40" s="476"/>
      <c r="G40" s="476"/>
    </row>
    <row r="44" spans="1:7" ht="15" thickBot="1" x14ac:dyDescent="0.35"/>
    <row r="45" spans="1:7" ht="46.8" customHeight="1" thickBot="1" x14ac:dyDescent="0.35">
      <c r="A45" s="708" t="s">
        <v>367</v>
      </c>
      <c r="B45" s="709" t="s">
        <v>370</v>
      </c>
      <c r="C45" s="710">
        <f>C17*-1</f>
        <v>0</v>
      </c>
      <c r="D45" s="709" t="s">
        <v>371</v>
      </c>
      <c r="E45" s="711" t="s">
        <v>372</v>
      </c>
      <c r="F45" s="712" t="s">
        <v>305</v>
      </c>
    </row>
    <row r="46" spans="1:7" ht="35.4" customHeight="1" thickBot="1" x14ac:dyDescent="0.35">
      <c r="A46" s="912" t="s">
        <v>375</v>
      </c>
      <c r="B46" s="713" t="s">
        <v>373</v>
      </c>
      <c r="C46" s="714">
        <f>'NECESIDADES DE FINANCIACIÓN '!D20</f>
        <v>0</v>
      </c>
      <c r="D46" s="715">
        <f>IF(C45=0,0,C46/C45)</f>
        <v>0</v>
      </c>
      <c r="E46" s="716">
        <f>H9</f>
        <v>0.38</v>
      </c>
      <c r="F46" s="717">
        <f>'ESTADO DE RESULTADOS '!I10</f>
        <v>0</v>
      </c>
    </row>
    <row r="47" spans="1:7" ht="45" customHeight="1" thickBot="1" x14ac:dyDescent="0.35">
      <c r="A47" s="913"/>
      <c r="B47" s="718" t="s">
        <v>374</v>
      </c>
      <c r="C47" s="719">
        <f>'NECESIDADES DE FINANCIACIÓN '!D21</f>
        <v>0</v>
      </c>
      <c r="D47" s="720">
        <f>IF(C45=0,0,C47/C45)</f>
        <v>0</v>
      </c>
      <c r="E47" s="721">
        <f>'NECESIDADES DE FINANCIACIÓN '!D24</f>
        <v>0</v>
      </c>
      <c r="F47" s="476"/>
    </row>
    <row r="49" spans="1:2" ht="15" thickBot="1" x14ac:dyDescent="0.35"/>
    <row r="50" spans="1:2" ht="15" thickBot="1" x14ac:dyDescent="0.35">
      <c r="A50" s="14" t="s">
        <v>376</v>
      </c>
      <c r="B50" s="722">
        <f>IF((D47*E47*(1-F46))+(D46*E46)&lt;0,"N.A.",(D47*E47*(1-F46))+(D46*E46))</f>
        <v>0</v>
      </c>
    </row>
    <row r="75" spans="14:14" x14ac:dyDescent="0.3">
      <c r="N75" t="s">
        <v>89</v>
      </c>
    </row>
  </sheetData>
  <sheetProtection algorithmName="SHA-512" hashValue="6ef6CnzKnwOZI5UvKPzdg7HG8sxZHPU+D/NHXrufDmxnBLZJRpyej96s/buoKiMDlkoeWCmw/PNGOmo1xbypmg==" saltValue="m6Lun2ZEbwSFLDAvn3CCeQ==" spinCount="100000" sheet="1" objects="1" scenarios="1"/>
  <mergeCells count="35">
    <mergeCell ref="A39:B40"/>
    <mergeCell ref="C39:D40"/>
    <mergeCell ref="E39:E40"/>
    <mergeCell ref="G26:G27"/>
    <mergeCell ref="G29:G30"/>
    <mergeCell ref="C29:C30"/>
    <mergeCell ref="A46:A47"/>
    <mergeCell ref="A37:B37"/>
    <mergeCell ref="D26:D27"/>
    <mergeCell ref="D29:D30"/>
    <mergeCell ref="E26:F27"/>
    <mergeCell ref="E29:F30"/>
    <mergeCell ref="A32:B32"/>
    <mergeCell ref="A33:B33"/>
    <mergeCell ref="A34:B34"/>
    <mergeCell ref="A35:B35"/>
    <mergeCell ref="A36:B36"/>
    <mergeCell ref="A26:A27"/>
    <mergeCell ref="A29:A30"/>
    <mergeCell ref="B26:B27"/>
    <mergeCell ref="B29:B30"/>
    <mergeCell ref="C26:C27"/>
    <mergeCell ref="A9:G9"/>
    <mergeCell ref="A38:B38"/>
    <mergeCell ref="C14:H14"/>
    <mergeCell ref="C19:D19"/>
    <mergeCell ref="C20:D20"/>
    <mergeCell ref="A23:A24"/>
    <mergeCell ref="B23:B24"/>
    <mergeCell ref="C23:C24"/>
    <mergeCell ref="D23:D24"/>
    <mergeCell ref="E23:F24"/>
    <mergeCell ref="G23:G24"/>
    <mergeCell ref="A16:B16"/>
    <mergeCell ref="A17:B17"/>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14</vt:i4>
      </vt:variant>
    </vt:vector>
  </HeadingPairs>
  <TitlesOfParts>
    <vt:vector size="14" baseType="lpstr">
      <vt:lpstr>Portada</vt:lpstr>
      <vt:lpstr>Instrucciones</vt:lpstr>
      <vt:lpstr>BASES</vt:lpstr>
      <vt:lpstr>PROYECCIÓN DE VENTAS</vt:lpstr>
      <vt:lpstr>COSTOS DE PRODUCCIÓN </vt:lpstr>
      <vt:lpstr>CTOS VS ING OPER - INV INFRAEST</vt:lpstr>
      <vt:lpstr>GTOS ADTIVO Y VTAS - CTOS FIJOS</vt:lpstr>
      <vt:lpstr>NECESIDADES DE FINANCIACIÓN </vt:lpstr>
      <vt:lpstr>CUADRO DE COSTOS Y GASTOS FIJOS</vt:lpstr>
      <vt:lpstr>PUNTO DE EQUILIBRIO</vt:lpstr>
      <vt:lpstr>BALANCE GENERAL</vt:lpstr>
      <vt:lpstr>ESTADO DE RESULTADOS </vt:lpstr>
      <vt:lpstr>FLUJO DE CAJA</vt:lpstr>
      <vt:lpstr>ANÁLISIS DE VPN Y TIR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dw0001la CI5</dc:creator>
  <cp:lastModifiedBy>dw0001la CI5</cp:lastModifiedBy>
  <dcterms:created xsi:type="dcterms:W3CDTF">2021-01-02T21:03:45Z</dcterms:created>
  <dcterms:modified xsi:type="dcterms:W3CDTF">2021-01-23T03:15:38Z</dcterms:modified>
</cp:coreProperties>
</file>