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ink/ink1.xml" ContentType="application/inkml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sm\Documents\0) 2023\1) FIAP 2023\2SI\"/>
    </mc:Choice>
  </mc:AlternateContent>
  <xr:revisionPtr revIDLastSave="0" documentId="13_ncr:1_{6AB57DFE-C40A-492A-B779-78307222D749}" xr6:coauthVersionLast="47" xr6:coauthVersionMax="47" xr10:uidLastSave="{00000000-0000-0000-0000-000000000000}"/>
  <bookViews>
    <workbookView xWindow="-108" yWindow="-108" windowWidth="23256" windowHeight="12456" firstSheet="3" activeTab="10" xr2:uid="{26FE0065-B95C-4144-B34B-398B6A04A9FD}"/>
  </bookViews>
  <sheets>
    <sheet name="Tipos de Distribuições de Freq." sheetId="2" r:id="rId1"/>
    <sheet name="Tipos de Frequências" sheetId="3" r:id="rId2"/>
    <sheet name="Exercício 1" sheetId="4" r:id="rId3"/>
    <sheet name="Exercício 2" sheetId="5" r:id="rId4"/>
    <sheet name="Exercício 3" sheetId="6" r:id="rId5"/>
    <sheet name="Exercício 4" sheetId="7" r:id="rId6"/>
    <sheet name="Exercício 5" sheetId="8" r:id="rId7"/>
    <sheet name="Exercício 6a" sheetId="9" r:id="rId8"/>
    <sheet name="Exercício 6b" sheetId="10" r:id="rId9"/>
    <sheet name="Exercício 7" sheetId="11" r:id="rId10"/>
    <sheet name="Exercício 8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12" l="1"/>
  <c r="J26" i="12"/>
  <c r="J25" i="12"/>
  <c r="K24" i="12"/>
  <c r="J24" i="12"/>
  <c r="K23" i="12"/>
  <c r="J23" i="12"/>
  <c r="J22" i="12"/>
  <c r="J21" i="12"/>
  <c r="J20" i="12"/>
  <c r="K19" i="12"/>
  <c r="J19" i="12"/>
  <c r="J18" i="12"/>
  <c r="J17" i="12"/>
  <c r="K16" i="12"/>
  <c r="J16" i="12"/>
  <c r="K15" i="12"/>
  <c r="J15" i="12"/>
  <c r="K14" i="12"/>
  <c r="J14" i="12"/>
  <c r="J13" i="12"/>
  <c r="J12" i="12"/>
  <c r="J11" i="12"/>
  <c r="K10" i="12"/>
  <c r="J10" i="12"/>
  <c r="K8" i="12"/>
  <c r="J8" i="12"/>
  <c r="L32" i="11"/>
  <c r="M32" i="11" s="1"/>
  <c r="L31" i="11"/>
  <c r="K30" i="11"/>
  <c r="L30" i="11" s="1"/>
  <c r="L29" i="11"/>
  <c r="K29" i="11"/>
  <c r="K28" i="11"/>
  <c r="K27" i="11"/>
  <c r="K26" i="11"/>
  <c r="L25" i="11"/>
  <c r="M25" i="11" s="1"/>
  <c r="K24" i="11"/>
  <c r="L24" i="11" s="1"/>
  <c r="K23" i="11"/>
  <c r="L23" i="11" s="1"/>
  <c r="K22" i="11"/>
  <c r="K21" i="11"/>
  <c r="K20" i="11"/>
  <c r="L19" i="11"/>
  <c r="M19" i="11" s="1"/>
  <c r="K18" i="11"/>
  <c r="L18" i="11" s="1"/>
  <c r="K16" i="11"/>
  <c r="L16" i="11" s="1"/>
  <c r="K15" i="11"/>
  <c r="K14" i="11"/>
  <c r="K13" i="11"/>
  <c r="L12" i="11"/>
  <c r="M12" i="11" s="1"/>
  <c r="K10" i="11"/>
  <c r="L10" i="11" s="1"/>
  <c r="L9" i="11"/>
  <c r="K9" i="11"/>
  <c r="G12" i="10"/>
  <c r="E12" i="10"/>
  <c r="F11" i="10"/>
  <c r="G9" i="10"/>
  <c r="E9" i="10"/>
  <c r="G8" i="10"/>
  <c r="F7" i="10"/>
  <c r="E6" i="10"/>
  <c r="G5" i="10"/>
  <c r="F5" i="10"/>
  <c r="F4" i="10"/>
  <c r="E12" i="9"/>
  <c r="D12" i="9"/>
  <c r="F12" i="9"/>
  <c r="E11" i="9"/>
  <c r="D11" i="9"/>
  <c r="E10" i="9"/>
  <c r="F9" i="9"/>
  <c r="D8" i="9"/>
  <c r="F7" i="9"/>
  <c r="E7" i="9"/>
  <c r="D6" i="9"/>
  <c r="F10" i="8"/>
  <c r="F9" i="8"/>
  <c r="F8" i="8"/>
  <c r="F7" i="8"/>
  <c r="F6" i="8"/>
  <c r="F5" i="8"/>
  <c r="E10" i="8"/>
  <c r="E9" i="8"/>
  <c r="E8" i="8"/>
  <c r="E7" i="8"/>
  <c r="E6" i="8"/>
  <c r="E5" i="8"/>
  <c r="D11" i="8"/>
  <c r="D10" i="8"/>
  <c r="D9" i="8"/>
  <c r="D8" i="8"/>
  <c r="D7" i="8"/>
  <c r="D6" i="8"/>
  <c r="D5" i="8"/>
  <c r="C11" i="8"/>
  <c r="G8" i="7"/>
  <c r="G7" i="7"/>
  <c r="G6" i="7"/>
  <c r="G5" i="7"/>
  <c r="G4" i="7"/>
  <c r="F8" i="7"/>
  <c r="F7" i="7"/>
  <c r="F6" i="7"/>
  <c r="F5" i="7"/>
  <c r="F4" i="7"/>
  <c r="E9" i="7"/>
  <c r="E8" i="7"/>
  <c r="E7" i="7"/>
  <c r="E6" i="7"/>
  <c r="E5" i="7"/>
  <c r="E4" i="7"/>
  <c r="D9" i="7"/>
  <c r="C11" i="6"/>
  <c r="C9" i="5"/>
  <c r="D18" i="4"/>
  <c r="F11" i="3"/>
  <c r="F10" i="3"/>
  <c r="F9" i="3"/>
  <c r="F8" i="3"/>
  <c r="F7" i="3"/>
  <c r="F6" i="3"/>
  <c r="E11" i="3"/>
  <c r="E10" i="3"/>
  <c r="E9" i="3"/>
  <c r="E8" i="3"/>
  <c r="E7" i="3"/>
  <c r="E6" i="3"/>
  <c r="D12" i="3"/>
  <c r="D11" i="3"/>
  <c r="D10" i="3"/>
  <c r="D9" i="3"/>
  <c r="D8" i="3"/>
  <c r="D7" i="3"/>
  <c r="D6" i="3"/>
  <c r="D29" i="2"/>
  <c r="D12" i="2"/>
</calcChain>
</file>

<file path=xl/sharedStrings.xml><?xml version="1.0" encoding="utf-8"?>
<sst xmlns="http://schemas.openxmlformats.org/spreadsheetml/2006/main" count="328" uniqueCount="244">
  <si>
    <t>Número de funcionários</t>
  </si>
  <si>
    <t>TOTAL</t>
  </si>
  <si>
    <t>-</t>
  </si>
  <si>
    <t>Número de filhos por funcionário</t>
  </si>
  <si>
    <t>Salário Mensal Bruto (R$)</t>
  </si>
  <si>
    <t>III.  TIPOS  DE  FREQUÊNCIAS</t>
  </si>
  <si>
    <t>Frequências Acumuladas</t>
  </si>
  <si>
    <t>Freq. Relativas Acumuladas</t>
  </si>
  <si>
    <r>
      <rPr>
        <b/>
        <sz val="16"/>
        <color rgb="FF00B050"/>
        <rFont val="Calibri"/>
        <family val="2"/>
        <scheme val="minor"/>
      </rPr>
      <t>[</t>
    </r>
    <r>
      <rPr>
        <sz val="16"/>
        <rFont val="Calibri"/>
        <family val="2"/>
        <scheme val="minor"/>
      </rPr>
      <t>1500; 2500</t>
    </r>
    <r>
      <rPr>
        <b/>
        <sz val="16"/>
        <color rgb="FFFF0000"/>
        <rFont val="Calibri"/>
        <family val="2"/>
        <scheme val="minor"/>
      </rPr>
      <t>[</t>
    </r>
  </si>
  <si>
    <r>
      <rPr>
        <b/>
        <sz val="16"/>
        <color rgb="FF00B050"/>
        <rFont val="Calibri"/>
        <family val="2"/>
        <scheme val="minor"/>
      </rPr>
      <t>[</t>
    </r>
    <r>
      <rPr>
        <sz val="16"/>
        <rFont val="Calibri"/>
        <family val="2"/>
        <scheme val="minor"/>
      </rPr>
      <t>2500; 3500</t>
    </r>
    <r>
      <rPr>
        <b/>
        <sz val="16"/>
        <color rgb="FFFF0000"/>
        <rFont val="Calibri"/>
        <family val="2"/>
        <scheme val="minor"/>
      </rPr>
      <t>[</t>
    </r>
  </si>
  <si>
    <r>
      <rPr>
        <b/>
        <sz val="16"/>
        <color rgb="FF00B050"/>
        <rFont val="Calibri"/>
        <family val="2"/>
        <scheme val="minor"/>
      </rPr>
      <t>[</t>
    </r>
    <r>
      <rPr>
        <sz val="16"/>
        <rFont val="Calibri"/>
        <family val="2"/>
        <scheme val="minor"/>
      </rPr>
      <t>3500; 4500</t>
    </r>
    <r>
      <rPr>
        <b/>
        <sz val="16"/>
        <color rgb="FFFF0000"/>
        <rFont val="Calibri"/>
        <family val="2"/>
        <scheme val="minor"/>
      </rPr>
      <t>[</t>
    </r>
  </si>
  <si>
    <r>
      <rPr>
        <b/>
        <sz val="16"/>
        <color rgb="FF00B050"/>
        <rFont val="Calibri"/>
        <family val="2"/>
        <scheme val="minor"/>
      </rPr>
      <t>[</t>
    </r>
    <r>
      <rPr>
        <sz val="16"/>
        <rFont val="Calibri"/>
        <family val="2"/>
        <scheme val="minor"/>
      </rPr>
      <t>4500; 5500</t>
    </r>
    <r>
      <rPr>
        <b/>
        <sz val="16"/>
        <color rgb="FFFF0000"/>
        <rFont val="Calibri"/>
        <family val="2"/>
        <scheme val="minor"/>
      </rPr>
      <t>[</t>
    </r>
  </si>
  <si>
    <r>
      <rPr>
        <b/>
        <sz val="16"/>
        <color rgb="FF00B050"/>
        <rFont val="Calibri"/>
        <family val="2"/>
        <scheme val="minor"/>
      </rPr>
      <t>[</t>
    </r>
    <r>
      <rPr>
        <sz val="16"/>
        <rFont val="Calibri"/>
        <family val="2"/>
        <scheme val="minor"/>
      </rPr>
      <t>5500; 6500</t>
    </r>
    <r>
      <rPr>
        <b/>
        <sz val="16"/>
        <color rgb="FFFF0000"/>
        <rFont val="Calibri"/>
        <family val="2"/>
        <scheme val="minor"/>
      </rPr>
      <t>[</t>
    </r>
  </si>
  <si>
    <r>
      <rPr>
        <b/>
        <sz val="16"/>
        <color rgb="FF00B050"/>
        <rFont val="Calibri"/>
        <family val="2"/>
        <scheme val="minor"/>
      </rPr>
      <t>[</t>
    </r>
    <r>
      <rPr>
        <sz val="16"/>
        <rFont val="Calibri"/>
        <family val="2"/>
        <scheme val="minor"/>
      </rPr>
      <t>6500; 7500</t>
    </r>
    <r>
      <rPr>
        <b/>
        <sz val="16"/>
        <color rgb="FFFF0000"/>
        <rFont val="Calibri"/>
        <family val="2"/>
        <scheme val="minor"/>
      </rPr>
      <t>[</t>
    </r>
  </si>
  <si>
    <r>
      <rPr>
        <b/>
        <sz val="16"/>
        <color rgb="FF00B050"/>
        <rFont val="Calibri"/>
        <family val="2"/>
        <scheme val="minor"/>
      </rPr>
      <t>[</t>
    </r>
    <r>
      <rPr>
        <sz val="16"/>
        <rFont val="Calibri"/>
        <family val="2"/>
        <scheme val="minor"/>
      </rPr>
      <t>7500; 8500</t>
    </r>
    <r>
      <rPr>
        <b/>
        <sz val="16"/>
        <color rgb="FFFF0000"/>
        <rFont val="Calibri"/>
        <family val="2"/>
        <scheme val="minor"/>
      </rPr>
      <t>[</t>
    </r>
  </si>
  <si>
    <r>
      <rPr>
        <b/>
        <sz val="16"/>
        <color rgb="FF00B050"/>
        <rFont val="Calibri"/>
        <family val="2"/>
        <scheme val="minor"/>
      </rPr>
      <t>[</t>
    </r>
    <r>
      <rPr>
        <sz val="16"/>
        <rFont val="Calibri"/>
        <family val="2"/>
        <scheme val="minor"/>
      </rPr>
      <t>8500; 9500</t>
    </r>
    <r>
      <rPr>
        <b/>
        <sz val="16"/>
        <color rgb="FFFF0000"/>
        <rFont val="Calibri"/>
        <family val="2"/>
        <scheme val="minor"/>
      </rPr>
      <t>[</t>
    </r>
  </si>
  <si>
    <r>
      <t>Variável de Pesquisa (x</t>
    </r>
    <r>
      <rPr>
        <b/>
        <vertAlign val="subscript"/>
        <sz val="16"/>
        <color rgb="FFC00000"/>
        <rFont val="Calibri"/>
        <family val="2"/>
        <scheme val="minor"/>
      </rPr>
      <t>i</t>
    </r>
    <r>
      <rPr>
        <b/>
        <sz val="16"/>
        <color rgb="FFC00000"/>
        <rFont val="Calibri"/>
        <family val="2"/>
        <scheme val="minor"/>
      </rPr>
      <t>)</t>
    </r>
  </si>
  <si>
    <r>
      <t>x</t>
    </r>
    <r>
      <rPr>
        <vertAlign val="subscript"/>
        <sz val="16"/>
        <rFont val="Calibri"/>
        <family val="2"/>
        <scheme val="minor"/>
      </rPr>
      <t>1</t>
    </r>
    <r>
      <rPr>
        <sz val="16"/>
        <rFont val="Calibri"/>
        <family val="2"/>
        <scheme val="minor"/>
      </rPr>
      <t xml:space="preserve"> = 0</t>
    </r>
  </si>
  <si>
    <r>
      <t>x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 xml:space="preserve"> = 1</t>
    </r>
  </si>
  <si>
    <r>
      <t>x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 xml:space="preserve"> = 2</t>
    </r>
  </si>
  <si>
    <r>
      <t>x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 xml:space="preserve"> = 3</t>
    </r>
  </si>
  <si>
    <r>
      <t>x</t>
    </r>
    <r>
      <rPr>
        <vertAlign val="subscript"/>
        <sz val="16"/>
        <rFont val="Calibri"/>
        <family val="2"/>
        <scheme val="minor"/>
      </rPr>
      <t>5</t>
    </r>
    <r>
      <rPr>
        <sz val="16"/>
        <rFont val="Calibri"/>
        <family val="2"/>
        <scheme val="minor"/>
      </rPr>
      <t xml:space="preserve"> = 4</t>
    </r>
  </si>
  <si>
    <r>
      <t>x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 xml:space="preserve"> = 5</t>
    </r>
  </si>
  <si>
    <t>(Valores assumidos pela variável de pesquisa)</t>
  </si>
  <si>
    <r>
      <t>Frequências absolutas (f</t>
    </r>
    <r>
      <rPr>
        <b/>
        <vertAlign val="subscript"/>
        <sz val="16"/>
        <color rgb="FFC00000"/>
        <rFont val="Calibri"/>
        <family val="2"/>
        <scheme val="minor"/>
      </rPr>
      <t>i</t>
    </r>
    <r>
      <rPr>
        <b/>
        <sz val="16"/>
        <color rgb="FFC00000"/>
        <rFont val="Calibri"/>
        <family val="2"/>
        <scheme val="minor"/>
      </rPr>
      <t>)</t>
    </r>
  </si>
  <si>
    <r>
      <t>f</t>
    </r>
    <r>
      <rPr>
        <vertAlign val="subscript"/>
        <sz val="16"/>
        <rFont val="Calibri"/>
        <family val="2"/>
        <scheme val="minor"/>
      </rPr>
      <t>1</t>
    </r>
    <r>
      <rPr>
        <sz val="16"/>
        <rFont val="Calibri"/>
        <family val="2"/>
        <scheme val="minor"/>
      </rPr>
      <t xml:space="preserve"> = 25</t>
    </r>
  </si>
  <si>
    <r>
      <t>f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 xml:space="preserve"> = 38</t>
    </r>
  </si>
  <si>
    <r>
      <t>f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 xml:space="preserve"> = 30</t>
    </r>
  </si>
  <si>
    <r>
      <t>f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 xml:space="preserve"> = 15</t>
    </r>
  </si>
  <si>
    <r>
      <t>f</t>
    </r>
    <r>
      <rPr>
        <vertAlign val="subscript"/>
        <sz val="16"/>
        <rFont val="Calibri"/>
        <family val="2"/>
        <scheme val="minor"/>
      </rPr>
      <t>5</t>
    </r>
    <r>
      <rPr>
        <sz val="16"/>
        <rFont val="Calibri"/>
        <family val="2"/>
        <scheme val="minor"/>
      </rPr>
      <t xml:space="preserve"> = 8</t>
    </r>
  </si>
  <si>
    <r>
      <t>f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 xml:space="preserve"> = 4</t>
    </r>
  </si>
  <si>
    <t>Frequências Relativas</t>
  </si>
  <si>
    <r>
      <t>Frequências absolutas (f</t>
    </r>
    <r>
      <rPr>
        <b/>
        <vertAlign val="subscript"/>
        <sz val="18"/>
        <color rgb="FF00B050"/>
        <rFont val="Calibri"/>
        <family val="2"/>
        <scheme val="minor"/>
      </rPr>
      <t>i</t>
    </r>
    <r>
      <rPr>
        <b/>
        <sz val="18"/>
        <color rgb="FF00B050"/>
        <rFont val="Calibri"/>
        <family val="2"/>
        <scheme val="minor"/>
      </rPr>
      <t>)</t>
    </r>
  </si>
  <si>
    <r>
      <t>fr</t>
    </r>
    <r>
      <rPr>
        <b/>
        <vertAlign val="subscript"/>
        <sz val="20"/>
        <color rgb="FF00B050"/>
        <rFont val="Calibri"/>
        <family val="2"/>
        <scheme val="minor"/>
      </rPr>
      <t>i</t>
    </r>
  </si>
  <si>
    <r>
      <t>F</t>
    </r>
    <r>
      <rPr>
        <b/>
        <vertAlign val="subscript"/>
        <sz val="20"/>
        <color rgb="FF00B050"/>
        <rFont val="Calibri"/>
        <family val="2"/>
        <scheme val="minor"/>
      </rPr>
      <t>i</t>
    </r>
  </si>
  <si>
    <r>
      <t>Fr</t>
    </r>
    <r>
      <rPr>
        <b/>
        <vertAlign val="subscript"/>
        <sz val="20"/>
        <color rgb="FF00B050"/>
        <rFont val="Calibri"/>
        <family val="2"/>
        <scheme val="minor"/>
      </rPr>
      <t>i</t>
    </r>
  </si>
  <si>
    <r>
      <t xml:space="preserve">I. Distribuições de Frequências </t>
    </r>
    <r>
      <rPr>
        <b/>
        <sz val="16"/>
        <color rgb="FFFFC000"/>
        <rFont val="Calibri"/>
        <family val="2"/>
        <scheme val="minor"/>
      </rPr>
      <t>sem</t>
    </r>
    <r>
      <rPr>
        <b/>
        <sz val="16"/>
        <color theme="0"/>
        <rFont val="Calibri"/>
        <family val="2"/>
        <scheme val="minor"/>
      </rPr>
      <t xml:space="preserve"> classes</t>
    </r>
  </si>
  <si>
    <r>
      <t xml:space="preserve">II. Distribuições de Frequências </t>
    </r>
    <r>
      <rPr>
        <b/>
        <sz val="16"/>
        <color rgb="FFFFC000"/>
        <rFont val="Calibri"/>
        <family val="2"/>
        <scheme val="minor"/>
      </rPr>
      <t>com</t>
    </r>
    <r>
      <rPr>
        <b/>
        <sz val="16"/>
        <color theme="0"/>
        <rFont val="Calibri"/>
        <family val="2"/>
        <scheme val="minor"/>
      </rPr>
      <t xml:space="preserve"> classes</t>
    </r>
  </si>
  <si>
    <t>Dizemos que [1500; 2500[ é uma classe de dados salariais ("faixa salarial").</t>
  </si>
  <si>
    <t>Uma classe de dados é representada genericamente como  [ l; L[</t>
  </si>
  <si>
    <t>Por exemplo, a classe [2500; 3500[ possui amplitude:</t>
  </si>
  <si>
    <t>Nas classes acima, temos todas as classes com amplitude h = 1000.</t>
  </si>
  <si>
    <t>onde "L" é o limite superior da classe e "l" é o limite inferior da classe</t>
  </si>
  <si>
    <r>
      <t xml:space="preserve">A amplitude da classe é representada por "h":  </t>
    </r>
    <r>
      <rPr>
        <b/>
        <i/>
        <sz val="12"/>
        <color rgb="FFFF0000"/>
        <rFont val="Cavolini"/>
        <family val="4"/>
      </rPr>
      <t>h = L - l</t>
    </r>
  </si>
  <si>
    <r>
      <rPr>
        <b/>
        <i/>
        <sz val="12"/>
        <color rgb="FFFF0000"/>
        <rFont val="Cavolini"/>
        <family val="4"/>
      </rPr>
      <t>h = 3500 - 2500, ou seja, h = 1000</t>
    </r>
    <r>
      <rPr>
        <i/>
        <sz val="12"/>
        <color theme="1"/>
        <rFont val="Cavolini"/>
        <family val="4"/>
      </rPr>
      <t>.</t>
    </r>
  </si>
  <si>
    <t>i</t>
  </si>
  <si>
    <t>CLASSES</t>
  </si>
  <si>
    <r>
      <t>f</t>
    </r>
    <r>
      <rPr>
        <vertAlign val="subscript"/>
        <sz val="14"/>
        <color theme="1"/>
        <rFont val="Calibri"/>
        <family val="2"/>
        <scheme val="minor"/>
      </rPr>
      <t>i</t>
    </r>
  </si>
  <si>
    <r>
      <t>fr</t>
    </r>
    <r>
      <rPr>
        <vertAlign val="subscript"/>
        <sz val="14"/>
        <color theme="1"/>
        <rFont val="Calibri"/>
        <family val="2"/>
        <scheme val="minor"/>
      </rPr>
      <t>i</t>
    </r>
  </si>
  <si>
    <r>
      <t>F</t>
    </r>
    <r>
      <rPr>
        <vertAlign val="subscript"/>
        <sz val="14"/>
        <color theme="1"/>
        <rFont val="Calibri"/>
        <family val="2"/>
        <scheme val="minor"/>
      </rPr>
      <t>i</t>
    </r>
  </si>
  <si>
    <r>
      <t>Fr</t>
    </r>
    <r>
      <rPr>
        <vertAlign val="subscript"/>
        <sz val="14"/>
        <color theme="1"/>
        <rFont val="Calibri"/>
        <family val="2"/>
        <scheme val="minor"/>
      </rPr>
      <t>i</t>
    </r>
  </si>
  <si>
    <t>Variável de Pesquisa</t>
  </si>
  <si>
    <t>Freq. Absolutas</t>
  </si>
  <si>
    <t>Freq. Relativas</t>
  </si>
  <si>
    <t>Freq. Acumuladas</t>
  </si>
  <si>
    <r>
      <t>x</t>
    </r>
    <r>
      <rPr>
        <vertAlign val="subscript"/>
        <sz val="16"/>
        <color theme="1"/>
        <rFont val="Calibri"/>
        <family val="2"/>
        <scheme val="minor"/>
      </rPr>
      <t>i</t>
    </r>
  </si>
  <si>
    <r>
      <t>f</t>
    </r>
    <r>
      <rPr>
        <vertAlign val="subscript"/>
        <sz val="16"/>
        <color theme="1"/>
        <rFont val="Calibri"/>
        <family val="2"/>
        <scheme val="minor"/>
      </rPr>
      <t>i</t>
    </r>
  </si>
  <si>
    <t>Ponto médio da classe</t>
  </si>
  <si>
    <t>Frequências absolutas com as quais os valores assumidos pela variável de pesquisa apareceram na pesquisa</t>
  </si>
  <si>
    <t>DADOS BRUTOS</t>
  </si>
  <si>
    <r>
      <t>b)      fr</t>
    </r>
    <r>
      <rPr>
        <vertAlign val="subscript"/>
        <sz val="14"/>
        <color theme="1"/>
        <rFont val="Calibri"/>
        <family val="2"/>
        <scheme val="minor"/>
      </rPr>
      <t>i</t>
    </r>
  </si>
  <si>
    <r>
      <t>c)      F</t>
    </r>
    <r>
      <rPr>
        <vertAlign val="subscript"/>
        <sz val="14"/>
        <color theme="1"/>
        <rFont val="Calibri"/>
        <family val="2"/>
        <scheme val="minor"/>
      </rPr>
      <t>i</t>
    </r>
  </si>
  <si>
    <r>
      <t>d)     Fr</t>
    </r>
    <r>
      <rPr>
        <vertAlign val="subscript"/>
        <sz val="14"/>
        <color theme="1"/>
        <rFont val="Calibri"/>
        <family val="2"/>
        <scheme val="minor"/>
      </rPr>
      <t>i</t>
    </r>
  </si>
  <si>
    <t>[   ]</t>
  </si>
  <si>
    <t>[30; 40[</t>
  </si>
  <si>
    <t>[40; 50[</t>
  </si>
  <si>
    <t>[50; 60[</t>
  </si>
  <si>
    <t>[60; 70[</t>
  </si>
  <si>
    <t>[70; 80[</t>
  </si>
  <si>
    <t>[80; 90[</t>
  </si>
  <si>
    <t>[90; 100[</t>
  </si>
  <si>
    <t>NOTAS</t>
  </si>
  <si>
    <t>NÚMERO DE ALUNOS</t>
  </si>
  <si>
    <t>VALORES OBSERVADOS</t>
  </si>
  <si>
    <t>NÚMERO DE OBSERVAÇÕES</t>
  </si>
  <si>
    <t>Número de unidades vendidas por dia (Vendas diárias)</t>
  </si>
  <si>
    <t>Número de dias</t>
  </si>
  <si>
    <t>[0; 8[</t>
  </si>
  <si>
    <t xml:space="preserve">        [0; 8[</t>
  </si>
  <si>
    <t>[8; 16[</t>
  </si>
  <si>
    <t>[16; 24[</t>
  </si>
  <si>
    <t>[24; 32[</t>
  </si>
  <si>
    <t>[32; 40[</t>
  </si>
  <si>
    <t>a) 40</t>
  </si>
  <si>
    <t>[0; 2[</t>
  </si>
  <si>
    <t>[2; 4[</t>
  </si>
  <si>
    <t>[4; 6[</t>
  </si>
  <si>
    <t>[8; 10[</t>
  </si>
  <si>
    <t>[10; 12[</t>
  </si>
  <si>
    <t>[14; 16[</t>
  </si>
  <si>
    <t>[6; 8[</t>
  </si>
  <si>
    <t>[12; 14[</t>
  </si>
  <si>
    <r>
      <t>F</t>
    </r>
    <r>
      <rPr>
        <vertAlign val="subscript"/>
        <sz val="16"/>
        <color theme="1"/>
        <rFont val="Calibri"/>
        <family val="2"/>
        <scheme val="minor"/>
      </rPr>
      <t>i</t>
    </r>
  </si>
  <si>
    <t>DESENVOLVIMENTO</t>
  </si>
  <si>
    <t>RESULTADO</t>
  </si>
  <si>
    <t>Temperatura</t>
  </si>
  <si>
    <t>Número de</t>
  </si>
  <si>
    <t>Freq. Acumulada Relativa</t>
  </si>
  <si>
    <t>Frequência Relativa</t>
  </si>
  <si>
    <t>Frequência Acumulada</t>
  </si>
  <si>
    <t>( °C )</t>
  </si>
  <si>
    <t>dias</t>
  </si>
  <si>
    <t>(3 casas decimais)</t>
  </si>
  <si>
    <t>Salário Bruto Anual</t>
  </si>
  <si>
    <t>Milhares de R$</t>
  </si>
  <si>
    <t>de Funcionários</t>
  </si>
  <si>
    <t>(4 casas decimais)</t>
  </si>
  <si>
    <t>Funcionários</t>
  </si>
  <si>
    <t>[18; 25[</t>
  </si>
  <si>
    <t>[25; 32[</t>
  </si>
  <si>
    <t>[32; 39[</t>
  </si>
  <si>
    <t>[39; 46[</t>
  </si>
  <si>
    <t>[46; 53[</t>
  </si>
  <si>
    <t>[53; 60[</t>
  </si>
  <si>
    <t>[60; 67[</t>
  </si>
  <si>
    <t>Total</t>
  </si>
  <si>
    <t>1.o) Z = 100%</t>
  </si>
  <si>
    <t xml:space="preserve"> Z = 100%</t>
  </si>
  <si>
    <t>2.o) W = 100%</t>
  </si>
  <si>
    <t xml:space="preserve"> W = 100%</t>
  </si>
  <si>
    <t>3.o) Y = 160</t>
  </si>
  <si>
    <t xml:space="preserve"> Y = 160</t>
  </si>
  <si>
    <t xml:space="preserve"> 4.o) C = 12</t>
  </si>
  <si>
    <t xml:space="preserve"> C = 12</t>
  </si>
  <si>
    <t xml:space="preserve">5.o) </t>
  </si>
  <si>
    <t>B</t>
  </si>
  <si>
    <r>
      <t xml:space="preserve"> 160 * B </t>
    </r>
    <r>
      <rPr>
        <b/>
        <sz val="14"/>
        <color rgb="FFFF0000"/>
        <rFont val="Arial"/>
        <family val="2"/>
      </rPr>
      <t xml:space="preserve">= </t>
    </r>
    <r>
      <rPr>
        <sz val="14"/>
        <color theme="1"/>
        <rFont val="Arial"/>
        <family val="2"/>
      </rPr>
      <t>12 * 100%</t>
    </r>
  </si>
  <si>
    <t>B = (12 * 100%) /160</t>
  </si>
  <si>
    <t>Regra de Três</t>
  </si>
  <si>
    <t>5.o) B = (12*100%)/160</t>
  </si>
  <si>
    <t xml:space="preserve"> B = 7,5%</t>
  </si>
  <si>
    <t>ou  B = 12/160</t>
  </si>
  <si>
    <t>6.o) A = B, ou seja, A = 7,5%</t>
  </si>
  <si>
    <t xml:space="preserve"> A = 7,5%</t>
  </si>
  <si>
    <t>7.o) 16,875% = 7,5% + E</t>
  </si>
  <si>
    <t>16,875% - 7,5% = E</t>
  </si>
  <si>
    <t xml:space="preserve"> E = 9,375%</t>
  </si>
  <si>
    <t xml:space="preserve">8.o) </t>
  </si>
  <si>
    <t>D</t>
  </si>
  <si>
    <r>
      <t xml:space="preserve"> 100% * D </t>
    </r>
    <r>
      <rPr>
        <b/>
        <sz val="14"/>
        <color rgb="FFFF0000"/>
        <rFont val="Arial"/>
        <family val="2"/>
      </rPr>
      <t xml:space="preserve">= </t>
    </r>
    <r>
      <rPr>
        <sz val="14"/>
        <color theme="1"/>
        <rFont val="Arial"/>
        <family val="2"/>
      </rPr>
      <t>160 * 9,375%</t>
    </r>
  </si>
  <si>
    <t>D = (160 * 9,375%) /100%</t>
  </si>
  <si>
    <t>8.o) D = (160 * 9,375%) /100%</t>
  </si>
  <si>
    <t xml:space="preserve"> D = 15</t>
  </si>
  <si>
    <t>9.o) F = 12 + 15</t>
  </si>
  <si>
    <t xml:space="preserve"> F = 27</t>
  </si>
  <si>
    <t>10.o) I = 12+15+19 ou I = 27+19</t>
  </si>
  <si>
    <t xml:space="preserve"> I = 46</t>
  </si>
  <si>
    <t>11.o) H = 19/160</t>
  </si>
  <si>
    <t xml:space="preserve"> H = 11,875%</t>
  </si>
  <si>
    <t xml:space="preserve">11.o) </t>
  </si>
  <si>
    <t>H</t>
  </si>
  <si>
    <r>
      <t xml:space="preserve"> 160 * H </t>
    </r>
    <r>
      <rPr>
        <b/>
        <sz val="14"/>
        <color rgb="FFFF0000"/>
        <rFont val="Arial"/>
        <family val="2"/>
      </rPr>
      <t xml:space="preserve">= </t>
    </r>
    <r>
      <rPr>
        <sz val="14"/>
        <color theme="1"/>
        <rFont val="Arial"/>
        <family val="2"/>
      </rPr>
      <t>19 * 100%</t>
    </r>
  </si>
  <si>
    <t>H = (19 * 100%) /160</t>
  </si>
  <si>
    <t xml:space="preserve">  ou  H = (19 * 100%) /160</t>
  </si>
  <si>
    <t>12.o) G = 16,875%+11,875%</t>
  </si>
  <si>
    <t xml:space="preserve"> G = 28,75%</t>
  </si>
  <si>
    <t>13.o) 43,75% = 28,75% + K</t>
  </si>
  <si>
    <t>43,75%-28,75% = K</t>
  </si>
  <si>
    <t xml:space="preserve"> K = 15%</t>
  </si>
  <si>
    <t xml:space="preserve">14.o) </t>
  </si>
  <si>
    <t>J</t>
  </si>
  <si>
    <r>
      <t xml:space="preserve"> 100% * J </t>
    </r>
    <r>
      <rPr>
        <b/>
        <sz val="14"/>
        <color rgb="FFFF0000"/>
        <rFont val="Arial"/>
        <family val="2"/>
      </rPr>
      <t xml:space="preserve">= </t>
    </r>
    <r>
      <rPr>
        <sz val="14"/>
        <color theme="1"/>
        <rFont val="Arial"/>
        <family val="2"/>
      </rPr>
      <t>160 * 15%</t>
    </r>
  </si>
  <si>
    <t>J = (160 * 15%) /100%</t>
  </si>
  <si>
    <t>14.o) J = (160 * 15%) /100%</t>
  </si>
  <si>
    <t xml:space="preserve"> J = 24</t>
  </si>
  <si>
    <t>15.o) L = 46 + 24</t>
  </si>
  <si>
    <t xml:space="preserve"> L = 70</t>
  </si>
  <si>
    <t>16.o) O = 70 + 29</t>
  </si>
  <si>
    <t xml:space="preserve"> O = 99</t>
  </si>
  <si>
    <t>17.o) N = 29/160</t>
  </si>
  <si>
    <t xml:space="preserve"> N = 18,125%</t>
  </si>
  <si>
    <t>18.o) M = 43,75%+18,125%</t>
  </si>
  <si>
    <t xml:space="preserve"> M = 61,875%</t>
  </si>
  <si>
    <t>19.o) 75,625% = 61,875% + Q</t>
  </si>
  <si>
    <t>75,625%-61,875% = Q</t>
  </si>
  <si>
    <t xml:space="preserve"> Q = 13,75%</t>
  </si>
  <si>
    <t xml:space="preserve">20.o) </t>
  </si>
  <si>
    <t>P</t>
  </si>
  <si>
    <r>
      <t xml:space="preserve"> 100% * P </t>
    </r>
    <r>
      <rPr>
        <b/>
        <sz val="14"/>
        <color rgb="FFFF0000"/>
        <rFont val="Arial"/>
        <family val="2"/>
      </rPr>
      <t xml:space="preserve">= </t>
    </r>
    <r>
      <rPr>
        <sz val="14"/>
        <color theme="1"/>
        <rFont val="Arial"/>
        <family val="2"/>
      </rPr>
      <t>160 * 13,75%</t>
    </r>
  </si>
  <si>
    <t>P = (160 * 13,75%) /100%</t>
  </si>
  <si>
    <t>20.o) P = (160 * 13,75%) /100%</t>
  </si>
  <si>
    <t xml:space="preserve"> P = 22</t>
  </si>
  <si>
    <t>21.o) R = 99 + 22</t>
  </si>
  <si>
    <t xml:space="preserve"> R = 121</t>
  </si>
  <si>
    <t>22.o) U = 121+21</t>
  </si>
  <si>
    <t xml:space="preserve"> U = 142</t>
  </si>
  <si>
    <t>23.o) T = 21/160</t>
  </si>
  <si>
    <t xml:space="preserve"> T = 13,125%</t>
  </si>
  <si>
    <t>24.o) S = 75,625% + 13,125%</t>
  </si>
  <si>
    <t xml:space="preserve"> S = 88,75%</t>
  </si>
  <si>
    <t>25.o) V + 142 = 160</t>
  </si>
  <si>
    <t>V = 160 - 142</t>
  </si>
  <si>
    <t xml:space="preserve"> V = 18</t>
  </si>
  <si>
    <t>26.o) X + 88,75% = 100%</t>
  </si>
  <si>
    <t>X = 100% - 88,75%</t>
  </si>
  <si>
    <t xml:space="preserve"> X = 11,25%</t>
  </si>
  <si>
    <r>
      <t>Frequência</t>
    </r>
    <r>
      <rPr>
        <b/>
        <sz val="14"/>
        <color rgb="FFC00000"/>
        <rFont val="Calibri"/>
        <family val="2"/>
      </rPr>
      <t xml:space="preserve"> Acumulada</t>
    </r>
  </si>
  <si>
    <r>
      <t xml:space="preserve">Freq. </t>
    </r>
    <r>
      <rPr>
        <b/>
        <sz val="14"/>
        <color rgb="FF0070C0"/>
        <rFont val="Calibri"/>
        <family val="2"/>
      </rPr>
      <t>Acumulada Relativa</t>
    </r>
  </si>
  <si>
    <t xml:space="preserve"> W = 320</t>
  </si>
  <si>
    <t>2.o) V = 100%</t>
  </si>
  <si>
    <t>1.o) W = 320</t>
  </si>
  <si>
    <t>3.o) T = 100%</t>
  </si>
  <si>
    <t xml:space="preserve"> T = 100%</t>
  </si>
  <si>
    <t xml:space="preserve"> V = 100%</t>
  </si>
  <si>
    <t>4.o) C = 84</t>
  </si>
  <si>
    <t xml:space="preserve"> C = 84</t>
  </si>
  <si>
    <t>5.o) A = 84/320</t>
  </si>
  <si>
    <t xml:space="preserve"> A = 26,25%</t>
  </si>
  <si>
    <t>6.o) B = A, ou seja, A = 26,25%</t>
  </si>
  <si>
    <t xml:space="preserve"> B = 26,25%</t>
  </si>
  <si>
    <t>7.o) 47,5% = 26,25% + E</t>
  </si>
  <si>
    <t xml:space="preserve"> E = 21,25%</t>
  </si>
  <si>
    <t>8.o) F = 320*21,25%/100%</t>
  </si>
  <si>
    <t xml:space="preserve"> F = 68</t>
  </si>
  <si>
    <t>9.o) D = 84+68</t>
  </si>
  <si>
    <t xml:space="preserve"> D = 152</t>
  </si>
  <si>
    <t>10.o) 207 = 152 + I</t>
  </si>
  <si>
    <t xml:space="preserve"> I = 55</t>
  </si>
  <si>
    <t>11.o) G = 55/320</t>
  </si>
  <si>
    <t xml:space="preserve"> G = 17,1875%</t>
  </si>
  <si>
    <t>12.o) H = 47,5% +17,1875%</t>
  </si>
  <si>
    <t xml:space="preserve"> H = 64,6875%</t>
  </si>
  <si>
    <t>13.o) 75,625% = 64,6875% + K</t>
  </si>
  <si>
    <t xml:space="preserve"> K = 10,9375%</t>
  </si>
  <si>
    <t>14.o) L =(320*10,9375%)/100%</t>
  </si>
  <si>
    <t xml:space="preserve"> L = 35</t>
  </si>
  <si>
    <t>15.o) J = 207 + 35</t>
  </si>
  <si>
    <t xml:space="preserve"> J = 242</t>
  </si>
  <si>
    <t>16.o) N = 75,625% + 8,4375%</t>
  </si>
  <si>
    <t xml:space="preserve"> N = 84,0625%</t>
  </si>
  <si>
    <t>17.o) O = (320*8,4375%)/100%</t>
  </si>
  <si>
    <t xml:space="preserve"> O = 27</t>
  </si>
  <si>
    <t>18.o) M = 242 + 27</t>
  </si>
  <si>
    <t xml:space="preserve"> M = 269</t>
  </si>
  <si>
    <t>19.o) 295 = 269 + R</t>
  </si>
  <si>
    <t xml:space="preserve"> R = 26</t>
  </si>
  <si>
    <t>20.o) P = 26/320</t>
  </si>
  <si>
    <t xml:space="preserve"> P = 8,125%</t>
  </si>
  <si>
    <t>21.o) Q = 84,0625% + 8,125%</t>
  </si>
  <si>
    <t xml:space="preserve"> Q = 92,1875%</t>
  </si>
  <si>
    <t>22.o) U + 295 = 320</t>
  </si>
  <si>
    <t xml:space="preserve"> U = 25</t>
  </si>
  <si>
    <t>23.o) S + 92,1875% = 100%</t>
  </si>
  <si>
    <t xml:space="preserve"> S =7,8125%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</si>
</sst>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%"/>
  </numFmts>
  <fonts count="46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vertAlign val="subscript"/>
      <sz val="16"/>
      <color rgb="FFC00000"/>
      <name val="Calibri"/>
      <family val="2"/>
      <scheme val="minor"/>
    </font>
    <font>
      <vertAlign val="subscript"/>
      <sz val="16"/>
      <name val="Calibri"/>
      <family val="2"/>
      <scheme val="minor"/>
    </font>
    <font>
      <b/>
      <sz val="18"/>
      <color rgb="FF00B050"/>
      <name val="Calibri"/>
      <family val="2"/>
      <scheme val="minor"/>
    </font>
    <font>
      <b/>
      <vertAlign val="subscript"/>
      <sz val="18"/>
      <color rgb="FF00B05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vertAlign val="subscript"/>
      <sz val="20"/>
      <color rgb="FF00B05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rgb="FFFFC000"/>
      <name val="Calibri"/>
      <family val="2"/>
      <scheme val="minor"/>
    </font>
    <font>
      <i/>
      <sz val="12"/>
      <color theme="1"/>
      <name val="Cavolini"/>
      <family val="4"/>
    </font>
    <font>
      <b/>
      <i/>
      <sz val="12"/>
      <color rgb="FFFF0000"/>
      <name val="Cavolini"/>
      <family val="4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0"/>
      <color rgb="FFC00000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4"/>
      <color theme="1"/>
      <name val="Cavolini"/>
      <family val="4"/>
    </font>
    <font>
      <b/>
      <sz val="14"/>
      <color rgb="FF0070C0"/>
      <name val="Cavolini"/>
      <family val="4"/>
    </font>
    <font>
      <b/>
      <sz val="14"/>
      <color rgb="FF00B050"/>
      <name val="Cavolini"/>
      <family val="4"/>
    </font>
    <font>
      <b/>
      <sz val="12"/>
      <color rgb="FFC00000"/>
      <name val="Calibri"/>
      <family val="2"/>
      <scheme val="minor"/>
    </font>
    <font>
      <sz val="14"/>
      <color rgb="FF000000"/>
      <name val="Calibri"/>
      <family val="2"/>
    </font>
    <font>
      <b/>
      <sz val="14"/>
      <name val="Calibri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4"/>
      <color rgb="FFFF0000"/>
      <name val="Arial"/>
      <family val="2"/>
    </font>
    <font>
      <b/>
      <sz val="14"/>
      <color rgb="FFC00000"/>
      <name val="Calibri"/>
      <family val="2"/>
    </font>
    <font>
      <b/>
      <sz val="14"/>
      <color rgb="FF0070C0"/>
      <name val="Calibri"/>
      <family val="2"/>
    </font>
    <font>
      <b/>
      <sz val="14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5BE97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9" fontId="25" fillId="0" borderId="0" applyFont="0" applyFill="0" applyBorder="0" applyAlignment="0" applyProtection="0"/>
  </cellStyleXfs>
  <cellXfs count="15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0" borderId="0" xfId="0" applyFont="1"/>
    <xf numFmtId="0" fontId="5" fillId="6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10" fontId="5" fillId="5" borderId="1" xfId="0" applyNumberFormat="1" applyFont="1" applyFill="1" applyBorder="1" applyAlignment="1">
      <alignment horizontal="center"/>
    </xf>
    <xf numFmtId="10" fontId="5" fillId="2" borderId="1" xfId="0" applyNumberFormat="1" applyFont="1" applyFill="1" applyBorder="1" applyAlignment="1">
      <alignment horizontal="center"/>
    </xf>
    <xf numFmtId="10" fontId="5" fillId="3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8" fillId="2" borderId="2" xfId="0" applyFont="1" applyFill="1" applyBorder="1" applyAlignment="1">
      <alignment horizontal="center"/>
    </xf>
    <xf numFmtId="10" fontId="0" fillId="0" borderId="0" xfId="0" applyNumberFormat="1"/>
    <xf numFmtId="0" fontId="19" fillId="0" borderId="0" xfId="0" applyFont="1" applyAlignment="1">
      <alignment horizontal="center"/>
    </xf>
    <xf numFmtId="0" fontId="20" fillId="0" borderId="0" xfId="0" applyFont="1"/>
    <xf numFmtId="0" fontId="19" fillId="0" borderId="6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9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7" xfId="0" applyFont="1" applyFill="1" applyBorder="1" applyAlignment="1">
      <alignment horizontal="center"/>
    </xf>
    <xf numFmtId="0" fontId="19" fillId="0" borderId="7" xfId="0" applyFont="1" applyBorder="1" applyAlignment="1">
      <alignment horizontal="center"/>
    </xf>
    <xf numFmtId="10" fontId="19" fillId="0" borderId="1" xfId="0" applyNumberFormat="1" applyFont="1" applyBorder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9" borderId="1" xfId="0" applyFont="1" applyFill="1" applyBorder="1" applyAlignment="1">
      <alignment horizontal="center"/>
    </xf>
    <xf numFmtId="10" fontId="24" fillId="0" borderId="1" xfId="0" applyNumberFormat="1" applyFont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10" fontId="19" fillId="6" borderId="1" xfId="0" applyNumberFormat="1" applyFont="1" applyFill="1" applyBorder="1" applyAlignment="1">
      <alignment horizontal="center"/>
    </xf>
    <xf numFmtId="0" fontId="20" fillId="6" borderId="0" xfId="0" applyFont="1" applyFill="1"/>
    <xf numFmtId="10" fontId="20" fillId="6" borderId="1" xfId="0" applyNumberFormat="1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/>
    </xf>
    <xf numFmtId="0" fontId="19" fillId="10" borderId="1" xfId="0" applyFont="1" applyFill="1" applyBorder="1" applyAlignment="1">
      <alignment horizontal="center"/>
    </xf>
    <xf numFmtId="10" fontId="20" fillId="10" borderId="1" xfId="0" applyNumberFormat="1" applyFont="1" applyFill="1" applyBorder="1" applyAlignment="1">
      <alignment horizontal="center"/>
    </xf>
    <xf numFmtId="0" fontId="20" fillId="9" borderId="2" xfId="0" applyFont="1" applyFill="1" applyBorder="1" applyAlignment="1">
      <alignment horizontal="center"/>
    </xf>
    <xf numFmtId="0" fontId="20" fillId="10" borderId="2" xfId="0" applyFont="1" applyFill="1" applyBorder="1" applyAlignment="1">
      <alignment horizontal="center"/>
    </xf>
    <xf numFmtId="0" fontId="20" fillId="10" borderId="7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27" fillId="0" borderId="0" xfId="0" applyFont="1" applyAlignment="1">
      <alignment horizontal="center"/>
    </xf>
    <xf numFmtId="10" fontId="5" fillId="5" borderId="1" xfId="1" applyNumberFormat="1" applyFont="1" applyFill="1" applyBorder="1" applyAlignment="1">
      <alignment horizontal="center"/>
    </xf>
    <xf numFmtId="10" fontId="5" fillId="3" borderId="1" xfId="1" applyNumberFormat="1" applyFont="1" applyFill="1" applyBorder="1" applyAlignment="1">
      <alignment horizontal="center"/>
    </xf>
    <xf numFmtId="10" fontId="5" fillId="2" borderId="1" xfId="1" applyNumberFormat="1" applyFont="1" applyFill="1" applyBorder="1" applyAlignment="1">
      <alignment horizontal="center"/>
    </xf>
    <xf numFmtId="0" fontId="0" fillId="11" borderId="6" xfId="0" applyFill="1" applyBorder="1"/>
    <xf numFmtId="0" fontId="0" fillId="7" borderId="6" xfId="0" applyFill="1" applyBorder="1"/>
    <xf numFmtId="0" fontId="19" fillId="10" borderId="2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wrapText="1"/>
    </xf>
    <xf numFmtId="0" fontId="19" fillId="10" borderId="2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0" borderId="2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10" fontId="19" fillId="0" borderId="1" xfId="1" applyNumberFormat="1" applyFont="1" applyBorder="1" applyAlignment="1">
      <alignment horizontal="center"/>
    </xf>
    <xf numFmtId="0" fontId="28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0" fontId="28" fillId="4" borderId="1" xfId="1" applyNumberFormat="1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6" fillId="0" borderId="0" xfId="0" applyFont="1"/>
    <xf numFmtId="0" fontId="29" fillId="0" borderId="0" xfId="0" applyFont="1" applyAlignment="1">
      <alignment horizontal="center"/>
    </xf>
    <xf numFmtId="0" fontId="29" fillId="11" borderId="0" xfId="0" applyFont="1" applyFill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10" fontId="28" fillId="4" borderId="1" xfId="0" applyNumberFormat="1" applyFont="1" applyFill="1" applyBorder="1" applyAlignment="1">
      <alignment horizontal="center"/>
    </xf>
    <xf numFmtId="9" fontId="0" fillId="0" borderId="0" xfId="0" applyNumberFormat="1" applyAlignment="1">
      <alignment horizontal="center"/>
    </xf>
    <xf numFmtId="0" fontId="20" fillId="10" borderId="6" xfId="0" applyFont="1" applyFill="1" applyBorder="1" applyAlignment="1">
      <alignment horizontal="center"/>
    </xf>
    <xf numFmtId="0" fontId="30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32" fillId="4" borderId="6" xfId="0" applyFont="1" applyFill="1" applyBorder="1" applyAlignment="1">
      <alignment horizontal="center"/>
    </xf>
    <xf numFmtId="0" fontId="33" fillId="7" borderId="6" xfId="0" applyFont="1" applyFill="1" applyBorder="1" applyAlignment="1">
      <alignment horizontal="center"/>
    </xf>
    <xf numFmtId="0" fontId="34" fillId="12" borderId="8" xfId="0" applyFont="1" applyFill="1" applyBorder="1" applyAlignment="1">
      <alignment horizontal="center" wrapText="1" readingOrder="1"/>
    </xf>
    <xf numFmtId="0" fontId="34" fillId="12" borderId="9" xfId="0" applyFont="1" applyFill="1" applyBorder="1" applyAlignment="1">
      <alignment horizontal="center" wrapText="1" readingOrder="1"/>
    </xf>
    <xf numFmtId="0" fontId="34" fillId="13" borderId="10" xfId="0" applyFont="1" applyFill="1" applyBorder="1" applyAlignment="1">
      <alignment horizontal="center" wrapText="1" readingOrder="1"/>
    </xf>
    <xf numFmtId="0" fontId="34" fillId="13" borderId="11" xfId="0" applyFont="1" applyFill="1" applyBorder="1" applyAlignment="1">
      <alignment horizontal="center" wrapText="1" readingOrder="1"/>
    </xf>
    <xf numFmtId="0" fontId="34" fillId="12" borderId="12" xfId="0" applyFont="1" applyFill="1" applyBorder="1" applyAlignment="1">
      <alignment horizontal="center" wrapText="1" readingOrder="1"/>
    </xf>
    <xf numFmtId="0" fontId="34" fillId="12" borderId="13" xfId="0" applyFont="1" applyFill="1" applyBorder="1" applyAlignment="1">
      <alignment horizontal="center" wrapText="1" readingOrder="1"/>
    </xf>
    <xf numFmtId="0" fontId="34" fillId="13" borderId="13" xfId="0" applyFont="1" applyFill="1" applyBorder="1" applyAlignment="1">
      <alignment horizontal="center" wrapText="1" readingOrder="1"/>
    </xf>
    <xf numFmtId="0" fontId="34" fillId="13" borderId="14" xfId="0" applyFont="1" applyFill="1" applyBorder="1" applyAlignment="1">
      <alignment horizontal="center" wrapText="1" readingOrder="1"/>
    </xf>
    <xf numFmtId="0" fontId="34" fillId="0" borderId="15" xfId="0" applyFont="1" applyBorder="1" applyAlignment="1">
      <alignment horizontal="center" wrapText="1" readingOrder="1"/>
    </xf>
    <xf numFmtId="0" fontId="34" fillId="0" borderId="16" xfId="0" applyFont="1" applyBorder="1" applyAlignment="1">
      <alignment horizontal="center" wrapText="1" readingOrder="1"/>
    </xf>
    <xf numFmtId="0" fontId="35" fillId="14" borderId="16" xfId="0" applyFont="1" applyFill="1" applyBorder="1" applyAlignment="1">
      <alignment horizontal="left" vertical="center" wrapText="1" readingOrder="1"/>
    </xf>
    <xf numFmtId="0" fontId="35" fillId="14" borderId="17" xfId="0" applyFont="1" applyFill="1" applyBorder="1" applyAlignment="1">
      <alignment horizontal="left" vertical="center" wrapText="1" readingOrder="1"/>
    </xf>
    <xf numFmtId="164" fontId="34" fillId="0" borderId="16" xfId="0" applyNumberFormat="1" applyFont="1" applyBorder="1" applyAlignment="1">
      <alignment horizontal="center" wrapText="1" readingOrder="1"/>
    </xf>
    <xf numFmtId="165" fontId="35" fillId="14" borderId="16" xfId="0" applyNumberFormat="1" applyFont="1" applyFill="1" applyBorder="1" applyAlignment="1">
      <alignment horizontal="left" vertical="center" wrapText="1" readingOrder="1"/>
    </xf>
    <xf numFmtId="0" fontId="34" fillId="12" borderId="15" xfId="0" applyFont="1" applyFill="1" applyBorder="1" applyAlignment="1">
      <alignment horizontal="center" wrapText="1" readingOrder="1"/>
    </xf>
    <xf numFmtId="0" fontId="34" fillId="12" borderId="16" xfId="0" applyFont="1" applyFill="1" applyBorder="1" applyAlignment="1">
      <alignment horizontal="center" wrapText="1" readingOrder="1"/>
    </xf>
    <xf numFmtId="0" fontId="34" fillId="13" borderId="16" xfId="0" applyFont="1" applyFill="1" applyBorder="1" applyAlignment="1">
      <alignment horizontal="center" wrapText="1" readingOrder="1"/>
    </xf>
    <xf numFmtId="0" fontId="35" fillId="13" borderId="16" xfId="0" applyFont="1" applyFill="1" applyBorder="1" applyAlignment="1">
      <alignment horizontal="left" wrapText="1" readingOrder="1"/>
    </xf>
    <xf numFmtId="0" fontId="34" fillId="13" borderId="17" xfId="0" applyFont="1" applyFill="1" applyBorder="1" applyAlignment="1">
      <alignment horizontal="center" wrapText="1" readingOrder="1"/>
    </xf>
    <xf numFmtId="0" fontId="34" fillId="15" borderId="18" xfId="0" applyFont="1" applyFill="1" applyBorder="1" applyAlignment="1">
      <alignment horizontal="center" vertical="center" wrapText="1" readingOrder="1"/>
    </xf>
    <xf numFmtId="0" fontId="34" fillId="15" borderId="10" xfId="0" applyFont="1" applyFill="1" applyBorder="1" applyAlignment="1">
      <alignment horizontal="center" vertical="center" wrapText="1" readingOrder="1"/>
    </xf>
    <xf numFmtId="0" fontId="34" fillId="15" borderId="11" xfId="0" applyFont="1" applyFill="1" applyBorder="1" applyAlignment="1">
      <alignment horizontal="center" vertical="center" wrapText="1" readingOrder="1"/>
    </xf>
    <xf numFmtId="0" fontId="34" fillId="15" borderId="12" xfId="0" applyFont="1" applyFill="1" applyBorder="1" applyAlignment="1">
      <alignment horizontal="center" vertical="center" wrapText="1" readingOrder="1"/>
    </xf>
    <xf numFmtId="0" fontId="34" fillId="15" borderId="13" xfId="0" applyFont="1" applyFill="1" applyBorder="1" applyAlignment="1">
      <alignment horizontal="center" vertical="center" wrapText="1" readingOrder="1"/>
    </xf>
    <xf numFmtId="0" fontId="34" fillId="15" borderId="14" xfId="0" applyFont="1" applyFill="1" applyBorder="1" applyAlignment="1">
      <alignment horizontal="center" vertical="center" wrapText="1" readingOrder="1"/>
    </xf>
    <xf numFmtId="0" fontId="34" fillId="16" borderId="15" xfId="0" applyFont="1" applyFill="1" applyBorder="1" applyAlignment="1">
      <alignment horizontal="center" vertical="center" wrapText="1" readingOrder="1"/>
    </xf>
    <xf numFmtId="0" fontId="34" fillId="0" borderId="16" xfId="0" applyFont="1" applyBorder="1" applyAlignment="1">
      <alignment horizontal="center" vertical="center" wrapText="1" readingOrder="1"/>
    </xf>
    <xf numFmtId="165" fontId="34" fillId="0" borderId="16" xfId="0" applyNumberFormat="1" applyFont="1" applyBorder="1" applyAlignment="1">
      <alignment horizontal="center" vertical="center" wrapText="1" readingOrder="1"/>
    </xf>
    <xf numFmtId="0" fontId="36" fillId="15" borderId="15" xfId="0" applyFont="1" applyFill="1" applyBorder="1" applyAlignment="1">
      <alignment horizontal="center" vertical="center" wrapText="1" readingOrder="1"/>
    </xf>
    <xf numFmtId="0" fontId="36" fillId="15" borderId="16" xfId="0" applyFont="1" applyFill="1" applyBorder="1" applyAlignment="1">
      <alignment horizontal="center" vertical="center" wrapText="1" readingOrder="1"/>
    </xf>
    <xf numFmtId="0" fontId="37" fillId="15" borderId="16" xfId="0" applyFont="1" applyFill="1" applyBorder="1" applyAlignment="1">
      <alignment horizontal="left" vertical="center" wrapText="1" readingOrder="1"/>
    </xf>
    <xf numFmtId="0" fontId="35" fillId="15" borderId="17" xfId="0" applyFont="1" applyFill="1" applyBorder="1" applyAlignment="1">
      <alignment horizontal="left" vertical="center" wrapText="1" readingOrder="1"/>
    </xf>
    <xf numFmtId="0" fontId="31" fillId="17" borderId="6" xfId="0" applyFont="1" applyFill="1" applyBorder="1" applyAlignment="1">
      <alignment horizontal="center"/>
    </xf>
    <xf numFmtId="0" fontId="38" fillId="0" borderId="0" xfId="0" applyFont="1" applyAlignment="1">
      <alignment horizontal="left"/>
    </xf>
    <xf numFmtId="0" fontId="38" fillId="0" borderId="0" xfId="0" applyFont="1"/>
    <xf numFmtId="0" fontId="39" fillId="0" borderId="0" xfId="0" applyFont="1" applyAlignment="1">
      <alignment horizontal="center"/>
    </xf>
    <xf numFmtId="0" fontId="39" fillId="0" borderId="0" xfId="0" applyFont="1"/>
    <xf numFmtId="0" fontId="39" fillId="0" borderId="0" xfId="0" applyFont="1" applyAlignment="1">
      <alignment horizontal="left" wrapText="1" readingOrder="1"/>
    </xf>
    <xf numFmtId="0" fontId="39" fillId="0" borderId="0" xfId="0" applyFont="1" applyAlignment="1">
      <alignment horizontal="left"/>
    </xf>
    <xf numFmtId="0" fontId="38" fillId="0" borderId="0" xfId="0" applyFont="1" applyAlignment="1">
      <alignment horizontal="center"/>
    </xf>
    <xf numFmtId="0" fontId="38" fillId="0" borderId="6" xfId="0" applyFont="1" applyBorder="1" applyAlignment="1">
      <alignment horizontal="center"/>
    </xf>
    <xf numFmtId="9" fontId="38" fillId="0" borderId="6" xfId="0" applyNumberFormat="1" applyFont="1" applyBorder="1" applyAlignment="1">
      <alignment horizontal="center"/>
    </xf>
    <xf numFmtId="0" fontId="38" fillId="18" borderId="6" xfId="0" applyFont="1" applyFill="1" applyBorder="1" applyAlignment="1">
      <alignment horizontal="center"/>
    </xf>
    <xf numFmtId="164" fontId="39" fillId="0" borderId="0" xfId="1" applyNumberFormat="1" applyFont="1" applyAlignment="1">
      <alignment horizontal="center"/>
    </xf>
    <xf numFmtId="0" fontId="42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164" fontId="38" fillId="0" borderId="0" xfId="1" applyNumberFormat="1" applyFont="1" applyAlignment="1">
      <alignment horizontal="center"/>
    </xf>
    <xf numFmtId="164" fontId="38" fillId="18" borderId="6" xfId="0" applyNumberFormat="1" applyFont="1" applyFill="1" applyBorder="1" applyAlignment="1">
      <alignment horizontal="center"/>
    </xf>
    <xf numFmtId="0" fontId="45" fillId="14" borderId="17" xfId="0" applyFont="1" applyFill="1" applyBorder="1" applyAlignment="1">
      <alignment horizontal="left" vertical="center" wrapText="1" readingOrder="1"/>
    </xf>
    <xf numFmtId="165" fontId="38" fillId="0" borderId="0" xfId="1" applyNumberFormat="1" applyFont="1" applyAlignment="1">
      <alignment horizontal="center"/>
    </xf>
    <xf numFmtId="0" fontId="17" fillId="3" borderId="6" xfId="0" applyFont="1" applyFill="1" applyBorder="1" applyAlignment="1">
      <alignment horizontal="center"/>
    </xf>
    <xf numFmtId="0" fontId="15" fillId="8" borderId="3" xfId="0" applyFont="1" applyFill="1" applyBorder="1" applyAlignment="1">
      <alignment horizontal="center"/>
    </xf>
    <xf numFmtId="0" fontId="15" fillId="8" borderId="4" xfId="0" applyFont="1" applyFill="1" applyBorder="1" applyAlignment="1">
      <alignment horizontal="center"/>
    </xf>
    <xf numFmtId="0" fontId="15" fillId="8" borderId="5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11" fillId="7" borderId="4" xfId="0" applyFont="1" applyFill="1" applyBorder="1" applyAlignment="1">
      <alignment horizontal="center"/>
    </xf>
    <xf numFmtId="0" fontId="11" fillId="7" borderId="5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41" fillId="0" borderId="6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'Tipos de Distribuições de Freq.'!$C$6:$C$11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'Tipos de Distribuições de Freq.'!$D$6:$D$11</c:f>
              <c:numCache>
                <c:formatCode>General</c:formatCode>
                <c:ptCount val="6"/>
                <c:pt idx="0">
                  <c:v>25</c:v>
                </c:pt>
                <c:pt idx="1">
                  <c:v>38</c:v>
                </c:pt>
                <c:pt idx="2">
                  <c:v>30</c:v>
                </c:pt>
                <c:pt idx="3">
                  <c:v>15</c:v>
                </c:pt>
                <c:pt idx="4">
                  <c:v>8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7-4EF2-BF3F-8225DEF3A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5581151"/>
        <c:axId val="1195579071"/>
      </c:barChart>
      <c:catAx>
        <c:axId val="119558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5579071"/>
        <c:crosses val="autoZero"/>
        <c:auto val="1"/>
        <c:lblAlgn val="ctr"/>
        <c:lblOffset val="100"/>
        <c:noMultiLvlLbl val="0"/>
      </c:catAx>
      <c:valAx>
        <c:axId val="119557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558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'Tipos de Distribuições de Freq.'!$C$21:$C$28</c:f>
              <c:strCache>
                <c:ptCount val="8"/>
                <c:pt idx="0">
                  <c:v>[1500; 2500[</c:v>
                </c:pt>
                <c:pt idx="1">
                  <c:v>[2500; 3500[</c:v>
                </c:pt>
                <c:pt idx="2">
                  <c:v>[3500; 4500[</c:v>
                </c:pt>
                <c:pt idx="3">
                  <c:v>[4500; 5500[</c:v>
                </c:pt>
                <c:pt idx="4">
                  <c:v>[5500; 6500[</c:v>
                </c:pt>
                <c:pt idx="5">
                  <c:v>[6500; 7500[</c:v>
                </c:pt>
                <c:pt idx="6">
                  <c:v>[7500; 8500[</c:v>
                </c:pt>
                <c:pt idx="7">
                  <c:v>[8500; 9500[</c:v>
                </c:pt>
              </c:strCache>
            </c:strRef>
          </c:cat>
          <c:val>
            <c:numRef>
              <c:f>'Tipos de Distribuições de Freq.'!$D$21:$D$28</c:f>
              <c:numCache>
                <c:formatCode>General</c:formatCode>
                <c:ptCount val="8"/>
                <c:pt idx="0">
                  <c:v>48</c:v>
                </c:pt>
                <c:pt idx="1">
                  <c:v>54</c:v>
                </c:pt>
                <c:pt idx="2">
                  <c:v>35</c:v>
                </c:pt>
                <c:pt idx="3">
                  <c:v>27</c:v>
                </c:pt>
                <c:pt idx="4">
                  <c:v>20</c:v>
                </c:pt>
                <c:pt idx="5">
                  <c:v>15</c:v>
                </c:pt>
                <c:pt idx="6">
                  <c:v>12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A-47BC-88B4-0F86482EF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3666895"/>
        <c:axId val="1193665231"/>
      </c:barChart>
      <c:catAx>
        <c:axId val="119366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3665231"/>
        <c:crosses val="autoZero"/>
        <c:auto val="1"/>
        <c:lblAlgn val="ctr"/>
        <c:lblOffset val="100"/>
        <c:noMultiLvlLbl val="0"/>
      </c:catAx>
      <c:valAx>
        <c:axId val="119366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366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'Exercício 1'!$C$11:$C$17</c:f>
              <c:strCache>
                <c:ptCount val="7"/>
                <c:pt idx="0">
                  <c:v>[30; 40[</c:v>
                </c:pt>
                <c:pt idx="1">
                  <c:v>[40; 50[</c:v>
                </c:pt>
                <c:pt idx="2">
                  <c:v>[50; 60[</c:v>
                </c:pt>
                <c:pt idx="3">
                  <c:v>[60; 70[</c:v>
                </c:pt>
                <c:pt idx="4">
                  <c:v>[70; 80[</c:v>
                </c:pt>
                <c:pt idx="5">
                  <c:v>[80; 90[</c:v>
                </c:pt>
                <c:pt idx="6">
                  <c:v>[90; 100[</c:v>
                </c:pt>
              </c:strCache>
            </c:strRef>
          </c:cat>
          <c:val>
            <c:numRef>
              <c:f>'Exercício 1'!$D$11:$D$17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A-42B6-9B9B-2BA7D59E8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73551807"/>
        <c:axId val="1273552223"/>
      </c:barChart>
      <c:catAx>
        <c:axId val="1273551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3552223"/>
        <c:crosses val="autoZero"/>
        <c:auto val="1"/>
        <c:lblAlgn val="ctr"/>
        <c:lblOffset val="100"/>
        <c:noMultiLvlLbl val="0"/>
      </c:catAx>
      <c:valAx>
        <c:axId val="127355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355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ustomXml" Target="../ink/ink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8.png"/><Relationship Id="rId5" Type="http://schemas.openxmlformats.org/officeDocument/2006/relationships/customXml" Target="../ink/ink3.xml"/><Relationship Id="rId10" Type="http://schemas.openxmlformats.org/officeDocument/2006/relationships/image" Target="../media/image10.png"/><Relationship Id="rId4" Type="http://schemas.openxmlformats.org/officeDocument/2006/relationships/image" Target="../media/image7.png"/><Relationship Id="rId9" Type="http://schemas.openxmlformats.org/officeDocument/2006/relationships/customXml" Target="../ink/ink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467581</xdr:colOff>
      <xdr:row>2</xdr:row>
      <xdr:rowOff>238539</xdr:rowOff>
    </xdr:from>
    <xdr:to>
      <xdr:col>7</xdr:col>
      <xdr:colOff>60960</xdr:colOff>
      <xdr:row>15</xdr:row>
      <xdr:rowOff>20320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F5059B-9E8B-483F-82EF-0F2716685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314960</xdr:colOff>
      <xdr:row>18</xdr:row>
      <xdr:rowOff>254000</xdr:rowOff>
    </xdr:from>
    <xdr:to>
      <xdr:col>9</xdr:col>
      <xdr:colOff>193040</xdr:colOff>
      <xdr:row>32</xdr:row>
      <xdr:rowOff>60960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8D93E16-B9D2-41F7-8A1A-887F60515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137160</xdr:colOff>
      <xdr:row>0</xdr:row>
      <xdr:rowOff>114300</xdr:rowOff>
    </xdr:from>
    <xdr:to>
      <xdr:col>5</xdr:col>
      <xdr:colOff>320040</xdr:colOff>
      <xdr:row>7</xdr:row>
      <xdr:rowOff>80137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CECEE5D-1D9E-4415-A6B7-2F581B829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60" y="114300"/>
          <a:ext cx="4945380" cy="1566037"/>
        </a:xfrm>
        <a:prstGeom prst="rect">
          <a:avLst/>
        </a:prstGeom>
      </xdr:spPr>
    </xdr:pic>
    <xdr:clientData/>
  </xdr:twoCellAnchor>
  <xdr:twoCellAnchor editAs="oneCell">
    <xdr:from>
      <xdr:col>9</xdr:col>
      <xdr:colOff>403860</xdr:colOff>
      <xdr:row>19</xdr:row>
      <xdr:rowOff>205740</xdr:rowOff>
    </xdr:from>
    <xdr:to>
      <xdr:col>17</xdr:col>
      <xdr:colOff>472440</xdr:colOff>
      <xdr:row>26</xdr:row>
      <xdr:rowOff>171577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9C0CCD0-9785-4CBA-90B9-08E1F0882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14360" y="4549140"/>
          <a:ext cx="4945380" cy="1566037"/>
        </a:xfrm>
        <a:prstGeom prst="rect">
          <a:avLst/>
        </a:prstGeom>
      </xdr:spPr>
    </xdr:pic>
    <xdr:clientData/>
  </xdr:twoCellAnchor>
  <xdr:twoCellAnchor editAs="oneCell">
    <xdr:from>
      <xdr:col>9</xdr:col>
      <xdr:colOff>480060</xdr:colOff>
      <xdr:row>34</xdr:row>
      <xdr:rowOff>7620</xdr:rowOff>
    </xdr:from>
    <xdr:to>
      <xdr:col>17</xdr:col>
      <xdr:colOff>548640</xdr:colOff>
      <xdr:row>40</xdr:row>
      <xdr:rowOff>202057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FFB1C4F-301B-43FF-9274-A02A9226E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0560" y="7780020"/>
          <a:ext cx="4945380" cy="1566037"/>
        </a:xfrm>
        <a:prstGeom prst="rect">
          <a:avLst/>
        </a:prstGeom>
      </xdr:spPr>
    </xdr:pic>
    <xdr:clientData/>
  </xdr:twoCellAnchor>
  <xdr:twoCellAnchor editAs="oneCell">
    <xdr:from>
      <xdr:col>3</xdr:col>
      <xdr:colOff>136080</xdr:colOff>
      <xdr:row>1</xdr:row>
      <xdr:rowOff>4320</xdr:rowOff>
    </xdr:from>
    <xdr:to>
      <xdr:col>3</xdr:col>
      <xdr:colOff>136440</xdr:colOff>
      <xdr:row>1</xdr:row>
      <xdr:rowOff>4680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327D6ABB-CECF-4F11-8830-BE6C2781D77E}"/>
                </a:ext>
              </a:extLst>
            </xdr14:cNvPr>
            <xdr14:cNvContentPartPr/>
          </xdr14:nvContentPartPr>
          <xdr14:nvPr macro=""/>
          <xdr14:xfrm>
            <a:off x="3336480" y="23292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327D6ABB-CECF-4F11-8830-BE6C2781D77E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327480" y="22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556260</xdr:colOff>
      <xdr:row>19</xdr:row>
      <xdr:rowOff>19050</xdr:rowOff>
    </xdr:from>
    <xdr:to>
      <xdr:col>5</xdr:col>
      <xdr:colOff>365760</xdr:colOff>
      <xdr:row>31</xdr:row>
      <xdr:rowOff>19050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B9C5DEB-4701-4926-AA93-1307B9524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</xdr:colOff>
      <xdr:row>2</xdr:row>
      <xdr:rowOff>22860</xdr:rowOff>
    </xdr:from>
    <xdr:to>
      <xdr:col>13</xdr:col>
      <xdr:colOff>94753</xdr:colOff>
      <xdr:row>7</xdr:row>
      <xdr:rowOff>137160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4C9CB96-E77E-46B7-9DC7-13CE0EA7F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37860" y="487680"/>
          <a:ext cx="4346713" cy="152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259080</xdr:colOff>
      <xdr:row>1</xdr:row>
      <xdr:rowOff>83820</xdr:rowOff>
    </xdr:from>
    <xdr:to>
      <xdr:col>19</xdr:col>
      <xdr:colOff>58166</xdr:colOff>
      <xdr:row>7</xdr:row>
      <xdr:rowOff>154070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734F8A5-172A-477F-8150-0AEE36E70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38900" y="266700"/>
          <a:ext cx="7114286" cy="18761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16808</xdr:colOff>
      <xdr:row>11</xdr:row>
      <xdr:rowOff>45075</xdr:rowOff>
    </xdr:from>
    <xdr:to>
      <xdr:col>17</xdr:col>
      <xdr:colOff>69419</xdr:colOff>
      <xdr:row>16</xdr:row>
      <xdr:rowOff>9899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C6395BD-4412-48B6-830D-DE9B9860C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9661" y="2420722"/>
          <a:ext cx="2495493" cy="889309"/>
        </a:xfrm>
        <a:prstGeom prst="rect">
          <a:avLst/>
        </a:prstGeom>
      </xdr:spPr>
    </xdr:pic>
    <xdr:clientData/>
  </xdr:twoCellAnchor>
  <xdr:twoCellAnchor editAs="oneCell">
    <xdr:from>
      <xdr:col>5</xdr:col>
      <xdr:colOff>397807</xdr:colOff>
      <xdr:row>9</xdr:row>
      <xdr:rowOff>75562</xdr:rowOff>
    </xdr:from>
    <xdr:to>
      <xdr:col>8</xdr:col>
      <xdr:colOff>15429</xdr:colOff>
      <xdr:row>17</xdr:row>
      <xdr:rowOff>33319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E7EEFEB-A5DE-4BF4-AF09-22185FBD2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95631" y="2070209"/>
          <a:ext cx="3948695" cy="1436934"/>
        </a:xfrm>
        <a:prstGeom prst="rect">
          <a:avLst/>
        </a:prstGeom>
      </xdr:spPr>
    </xdr:pic>
    <xdr:clientData/>
  </xdr:twoCellAnchor>
  <xdr:twoCellAnchor editAs="oneCell">
    <xdr:from>
      <xdr:col>2</xdr:col>
      <xdr:colOff>193414</xdr:colOff>
      <xdr:row>11</xdr:row>
      <xdr:rowOff>56919</xdr:rowOff>
    </xdr:from>
    <xdr:to>
      <xdr:col>2</xdr:col>
      <xdr:colOff>263254</xdr:colOff>
      <xdr:row>11</xdr:row>
      <xdr:rowOff>158799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239B3CCC-9999-46FC-A6C8-D0B685EEC54F}"/>
                </a:ext>
              </a:extLst>
            </xdr14:cNvPr>
            <xdr14:cNvContentPartPr/>
          </xdr14:nvContentPartPr>
          <xdr14:nvPr macro=""/>
          <xdr14:xfrm>
            <a:off x="1005840" y="2421360"/>
            <a:ext cx="69840" cy="10188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239B3CCC-9999-46FC-A6C8-D0B685EEC54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996840" y="2412360"/>
              <a:ext cx="87480" cy="11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743494</xdr:colOff>
      <xdr:row>11</xdr:row>
      <xdr:rowOff>38919</xdr:rowOff>
    </xdr:from>
    <xdr:to>
      <xdr:col>2</xdr:col>
      <xdr:colOff>796774</xdr:colOff>
      <xdr:row>11</xdr:row>
      <xdr:rowOff>142599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C6E7953D-DEF3-45DA-B43C-6CB9D0A0DD16}"/>
                </a:ext>
              </a:extLst>
            </xdr14:cNvPr>
            <xdr14:cNvContentPartPr/>
          </xdr14:nvContentPartPr>
          <xdr14:nvPr macro=""/>
          <xdr14:xfrm>
            <a:off x="1555920" y="2403360"/>
            <a:ext cx="53280" cy="10368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C6E7953D-DEF3-45DA-B43C-6CB9D0A0DD16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547280" y="2394360"/>
              <a:ext cx="70920" cy="12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388894</xdr:colOff>
      <xdr:row>11</xdr:row>
      <xdr:rowOff>118119</xdr:rowOff>
    </xdr:from>
    <xdr:to>
      <xdr:col>2</xdr:col>
      <xdr:colOff>612094</xdr:colOff>
      <xdr:row>11</xdr:row>
      <xdr:rowOff>127119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A05D171B-DA6F-4ED9-AC91-6B3883D8B615}"/>
                </a:ext>
              </a:extLst>
            </xdr14:cNvPr>
            <xdr14:cNvContentPartPr/>
          </xdr14:nvContentPartPr>
          <xdr14:nvPr macro=""/>
          <xdr14:xfrm>
            <a:off x="1201320" y="2482560"/>
            <a:ext cx="223200" cy="900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A05D171B-DA6F-4ED9-AC91-6B3883D8B615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92680" y="2473560"/>
              <a:ext cx="240840" cy="2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387454</xdr:colOff>
      <xdr:row>11</xdr:row>
      <xdr:rowOff>73839</xdr:rowOff>
    </xdr:from>
    <xdr:to>
      <xdr:col>2</xdr:col>
      <xdr:colOff>388534</xdr:colOff>
      <xdr:row>11</xdr:row>
      <xdr:rowOff>183279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9AF9E6C0-A2F3-4164-8BA9-60349367725A}"/>
                </a:ext>
              </a:extLst>
            </xdr14:cNvPr>
            <xdr14:cNvContentPartPr/>
          </xdr14:nvContentPartPr>
          <xdr14:nvPr macro=""/>
          <xdr14:xfrm>
            <a:off x="1199880" y="2438280"/>
            <a:ext cx="1080" cy="10944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9AF9E6C0-A2F3-4164-8BA9-60349367725A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191240" y="2429640"/>
              <a:ext cx="18720" cy="1270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559757</xdr:colOff>
      <xdr:row>1</xdr:row>
      <xdr:rowOff>60960</xdr:rowOff>
    </xdr:from>
    <xdr:to>
      <xdr:col>15</xdr:col>
      <xdr:colOff>86699</xdr:colOff>
      <xdr:row>7</xdr:row>
      <xdr:rowOff>236220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B7094E1-DD05-433C-951A-77AFFD1D3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79757" y="327660"/>
          <a:ext cx="5013342" cy="17373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236672</xdr:colOff>
      <xdr:row>1</xdr:row>
      <xdr:rowOff>15241</xdr:rowOff>
    </xdr:from>
    <xdr:to>
      <xdr:col>12</xdr:col>
      <xdr:colOff>67831</xdr:colOff>
      <xdr:row>10</xdr:row>
      <xdr:rowOff>106681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C08F431-E98D-46B6-87D2-F4EE0DECA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78592" y="198121"/>
          <a:ext cx="4509839" cy="236982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297180</xdr:colOff>
      <xdr:row>0</xdr:row>
      <xdr:rowOff>162530</xdr:rowOff>
    </xdr:from>
    <xdr:to>
      <xdr:col>15</xdr:col>
      <xdr:colOff>12298</xdr:colOff>
      <xdr:row>9</xdr:row>
      <xdr:rowOff>50945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E95167D-3476-4C90-8014-CA228858C2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50780" y="162530"/>
          <a:ext cx="4591918" cy="2166795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13T00:49:38.240"/>
    </inkml:context>
    <inkml:brush xml:id="br0">
      <inkml:brushProperty name="width" value="0.05" units="cm"/>
      <inkml:brushProperty name="height" value="0.05" units="cm"/>
      <inkml:brushProperty name="color" value="#FFC114"/>
    </inkml:brush>
  </inkml:definitions>
  <inkml:trace contextRef="#ctx0" brushRef="#br0">0 0 4033,'0'0'7009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13T01:19:28.748"/>
    </inkml:context>
    <inkml:brush xml:id="br0">
      <inkml:brushProperty name="width" value="0.05" units="cm"/>
      <inkml:brushProperty name="height" value="0.05" units="cm"/>
      <inkml:brushProperty name="color" value="#FFC114"/>
    </inkml:brush>
  </inkml:definitions>
  <inkml:trace contextRef="#ctx0" brushRef="#br0">1 110 1664,'0'0'13601,"0"25"-11216,0-8-2249,0-9-118,-1 1 0,2-1 0,-1 0 0,1 0 0,3 12 0,-3-17 38,0 0 1,1-1 0,-1 1-1,1 0 1,-1 0-1,1-1 1,0 1 0,0-1-1,0 0 1,0 0 0,0 1-1,1-1 1,-1-1-1,1 1 1,-1 0 0,1-1-1,0 1 1,3 1-1,9 3-45,-9-2 27,1-1 0,0 0 0,-1-1 0,1 1 0,12 1 0,-17-4-24,0 0 1,0 0-1,0 0 0,0 0 1,1 0-1,-1 0 0,0-1 1,0 1-1,0-1 0,0 0 1,0 1-1,0-1 0,0 0 1,0 0-1,0 0 0,-1-1 1,1 1-1,0 0 0,-1-1 1,1 1-1,-1-1 0,1 1 1,1-4-1,2-4 29,-1 1 0,0-1-1,0 0 1,-1 0 0,0 0 0,0 0 0,-1 0-1,-1-1 1,0 1 0,0-1 0,0 1-1,-1-1 1,-1 0 0,-3-18 0,3 23-3,-1 0 0,1 1 1,-1-1-1,0 0 0,-1 1 1,1-1-1,-1 1 0,0 0 1,0 0-1,0 0 1,0 0-1,-1 0 0,0 1 1,1-1-1,-1 1 0,-8-4 1,6 3-35,0 0 1,-1 1-1,1 0 1,-1 0-1,0 0 1,0 1-1,0 0 1,0 0-1,-1 1 1,-12-1-1,19 3-71,-1-1-1,1 0 0,-1 1 1,0-1-1,1 1 1,-1 0-1,1 0 1,-1-1-1,1 1 0,0 0 1,-1 0-1,1 0 1,0 1-1,0-1 0,0 0 1,0 0-1,0 1 1,0-1-1,0 0 1,0 1-1,0-1 0,1 1 1,-1-1-1,0 1 1,1 0-1,0-1 0,-1 1 1,1-1-1,0 1 1,0 3-1,-2 9-926,0 0 0,2 22 0,0-26 275,0-6 552,0 11-3248,0 0 0,5 26 0,4-11-1408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13T01:19:30.539"/>
    </inkml:context>
    <inkml:brush xml:id="br0">
      <inkml:brushProperty name="width" value="0.05" units="cm"/>
      <inkml:brushProperty name="height" value="0.05" units="cm"/>
      <inkml:brushProperty name="color" value="#FFC114"/>
    </inkml:brush>
  </inkml:definitions>
  <inkml:trace contextRef="#ctx0" brushRef="#br0">52 156 1872,'0'0'16395,"17"16"-16323,-14-16-79,-1 1 0,0-1 0,0 1 0,0-1 0,0 0 0,1 0 0,-1 0 0,0 0 0,0 0 0,0 0 0,0-1 0,1 1 1,-1-1-1,0 0 0,0 1 0,0-1 0,0 0 0,0 0 0,0 0 0,0 0 0,-1-1 0,1 1 0,0-1 0,-1 1 0,1-1 0,-1 1 1,1-1-1,-1 0 0,0 1 0,1-1 0,-1 0 0,0 0 0,1-4 0,0 0-59,0 1 0,-1-1 0,0 0 0,0 0 0,0-1 0,-1 1 0,0 0 0,0 0 1,-1 0-1,1 0 0,-3-9 0,2 12-7,0 0 1,0-1-1,-1 1 1,1 0-1,-1 0 1,0 0-1,0 0 1,0 0 0,0 1-1,0-1 1,0 0-1,-1 1 1,1 0-1,-1-1 1,0 1-1,0 0 1,0 1-1,0-1 1,0 0-1,0 1 1,-5-2-1,6 2 8,0 1-1,0-1 1,0 1-1,0 0 1,0-1-1,0 1 1,-1 0-1,1 0 1,0 1-1,0-1 1,0 0-1,0 1 1,0-1-1,0 1 1,0 0-1,0-1 1,0 1-1,0 0 1,0 0-1,1 0 1,-1 1-1,0-1 1,1 0-1,-1 1 1,1-1-1,-1 1 1,1-1-1,0 1 0,-1 0 1,1 0-1,0-1 1,0 1-1,0 0 1,1 0-1,-2 3 1,0 2 62,-1 1 0,2-1 0,-1 1 0,1-1 0,0 1-1,1 0 1,0-1 0,0 1 0,2 12 0,8-4-34,-9-16 59,-1 1-1,1 0 1,0 0-1,0 0 1,-1-1-1,1 1 1,-1 0-1,1 0 1,0 0-1,-1 0 1,0 0-1,1 0 1,-1 0-1,0 0 1,1 0-1,-1 0 1,0 0 0,0 0-1,0 3 1,0 17 27,-1-13 22,1 0-1,0 1 0,0-1 0,1 0 0,0 0 0,4 14 0,-4-19-58,0-1 0,0 0 0,0 0 0,1 0 0,-1 0 0,1 0 0,-1 0 0,1-1 0,0 1 1,-1 0-1,1-1 0,0 1 0,0-1 0,0 0 0,0 0 0,1 1 0,-1-1 0,0-1 0,0 1 0,1 0 0,-1-1 0,0 1 0,1-1 0,-1 1 0,1-1 0,-1 0 0,0 0 0,4-1 0,-4 1-14,0 0 0,0 0 0,0 0 0,0-1 0,0 1 0,0-1 1,0 1-1,-1-1 0,1 0 0,0 0 0,0 0 0,-1 0 0,1 0 0,0 0 0,-1 0 0,1-1 0,-1 1 0,0 0 0,1-1 0,-1 1 0,0-1 0,0 0 1,0 1-1,0-1 0,0 0 0,0 0 0,0 0 0,-1 1 0,1-1 0,0-3 0,1-5-20,0-1 0,-1 0 1,0 1-1,-1-15 0,0 19 12,0 5-13,0-1 0,-1 1-1,1-1 1,0 0 0,-1 1 0,0-1-1,1 1 1,-1-1 0,0 1-1,0-1 1,1 1 0,-1-1-1,0 1 1,0 0 0,-1 0-1,1 0 1,0-1 0,0 1-1,-1 0 1,1 0 0,0 1-1,-1-1 1,1 0 0,-1 0 0,1 1-1,-1-1 1,0 1 0,1-1-1,-3 0 1,1 1-208,-1-1 0,1 1 1,-1-1-1,1 1 0,-1 0 0,1 0 1,0 0-1,-1 1 0,1-1 0,-1 1 1,1 0-1,0 0 0,0 0 0,-6 3 1,3 0-984,0 1 0,0 0 0,1 1 0,-1-1 0,2 1 0,-7 8 0,-3 10-80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13T01:19:44.293"/>
    </inkml:context>
    <inkml:brush xml:id="br0">
      <inkml:brushProperty name="width" value="0.05" units="cm"/>
      <inkml:brushProperty name="height" value="0.05" units="cm"/>
      <inkml:brushProperty name="color" value="#33CCFF"/>
    </inkml:brush>
  </inkml:definitions>
  <inkml:trace contextRef="#ctx0" brushRef="#br0">1 2 1432,'6'0'15620,"21"0"-14576,148 0 3387,35-2-3433,-60 4-902,-99 3 2119,-55 4-3871,-8 0-4760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13T01:19:49.444"/>
    </inkml:context>
    <inkml:brush xml:id="br0">
      <inkml:brushProperty name="width" value="0.05" units="cm"/>
      <inkml:brushProperty name="height" value="0.05" units="cm"/>
      <inkml:brushProperty name="color" value="#33CCFF"/>
    </inkml:brush>
  </inkml:definitions>
  <inkml:trace contextRef="#ctx0" brushRef="#br0">1 35 3345,'0'0'10861,"2"-34"-1454,-2 133-9069,-1 23 424,2-40 2550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D5864-AF8A-482C-AFE1-15E4C6407F46}">
  <dimension ref="A1:G37"/>
  <sheetViews>
    <sheetView topLeftCell="A19" zoomScale="96" zoomScaleNormal="96" workbookViewId="0">
      <selection activeCell="C23" sqref="C23"/>
    </sheetView>
  </sheetViews>
  <sheetFormatPr defaultRowHeight="22.2" customHeight="1" x14ac:dyDescent="0.3"/>
  <cols>
    <col min="3" max="3" width="52" style="1" customWidth="1"/>
    <col min="4" max="4" width="48.88671875" style="1" customWidth="1"/>
    <col min="6" max="6" width="42.21875" style="1" bestFit="1" customWidth="1"/>
    <col min="7" max="7" width="50.109375" customWidth="1"/>
  </cols>
  <sheetData>
    <row r="1" spans="3:7" ht="22.2" customHeight="1" thickBot="1" x14ac:dyDescent="0.35"/>
    <row r="2" spans="3:7" ht="22.2" customHeight="1" thickBot="1" x14ac:dyDescent="0.45">
      <c r="C2" s="144" t="s">
        <v>36</v>
      </c>
      <c r="D2" s="145"/>
      <c r="E2" s="145"/>
      <c r="F2" s="145"/>
      <c r="G2" s="146"/>
    </row>
    <row r="3" spans="3:7" ht="22.2" customHeight="1" x14ac:dyDescent="0.4">
      <c r="C3" s="5"/>
      <c r="D3" s="5"/>
      <c r="E3" s="5"/>
      <c r="F3" s="5"/>
      <c r="G3" s="5"/>
    </row>
    <row r="4" spans="3:7" s="17" customFormat="1" ht="22.2" customHeight="1" x14ac:dyDescent="0.55000000000000004">
      <c r="C4" s="18"/>
      <c r="D4" s="18"/>
      <c r="E4" s="18"/>
      <c r="F4" s="18" t="s">
        <v>16</v>
      </c>
      <c r="G4" s="18" t="s">
        <v>24</v>
      </c>
    </row>
    <row r="5" spans="3:7" ht="22.2" customHeight="1" x14ac:dyDescent="0.4">
      <c r="C5" s="9" t="s">
        <v>3</v>
      </c>
      <c r="D5" s="6" t="s">
        <v>0</v>
      </c>
      <c r="E5" s="5"/>
      <c r="F5" s="9" t="s">
        <v>3</v>
      </c>
      <c r="G5" s="6" t="s">
        <v>0</v>
      </c>
    </row>
    <row r="6" spans="3:7" ht="22.2" customHeight="1" x14ac:dyDescent="0.55000000000000004">
      <c r="C6" s="10">
        <v>0</v>
      </c>
      <c r="D6" s="7">
        <v>25</v>
      </c>
      <c r="E6" s="5"/>
      <c r="F6" s="10" t="s">
        <v>17</v>
      </c>
      <c r="G6" s="7" t="s">
        <v>25</v>
      </c>
    </row>
    <row r="7" spans="3:7" ht="22.2" customHeight="1" x14ac:dyDescent="0.55000000000000004">
      <c r="C7" s="11">
        <v>1</v>
      </c>
      <c r="D7" s="8">
        <v>38</v>
      </c>
      <c r="E7" s="5"/>
      <c r="F7" s="11" t="s">
        <v>18</v>
      </c>
      <c r="G7" s="8" t="s">
        <v>26</v>
      </c>
    </row>
    <row r="8" spans="3:7" ht="22.2" customHeight="1" x14ac:dyDescent="0.55000000000000004">
      <c r="C8" s="10">
        <v>2</v>
      </c>
      <c r="D8" s="7">
        <v>30</v>
      </c>
      <c r="E8" s="5"/>
      <c r="F8" s="10" t="s">
        <v>19</v>
      </c>
      <c r="G8" s="7" t="s">
        <v>27</v>
      </c>
    </row>
    <row r="9" spans="3:7" ht="22.2" customHeight="1" x14ac:dyDescent="0.55000000000000004">
      <c r="C9" s="11">
        <v>3</v>
      </c>
      <c r="D9" s="8">
        <v>15</v>
      </c>
      <c r="E9" s="5"/>
      <c r="F9" s="11" t="s">
        <v>20</v>
      </c>
      <c r="G9" s="8" t="s">
        <v>28</v>
      </c>
    </row>
    <row r="10" spans="3:7" ht="22.2" customHeight="1" x14ac:dyDescent="0.55000000000000004">
      <c r="C10" s="10">
        <v>4</v>
      </c>
      <c r="D10" s="7">
        <v>8</v>
      </c>
      <c r="E10" s="5"/>
      <c r="F10" s="10" t="s">
        <v>21</v>
      </c>
      <c r="G10" s="7" t="s">
        <v>29</v>
      </c>
    </row>
    <row r="11" spans="3:7" ht="22.2" customHeight="1" x14ac:dyDescent="0.55000000000000004">
      <c r="C11" s="11">
        <v>5</v>
      </c>
      <c r="D11" s="8">
        <v>4</v>
      </c>
      <c r="E11" s="5"/>
      <c r="F11" s="11" t="s">
        <v>22</v>
      </c>
      <c r="G11" s="8" t="s">
        <v>30</v>
      </c>
    </row>
    <row r="12" spans="3:7" ht="22.2" customHeight="1" x14ac:dyDescent="0.4">
      <c r="C12" s="9" t="s">
        <v>1</v>
      </c>
      <c r="D12" s="6">
        <f>SUM(D6:D11)</f>
        <v>120</v>
      </c>
      <c r="E12" s="4"/>
      <c r="F12" s="9" t="s">
        <v>1</v>
      </c>
      <c r="G12" s="6">
        <v>120</v>
      </c>
    </row>
    <row r="13" spans="3:7" ht="63" x14ac:dyDescent="0.4">
      <c r="C13" s="5"/>
      <c r="D13" s="5"/>
      <c r="E13" s="4"/>
      <c r="F13" s="19" t="s">
        <v>23</v>
      </c>
      <c r="G13" s="19" t="s">
        <v>58</v>
      </c>
    </row>
    <row r="14" spans="3:7" ht="21" x14ac:dyDescent="0.4">
      <c r="C14" s="5"/>
      <c r="D14" s="5"/>
      <c r="E14" s="4"/>
      <c r="F14" s="19"/>
      <c r="G14" s="19"/>
    </row>
    <row r="15" spans="3:7" ht="21" x14ac:dyDescent="0.4">
      <c r="C15" s="5"/>
      <c r="D15" s="5"/>
      <c r="E15" s="4"/>
      <c r="F15" s="19"/>
      <c r="G15" s="19"/>
    </row>
    <row r="16" spans="3:7" ht="22.2" customHeight="1" x14ac:dyDescent="0.3">
      <c r="C16" s="3"/>
      <c r="D16" s="3"/>
      <c r="E16" s="4"/>
      <c r="F16" s="3"/>
      <c r="G16" s="4"/>
    </row>
    <row r="17" spans="1:7" ht="22.2" customHeight="1" thickBot="1" x14ac:dyDescent="0.35">
      <c r="C17" s="3"/>
      <c r="D17" s="3"/>
      <c r="E17" s="4"/>
      <c r="F17" s="3"/>
      <c r="G17" s="4"/>
    </row>
    <row r="18" spans="1:7" ht="22.2" customHeight="1" thickBot="1" x14ac:dyDescent="0.45">
      <c r="C18" s="144" t="s">
        <v>37</v>
      </c>
      <c r="D18" s="145"/>
      <c r="E18" s="145"/>
      <c r="F18" s="145"/>
      <c r="G18" s="146"/>
    </row>
    <row r="20" spans="1:7" ht="22.2" customHeight="1" x14ac:dyDescent="0.4">
      <c r="C20" s="9" t="s">
        <v>4</v>
      </c>
      <c r="D20" s="6" t="s">
        <v>0</v>
      </c>
      <c r="E20" s="12"/>
      <c r="F20" s="12"/>
      <c r="G20" s="12"/>
    </row>
    <row r="21" spans="1:7" ht="22.2" customHeight="1" x14ac:dyDescent="0.4">
      <c r="C21" s="15" t="s">
        <v>8</v>
      </c>
      <c r="D21" s="13">
        <v>48</v>
      </c>
      <c r="E21" s="12"/>
      <c r="F21" s="12"/>
      <c r="G21" s="12"/>
    </row>
    <row r="22" spans="1:7" ht="22.2" customHeight="1" x14ac:dyDescent="0.5">
      <c r="A22" s="60" t="s">
        <v>63</v>
      </c>
      <c r="C22" s="16" t="s">
        <v>9</v>
      </c>
      <c r="D22" s="14">
        <v>54</v>
      </c>
      <c r="E22" s="12"/>
      <c r="F22" s="12"/>
      <c r="G22" s="12"/>
    </row>
    <row r="23" spans="1:7" ht="22.2" customHeight="1" x14ac:dyDescent="0.4">
      <c r="C23" s="15" t="s">
        <v>10</v>
      </c>
      <c r="D23" s="13">
        <v>35</v>
      </c>
      <c r="E23" s="12"/>
      <c r="F23" s="12"/>
      <c r="G23" s="12"/>
    </row>
    <row r="24" spans="1:7" ht="22.2" customHeight="1" x14ac:dyDescent="0.4">
      <c r="C24" s="16" t="s">
        <v>11</v>
      </c>
      <c r="D24" s="14">
        <v>27</v>
      </c>
      <c r="E24" s="12"/>
      <c r="F24" s="12"/>
      <c r="G24" s="12"/>
    </row>
    <row r="25" spans="1:7" ht="22.2" customHeight="1" x14ac:dyDescent="0.4">
      <c r="C25" s="15" t="s">
        <v>12</v>
      </c>
      <c r="D25" s="13">
        <v>20</v>
      </c>
      <c r="E25" s="12"/>
      <c r="F25" s="12"/>
      <c r="G25" s="12"/>
    </row>
    <row r="26" spans="1:7" ht="22.2" customHeight="1" x14ac:dyDescent="0.4">
      <c r="C26" s="16" t="s">
        <v>13</v>
      </c>
      <c r="D26" s="14">
        <v>15</v>
      </c>
      <c r="E26" s="12"/>
      <c r="F26" s="12"/>
      <c r="G26" s="12"/>
    </row>
    <row r="27" spans="1:7" ht="22.2" customHeight="1" x14ac:dyDescent="0.4">
      <c r="C27" s="15" t="s">
        <v>14</v>
      </c>
      <c r="D27" s="13">
        <v>12</v>
      </c>
      <c r="E27" s="12"/>
      <c r="F27" s="12"/>
      <c r="G27" s="12"/>
    </row>
    <row r="28" spans="1:7" ht="22.2" customHeight="1" x14ac:dyDescent="0.4">
      <c r="C28" s="16" t="s">
        <v>15</v>
      </c>
      <c r="D28" s="14">
        <v>9</v>
      </c>
      <c r="E28" s="12"/>
      <c r="F28" s="12"/>
      <c r="G28" s="12"/>
    </row>
    <row r="29" spans="1:7" ht="22.2" customHeight="1" x14ac:dyDescent="0.4">
      <c r="C29" s="9" t="s">
        <v>1</v>
      </c>
      <c r="D29" s="6">
        <f>SUM(D21:D28)</f>
        <v>220</v>
      </c>
      <c r="E29" s="12"/>
      <c r="F29" s="12"/>
      <c r="G29" s="12"/>
    </row>
    <row r="30" spans="1:7" ht="22.2" customHeight="1" x14ac:dyDescent="0.4">
      <c r="C30" s="5"/>
      <c r="D30" s="5"/>
      <c r="E30" s="12"/>
      <c r="F30" s="12"/>
      <c r="G30" s="12"/>
    </row>
    <row r="31" spans="1:7" ht="22.2" customHeight="1" x14ac:dyDescent="0.3">
      <c r="C31" s="143" t="s">
        <v>38</v>
      </c>
      <c r="D31" s="143"/>
    </row>
    <row r="32" spans="1:7" ht="22.2" customHeight="1" x14ac:dyDescent="0.3">
      <c r="C32" s="143" t="s">
        <v>39</v>
      </c>
      <c r="D32" s="143"/>
    </row>
    <row r="33" spans="3:4" ht="22.2" customHeight="1" x14ac:dyDescent="0.3">
      <c r="C33" s="143" t="s">
        <v>43</v>
      </c>
      <c r="D33" s="143"/>
    </row>
    <row r="34" spans="3:4" ht="22.2" customHeight="1" x14ac:dyDescent="0.3">
      <c r="C34" s="143" t="s">
        <v>42</v>
      </c>
      <c r="D34" s="143"/>
    </row>
    <row r="35" spans="3:4" ht="22.2" customHeight="1" x14ac:dyDescent="0.35">
      <c r="C35" s="143" t="s">
        <v>40</v>
      </c>
      <c r="D35" s="143"/>
    </row>
    <row r="36" spans="3:4" ht="22.2" customHeight="1" x14ac:dyDescent="0.35">
      <c r="C36" s="143" t="s">
        <v>44</v>
      </c>
      <c r="D36" s="143"/>
    </row>
    <row r="37" spans="3:4" ht="22.2" customHeight="1" x14ac:dyDescent="0.35">
      <c r="C37" s="143" t="s">
        <v>41</v>
      </c>
      <c r="D37" s="143"/>
    </row>
  </sheetData>
  <mergeCells count="9">
    <mergeCell ref="C34:D34"/>
    <mergeCell ref="C35:D35"/>
    <mergeCell ref="C36:D36"/>
    <mergeCell ref="C37:D37"/>
    <mergeCell ref="C2:G2"/>
    <mergeCell ref="C18:G18"/>
    <mergeCell ref="C31:D31"/>
    <mergeCell ref="C32:D32"/>
    <mergeCell ref="C33:D33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29165-A841-434D-A466-A212FC43C10F}">
  <dimension ref="B1:Q38"/>
  <sheetViews>
    <sheetView topLeftCell="A3" zoomScale="59" zoomScaleNormal="59" workbookViewId="0">
      <selection activeCell="C14" sqref="C14"/>
    </sheetView>
  </sheetViews>
  <sheetFormatPr defaultRowHeight="17.399999999999999" x14ac:dyDescent="0.3"/>
  <cols>
    <col min="1" max="1" width="1.88671875" customWidth="1"/>
    <col min="2" max="2" width="7" customWidth="1"/>
    <col min="3" max="3" width="22.44140625" customWidth="1"/>
    <col min="4" max="4" width="20.33203125" customWidth="1"/>
    <col min="5" max="5" width="31.77734375" bestFit="1" customWidth="1"/>
    <col min="6" max="6" width="33.88671875" customWidth="1"/>
    <col min="7" max="7" width="27.21875" customWidth="1"/>
    <col min="8" max="8" width="2.109375" customWidth="1"/>
    <col min="9" max="9" width="39.44140625" style="89" bestFit="1" customWidth="1"/>
    <col min="10" max="10" width="1.6640625" style="89" customWidth="1"/>
    <col min="11" max="11" width="33" style="138" customWidth="1"/>
    <col min="12" max="12" width="13.88671875" style="132" customWidth="1"/>
    <col min="13" max="13" width="15.21875" style="132" customWidth="1"/>
  </cols>
  <sheetData>
    <row r="1" spans="3:17" ht="8.4" customHeight="1" x14ac:dyDescent="0.3"/>
    <row r="2" spans="3:17" x14ac:dyDescent="0.3">
      <c r="I2" s="125" t="s">
        <v>93</v>
      </c>
      <c r="J2" s="90"/>
      <c r="K2" s="91" t="s">
        <v>94</v>
      </c>
    </row>
    <row r="3" spans="3:17" ht="6.6" customHeight="1" x14ac:dyDescent="0.3">
      <c r="I3"/>
      <c r="J3"/>
      <c r="K3" s="1"/>
    </row>
    <row r="4" spans="3:17" ht="18" thickBot="1" x14ac:dyDescent="0.35">
      <c r="C4" s="92" t="s">
        <v>51</v>
      </c>
      <c r="D4" s="92" t="s">
        <v>52</v>
      </c>
    </row>
    <row r="5" spans="3:17" ht="25.8" customHeight="1" x14ac:dyDescent="0.35">
      <c r="C5" s="93" t="s">
        <v>95</v>
      </c>
      <c r="D5" s="94" t="s">
        <v>96</v>
      </c>
      <c r="E5" s="95" t="s">
        <v>97</v>
      </c>
      <c r="F5" s="95" t="s">
        <v>98</v>
      </c>
      <c r="G5" s="96" t="s">
        <v>99</v>
      </c>
      <c r="I5" s="131" t="s">
        <v>116</v>
      </c>
      <c r="J5" s="131"/>
      <c r="K5" s="128"/>
      <c r="N5" s="127"/>
      <c r="O5" s="127"/>
      <c r="P5" s="127"/>
      <c r="Q5" s="127"/>
    </row>
    <row r="6" spans="3:17" ht="25.8" customHeight="1" thickBot="1" x14ac:dyDescent="0.4">
      <c r="C6" s="97" t="s">
        <v>100</v>
      </c>
      <c r="D6" s="98" t="s">
        <v>101</v>
      </c>
      <c r="E6" s="99" t="s">
        <v>102</v>
      </c>
      <c r="F6" s="99" t="s">
        <v>102</v>
      </c>
      <c r="G6" s="100" t="s">
        <v>102</v>
      </c>
      <c r="I6" s="130" t="s">
        <v>118</v>
      </c>
      <c r="J6" s="130"/>
      <c r="K6" s="136"/>
      <c r="L6" s="137"/>
      <c r="N6" s="127"/>
      <c r="O6" s="127"/>
      <c r="P6" s="127"/>
      <c r="Q6" s="127"/>
    </row>
    <row r="7" spans="3:17" ht="25.8" customHeight="1" thickBot="1" x14ac:dyDescent="0.4">
      <c r="C7" s="101">
        <v>20</v>
      </c>
      <c r="D7" s="102">
        <v>12</v>
      </c>
      <c r="E7" s="103" t="s">
        <v>133</v>
      </c>
      <c r="F7" s="103" t="s">
        <v>130</v>
      </c>
      <c r="G7" s="104" t="s">
        <v>123</v>
      </c>
      <c r="I7" s="131" t="s">
        <v>120</v>
      </c>
      <c r="J7" s="131"/>
      <c r="K7" s="128"/>
      <c r="N7" s="127"/>
      <c r="O7" s="127"/>
      <c r="P7" s="127"/>
      <c r="Q7" s="127"/>
    </row>
    <row r="8" spans="3:17" ht="25.8" customHeight="1" thickBot="1" x14ac:dyDescent="0.4">
      <c r="C8" s="101">
        <v>21</v>
      </c>
      <c r="D8" s="103" t="s">
        <v>142</v>
      </c>
      <c r="E8" s="105">
        <v>0.16875000000000001</v>
      </c>
      <c r="F8" s="103" t="s">
        <v>136</v>
      </c>
      <c r="G8" s="104" t="s">
        <v>144</v>
      </c>
      <c r="I8" s="131" t="s">
        <v>122</v>
      </c>
      <c r="J8" s="131"/>
      <c r="K8" s="128"/>
      <c r="N8" s="127"/>
      <c r="O8" s="127"/>
      <c r="P8" s="127"/>
      <c r="Q8" s="127"/>
    </row>
    <row r="9" spans="3:17" ht="25.8" customHeight="1" thickBot="1" x14ac:dyDescent="0.4">
      <c r="C9" s="101">
        <v>22</v>
      </c>
      <c r="D9" s="102">
        <v>19</v>
      </c>
      <c r="E9" s="103" t="s">
        <v>155</v>
      </c>
      <c r="F9" s="106" t="s">
        <v>148</v>
      </c>
      <c r="G9" s="104" t="s">
        <v>146</v>
      </c>
      <c r="I9" s="131" t="s">
        <v>129</v>
      </c>
      <c r="J9" s="131"/>
      <c r="K9" s="128">
        <f>(12*100%)/160</f>
        <v>7.4999999999999997E-2</v>
      </c>
      <c r="L9" s="139">
        <f>K9</f>
        <v>7.4999999999999997E-2</v>
      </c>
      <c r="N9" s="127"/>
      <c r="O9" s="127"/>
      <c r="P9" s="127"/>
      <c r="Q9" s="127"/>
    </row>
    <row r="10" spans="3:17" ht="25.8" customHeight="1" thickBot="1" x14ac:dyDescent="0.4">
      <c r="C10" s="101">
        <v>23</v>
      </c>
      <c r="D10" s="103" t="s">
        <v>164</v>
      </c>
      <c r="E10" s="105">
        <v>0.4375</v>
      </c>
      <c r="F10" s="103" t="s">
        <v>158</v>
      </c>
      <c r="G10" s="104" t="s">
        <v>166</v>
      </c>
      <c r="I10" s="131" t="s">
        <v>131</v>
      </c>
      <c r="J10" s="131"/>
      <c r="K10" s="128">
        <f>12/160</f>
        <v>7.4999999999999997E-2</v>
      </c>
      <c r="L10" s="139">
        <f>K10</f>
        <v>7.4999999999999997E-2</v>
      </c>
      <c r="O10" s="127"/>
      <c r="P10" s="127"/>
      <c r="Q10" s="127"/>
    </row>
    <row r="11" spans="3:17" ht="25.8" customHeight="1" thickBot="1" x14ac:dyDescent="0.4">
      <c r="C11" s="101">
        <v>24</v>
      </c>
      <c r="D11" s="102">
        <v>29</v>
      </c>
      <c r="E11" s="103" t="s">
        <v>172</v>
      </c>
      <c r="F11" s="103" t="s">
        <v>170</v>
      </c>
      <c r="G11" s="104" t="s">
        <v>168</v>
      </c>
      <c r="I11" s="131" t="s">
        <v>132</v>
      </c>
      <c r="J11" s="131"/>
      <c r="K11" s="128"/>
      <c r="O11" s="127"/>
      <c r="P11" s="127"/>
      <c r="Q11" s="127"/>
    </row>
    <row r="12" spans="3:17" ht="25.8" customHeight="1" thickBot="1" x14ac:dyDescent="0.4">
      <c r="C12" s="101">
        <v>25</v>
      </c>
      <c r="D12" s="103" t="s">
        <v>181</v>
      </c>
      <c r="E12" s="105">
        <v>0.75624999999999998</v>
      </c>
      <c r="F12" s="103" t="s">
        <v>175</v>
      </c>
      <c r="G12" s="104" t="s">
        <v>183</v>
      </c>
      <c r="I12" s="131" t="s">
        <v>134</v>
      </c>
      <c r="J12" s="131"/>
      <c r="K12" s="128" t="s">
        <v>135</v>
      </c>
      <c r="L12" s="132">
        <f>16.875%-7.5%</f>
        <v>9.3750000000000014E-2</v>
      </c>
      <c r="M12" s="139">
        <f>L12</f>
        <v>9.3750000000000014E-2</v>
      </c>
      <c r="N12" s="127"/>
      <c r="O12" s="127"/>
      <c r="P12" s="127"/>
      <c r="Q12" s="127"/>
    </row>
    <row r="13" spans="3:17" ht="25.8" customHeight="1" thickBot="1" x14ac:dyDescent="0.4">
      <c r="C13" s="101">
        <v>26</v>
      </c>
      <c r="D13" s="102">
        <v>21</v>
      </c>
      <c r="E13" s="103" t="s">
        <v>189</v>
      </c>
      <c r="F13" s="103" t="s">
        <v>187</v>
      </c>
      <c r="G13" s="104" t="s">
        <v>185</v>
      </c>
      <c r="I13" s="132" t="s">
        <v>141</v>
      </c>
      <c r="J13" s="131"/>
      <c r="K13" s="128">
        <f>160*9.375%/100%</f>
        <v>15</v>
      </c>
      <c r="N13" s="127"/>
      <c r="O13" s="127"/>
      <c r="P13" s="127"/>
      <c r="Q13" s="127"/>
    </row>
    <row r="14" spans="3:17" ht="25.8" customHeight="1" thickBot="1" x14ac:dyDescent="0.4">
      <c r="C14" s="101">
        <v>27</v>
      </c>
      <c r="D14" s="103" t="s">
        <v>192</v>
      </c>
      <c r="E14" s="103" t="s">
        <v>119</v>
      </c>
      <c r="F14" s="104" t="s">
        <v>195</v>
      </c>
      <c r="G14" s="104" t="s">
        <v>121</v>
      </c>
      <c r="I14" s="131" t="s">
        <v>143</v>
      </c>
      <c r="J14" s="131"/>
      <c r="K14" s="128">
        <f>12+15</f>
        <v>27</v>
      </c>
      <c r="N14" s="127"/>
      <c r="O14" s="127"/>
      <c r="P14" s="127"/>
      <c r="Q14" s="127"/>
    </row>
    <row r="15" spans="3:17" ht="25.8" customHeight="1" thickBot="1" x14ac:dyDescent="0.4">
      <c r="C15" s="107" t="s">
        <v>1</v>
      </c>
      <c r="D15" s="108">
        <v>160</v>
      </c>
      <c r="E15" s="109" t="s">
        <v>2</v>
      </c>
      <c r="F15" s="110" t="s">
        <v>117</v>
      </c>
      <c r="G15" s="111" t="s">
        <v>2</v>
      </c>
      <c r="I15" s="131" t="s">
        <v>145</v>
      </c>
      <c r="J15" s="131"/>
      <c r="K15" s="128">
        <f>12+15+19</f>
        <v>46</v>
      </c>
      <c r="O15" s="127"/>
      <c r="P15" s="127"/>
      <c r="Q15" s="127"/>
    </row>
    <row r="16" spans="3:17" x14ac:dyDescent="0.3">
      <c r="I16" s="131" t="s">
        <v>147</v>
      </c>
      <c r="J16" s="131"/>
      <c r="K16" s="128">
        <f>19/160</f>
        <v>0.11874999999999999</v>
      </c>
      <c r="L16" s="139">
        <f>K16</f>
        <v>0.11874999999999999</v>
      </c>
      <c r="O16" s="127"/>
      <c r="P16" s="127"/>
      <c r="Q16" s="127"/>
    </row>
    <row r="17" spans="2:17" x14ac:dyDescent="0.3">
      <c r="C17" s="153" t="s">
        <v>128</v>
      </c>
      <c r="D17" s="153"/>
      <c r="I17" s="131" t="s">
        <v>153</v>
      </c>
      <c r="J17" s="131"/>
      <c r="K17" s="128"/>
      <c r="O17" s="127"/>
      <c r="P17" s="127"/>
      <c r="Q17" s="127"/>
    </row>
    <row r="18" spans="2:17" x14ac:dyDescent="0.3">
      <c r="B18" s="127" t="s">
        <v>124</v>
      </c>
      <c r="C18" s="133">
        <v>12</v>
      </c>
      <c r="D18" s="135" t="s">
        <v>125</v>
      </c>
      <c r="E18" s="132" t="s">
        <v>126</v>
      </c>
      <c r="F18" s="132" t="s">
        <v>127</v>
      </c>
      <c r="G18" s="127"/>
      <c r="H18" s="127"/>
      <c r="I18" s="131" t="s">
        <v>154</v>
      </c>
      <c r="J18" s="131"/>
      <c r="K18" s="128">
        <f>16.875%+11.875%</f>
        <v>0.28749999999999998</v>
      </c>
      <c r="L18" s="139">
        <f>K18</f>
        <v>0.28749999999999998</v>
      </c>
      <c r="O18" s="127"/>
      <c r="P18" s="127"/>
      <c r="Q18" s="127"/>
    </row>
    <row r="19" spans="2:17" x14ac:dyDescent="0.3">
      <c r="B19" s="127"/>
      <c r="C19" s="135">
        <v>160</v>
      </c>
      <c r="D19" s="134">
        <v>1</v>
      </c>
      <c r="E19" s="127"/>
      <c r="F19" s="127"/>
      <c r="G19" s="127"/>
      <c r="H19" s="127"/>
      <c r="I19" s="126" t="s">
        <v>156</v>
      </c>
      <c r="J19" s="126"/>
      <c r="K19" s="132" t="s">
        <v>157</v>
      </c>
      <c r="L19" s="132">
        <f>43.75%-28.75%</f>
        <v>0.15000000000000002</v>
      </c>
      <c r="M19" s="139">
        <f>L19</f>
        <v>0.15000000000000002</v>
      </c>
      <c r="O19" s="127"/>
      <c r="P19" s="127"/>
      <c r="Q19" s="127"/>
    </row>
    <row r="20" spans="2:17" x14ac:dyDescent="0.3">
      <c r="B20" s="127"/>
      <c r="C20" s="127"/>
      <c r="D20" s="127"/>
      <c r="E20" s="127"/>
      <c r="F20" s="127"/>
      <c r="G20" s="127"/>
      <c r="H20" s="127"/>
      <c r="I20" s="126" t="s">
        <v>163</v>
      </c>
      <c r="J20" s="126"/>
      <c r="K20" s="132">
        <f>160*15%/100%</f>
        <v>24</v>
      </c>
      <c r="O20" s="127"/>
      <c r="P20" s="127"/>
      <c r="Q20" s="127"/>
    </row>
    <row r="21" spans="2:17" x14ac:dyDescent="0.3">
      <c r="C21" s="153" t="s">
        <v>128</v>
      </c>
      <c r="D21" s="153"/>
      <c r="I21" s="126" t="s">
        <v>165</v>
      </c>
      <c r="J21" s="126"/>
      <c r="K21" s="132">
        <f>46+24</f>
        <v>70</v>
      </c>
    </row>
    <row r="22" spans="2:17" x14ac:dyDescent="0.3">
      <c r="B22" s="127" t="s">
        <v>137</v>
      </c>
      <c r="C22" s="133" t="s">
        <v>138</v>
      </c>
      <c r="D22" s="140">
        <v>9.375E-2</v>
      </c>
      <c r="E22" s="132" t="s">
        <v>139</v>
      </c>
      <c r="F22" s="132" t="s">
        <v>140</v>
      </c>
      <c r="G22" s="127"/>
      <c r="H22" s="127"/>
      <c r="I22" s="126" t="s">
        <v>167</v>
      </c>
      <c r="J22" s="126"/>
      <c r="K22" s="132">
        <f>70+29</f>
        <v>99</v>
      </c>
    </row>
    <row r="23" spans="2:17" x14ac:dyDescent="0.3">
      <c r="B23" s="127"/>
      <c r="C23" s="135">
        <v>160</v>
      </c>
      <c r="D23" s="134">
        <v>1</v>
      </c>
      <c r="E23" s="127"/>
      <c r="F23" s="127"/>
      <c r="G23" s="127"/>
      <c r="H23" s="127"/>
      <c r="I23" s="126" t="s">
        <v>169</v>
      </c>
      <c r="J23" s="126"/>
      <c r="K23" s="132">
        <f>29/160</f>
        <v>0.18124999999999999</v>
      </c>
      <c r="L23" s="139">
        <f>K23</f>
        <v>0.18124999999999999</v>
      </c>
    </row>
    <row r="24" spans="2:17" x14ac:dyDescent="0.3">
      <c r="B24" s="127"/>
      <c r="C24" s="127"/>
      <c r="D24" s="127"/>
      <c r="E24" s="127"/>
      <c r="F24" s="127"/>
      <c r="G24" s="127"/>
      <c r="H24" s="127"/>
      <c r="I24" s="126" t="s">
        <v>171</v>
      </c>
      <c r="J24" s="126"/>
      <c r="K24" s="132">
        <f>43.75%+18.125%</f>
        <v>0.61875000000000002</v>
      </c>
      <c r="L24" s="139">
        <f>K24</f>
        <v>0.61875000000000002</v>
      </c>
    </row>
    <row r="25" spans="2:17" x14ac:dyDescent="0.3">
      <c r="C25" s="153" t="s">
        <v>128</v>
      </c>
      <c r="D25" s="153"/>
      <c r="G25" s="127"/>
      <c r="H25" s="127"/>
      <c r="I25" s="126" t="s">
        <v>173</v>
      </c>
      <c r="J25" s="126"/>
      <c r="K25" s="132" t="s">
        <v>174</v>
      </c>
      <c r="L25" s="132">
        <f>75.625%-61.875%</f>
        <v>0.13749999999999996</v>
      </c>
      <c r="M25" s="139">
        <f>L25</f>
        <v>0.13749999999999996</v>
      </c>
    </row>
    <row r="26" spans="2:17" x14ac:dyDescent="0.3">
      <c r="B26" s="127" t="s">
        <v>149</v>
      </c>
      <c r="C26" s="133">
        <v>19</v>
      </c>
      <c r="D26" s="135" t="s">
        <v>150</v>
      </c>
      <c r="E26" s="132" t="s">
        <v>151</v>
      </c>
      <c r="F26" s="132" t="s">
        <v>152</v>
      </c>
      <c r="G26" s="127"/>
      <c r="H26" s="127"/>
      <c r="I26" s="126" t="s">
        <v>180</v>
      </c>
      <c r="J26" s="126"/>
      <c r="K26" s="132">
        <f>160*13.75%/100%</f>
        <v>22</v>
      </c>
    </row>
    <row r="27" spans="2:17" x14ac:dyDescent="0.3">
      <c r="B27" s="127"/>
      <c r="C27" s="135">
        <v>160</v>
      </c>
      <c r="D27" s="134">
        <v>1</v>
      </c>
      <c r="E27" s="127"/>
      <c r="F27" s="127"/>
      <c r="G27" s="127"/>
      <c r="H27" s="127"/>
      <c r="I27" s="126" t="s">
        <v>182</v>
      </c>
      <c r="J27" s="126"/>
      <c r="K27" s="132">
        <f>99+22</f>
        <v>121</v>
      </c>
    </row>
    <row r="28" spans="2:17" x14ac:dyDescent="0.3">
      <c r="B28" s="127"/>
      <c r="C28" s="127"/>
      <c r="D28" s="127"/>
      <c r="E28" s="127"/>
      <c r="F28" s="127"/>
      <c r="G28" s="127"/>
      <c r="H28" s="127"/>
      <c r="I28" s="126" t="s">
        <v>184</v>
      </c>
      <c r="J28" s="126"/>
      <c r="K28" s="132">
        <f>121+21</f>
        <v>142</v>
      </c>
    </row>
    <row r="29" spans="2:17" x14ac:dyDescent="0.3">
      <c r="C29" s="153" t="s">
        <v>128</v>
      </c>
      <c r="D29" s="153"/>
      <c r="I29" s="126" t="s">
        <v>186</v>
      </c>
      <c r="J29" s="126"/>
      <c r="K29" s="132">
        <f>21/160</f>
        <v>0.13125000000000001</v>
      </c>
      <c r="L29" s="139">
        <f>K29</f>
        <v>0.13125000000000001</v>
      </c>
    </row>
    <row r="30" spans="2:17" x14ac:dyDescent="0.3">
      <c r="B30" s="127" t="s">
        <v>159</v>
      </c>
      <c r="C30" s="133" t="s">
        <v>160</v>
      </c>
      <c r="D30" s="140">
        <v>0.15</v>
      </c>
      <c r="E30" s="132" t="s">
        <v>161</v>
      </c>
      <c r="F30" s="132" t="s">
        <v>162</v>
      </c>
      <c r="G30" s="127"/>
      <c r="H30" s="127"/>
      <c r="I30" s="126" t="s">
        <v>188</v>
      </c>
      <c r="J30" s="126"/>
      <c r="K30" s="132">
        <f>75.625%+13.125%</f>
        <v>0.88749999999999996</v>
      </c>
      <c r="L30" s="139">
        <f>K30</f>
        <v>0.88749999999999996</v>
      </c>
    </row>
    <row r="31" spans="2:17" x14ac:dyDescent="0.3">
      <c r="B31" s="127"/>
      <c r="C31" s="135">
        <v>160</v>
      </c>
      <c r="D31" s="134">
        <v>1</v>
      </c>
      <c r="E31" s="127"/>
      <c r="F31" s="127"/>
      <c r="G31" s="127"/>
      <c r="H31" s="127"/>
      <c r="I31" s="126" t="s">
        <v>190</v>
      </c>
      <c r="J31" s="126"/>
      <c r="K31" s="132" t="s">
        <v>191</v>
      </c>
      <c r="L31" s="132">
        <f>160-142</f>
        <v>18</v>
      </c>
    </row>
    <row r="32" spans="2:17" x14ac:dyDescent="0.3">
      <c r="B32" s="127"/>
      <c r="C32" s="127"/>
      <c r="D32" s="127"/>
      <c r="E32" s="127"/>
      <c r="F32" s="127"/>
      <c r="G32" s="127"/>
      <c r="H32" s="127"/>
      <c r="I32" s="126" t="s">
        <v>193</v>
      </c>
      <c r="J32" s="126"/>
      <c r="K32" s="132" t="s">
        <v>194</v>
      </c>
      <c r="L32" s="132">
        <f>100% - 88.75%</f>
        <v>0.11250000000000004</v>
      </c>
      <c r="M32" s="139">
        <f>L32</f>
        <v>0.11250000000000004</v>
      </c>
    </row>
    <row r="33" spans="2:8" x14ac:dyDescent="0.3">
      <c r="C33" s="153" t="s">
        <v>128</v>
      </c>
      <c r="D33" s="153"/>
      <c r="G33" s="127"/>
      <c r="H33" s="127"/>
    </row>
    <row r="34" spans="2:8" x14ac:dyDescent="0.3">
      <c r="B34" s="127" t="s">
        <v>176</v>
      </c>
      <c r="C34" s="133" t="s">
        <v>177</v>
      </c>
      <c r="D34" s="140">
        <v>0.13750000000000001</v>
      </c>
      <c r="E34" s="132" t="s">
        <v>178</v>
      </c>
      <c r="F34" s="132" t="s">
        <v>179</v>
      </c>
      <c r="G34" s="127"/>
      <c r="H34" s="127"/>
    </row>
    <row r="35" spans="2:8" x14ac:dyDescent="0.3">
      <c r="B35" s="127"/>
      <c r="C35" s="135">
        <v>160</v>
      </c>
      <c r="D35" s="134">
        <v>1</v>
      </c>
      <c r="E35" s="127"/>
      <c r="F35" s="127"/>
      <c r="G35" s="127"/>
      <c r="H35" s="127"/>
    </row>
    <row r="36" spans="2:8" x14ac:dyDescent="0.3">
      <c r="B36" s="127"/>
      <c r="C36" s="127"/>
      <c r="D36" s="127"/>
      <c r="E36" s="127"/>
      <c r="F36" s="127"/>
      <c r="G36" s="127"/>
      <c r="H36" s="127"/>
    </row>
    <row r="37" spans="2:8" x14ac:dyDescent="0.3">
      <c r="B37" s="127"/>
      <c r="C37" s="127"/>
      <c r="D37" s="127"/>
      <c r="E37" s="127"/>
      <c r="F37" s="127"/>
      <c r="G37" s="127"/>
      <c r="H37" s="127"/>
    </row>
    <row r="38" spans="2:8" x14ac:dyDescent="0.3">
      <c r="B38" s="127"/>
      <c r="C38" s="127"/>
      <c r="D38" s="127"/>
      <c r="E38" s="127"/>
      <c r="F38" s="127"/>
      <c r="G38" s="127"/>
      <c r="H38" s="127"/>
    </row>
  </sheetData>
  <mergeCells count="5">
    <mergeCell ref="C17:D17"/>
    <mergeCell ref="C21:D21"/>
    <mergeCell ref="C25:D25"/>
    <mergeCell ref="C29:D29"/>
    <mergeCell ref="C33:D33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8838A-D866-4DCE-970A-79D17C2F37A4}">
  <dimension ref="B1:R29"/>
  <sheetViews>
    <sheetView tabSelected="1" zoomScale="70" zoomScaleNormal="70" workbookViewId="0">
      <selection activeCell="O18" sqref="O18"/>
    </sheetView>
  </sheetViews>
  <sheetFormatPr defaultRowHeight="17.399999999999999" x14ac:dyDescent="0.3"/>
  <cols>
    <col min="1" max="1" width="1.77734375" customWidth="1"/>
    <col min="2" max="3" width="26.6640625" customWidth="1"/>
    <col min="4" max="4" width="26.109375" customWidth="1"/>
    <col min="5" max="5" width="24.109375" customWidth="1"/>
    <col min="6" max="6" width="28.6640625" customWidth="1"/>
    <col min="7" max="7" width="2" customWidth="1"/>
    <col min="8" max="8" width="37" style="89" bestFit="1" customWidth="1"/>
    <col min="9" max="9" width="2" style="89" customWidth="1"/>
    <col min="10" max="10" width="17.21875" style="138" bestFit="1" customWidth="1"/>
    <col min="11" max="11" width="13.44140625" style="1" customWidth="1"/>
  </cols>
  <sheetData>
    <row r="1" spans="2:18" ht="9.6" customHeight="1" x14ac:dyDescent="0.3"/>
    <row r="2" spans="2:18" x14ac:dyDescent="0.3">
      <c r="H2" s="125" t="s">
        <v>93</v>
      </c>
      <c r="I2" s="90"/>
      <c r="J2" s="91" t="s">
        <v>94</v>
      </c>
    </row>
    <row r="3" spans="2:18" ht="7.8" customHeight="1" x14ac:dyDescent="0.3">
      <c r="H3"/>
      <c r="I3"/>
      <c r="J3" s="1"/>
    </row>
    <row r="4" spans="2:18" ht="21.6" customHeight="1" thickBot="1" x14ac:dyDescent="0.35">
      <c r="B4" s="92" t="s">
        <v>51</v>
      </c>
      <c r="C4" s="92" t="s">
        <v>52</v>
      </c>
      <c r="H4" s="131" t="s">
        <v>200</v>
      </c>
      <c r="I4" s="129"/>
      <c r="J4" s="128"/>
      <c r="K4" s="132"/>
      <c r="L4" s="127"/>
      <c r="M4" s="127"/>
      <c r="N4" s="127"/>
      <c r="O4" s="127"/>
      <c r="P4" s="127"/>
      <c r="Q4" s="127"/>
      <c r="R4" s="127"/>
    </row>
    <row r="5" spans="2:18" ht="21.6" customHeight="1" x14ac:dyDescent="0.3">
      <c r="B5" s="112" t="s">
        <v>103</v>
      </c>
      <c r="C5" s="114" t="s">
        <v>96</v>
      </c>
      <c r="D5" s="113" t="s">
        <v>196</v>
      </c>
      <c r="E5" s="113" t="s">
        <v>98</v>
      </c>
      <c r="F5" s="113" t="s">
        <v>197</v>
      </c>
      <c r="H5" s="131" t="s">
        <v>199</v>
      </c>
      <c r="I5" s="128"/>
      <c r="J5" s="128"/>
      <c r="K5" s="132"/>
      <c r="L5" s="127"/>
      <c r="M5" s="127"/>
      <c r="N5" s="127"/>
      <c r="O5" s="127"/>
      <c r="P5" s="127"/>
      <c r="Q5" s="127"/>
      <c r="R5" s="127"/>
    </row>
    <row r="6" spans="2:18" ht="21.6" customHeight="1" thickBot="1" x14ac:dyDescent="0.35">
      <c r="B6" s="115" t="s">
        <v>104</v>
      </c>
      <c r="C6" s="117" t="s">
        <v>107</v>
      </c>
      <c r="D6" s="116" t="s">
        <v>105</v>
      </c>
      <c r="E6" s="116" t="s">
        <v>106</v>
      </c>
      <c r="F6" s="116" t="s">
        <v>106</v>
      </c>
      <c r="H6" s="130" t="s">
        <v>201</v>
      </c>
      <c r="I6" s="130"/>
      <c r="J6" s="136"/>
      <c r="K6" s="132"/>
      <c r="L6" s="127"/>
      <c r="M6" s="127"/>
      <c r="N6" s="127"/>
      <c r="O6" s="127"/>
      <c r="P6" s="127"/>
      <c r="Q6" s="127"/>
      <c r="R6" s="127"/>
    </row>
    <row r="7" spans="2:18" ht="21.6" customHeight="1" thickBot="1" x14ac:dyDescent="0.35">
      <c r="B7" s="118" t="s">
        <v>108</v>
      </c>
      <c r="C7" s="104" t="s">
        <v>205</v>
      </c>
      <c r="D7" s="119">
        <v>84</v>
      </c>
      <c r="E7" s="103" t="s">
        <v>207</v>
      </c>
      <c r="F7" s="103" t="s">
        <v>209</v>
      </c>
      <c r="H7" s="131" t="s">
        <v>204</v>
      </c>
      <c r="I7" s="131"/>
      <c r="J7" s="128"/>
      <c r="K7" s="132"/>
      <c r="L7" s="127"/>
      <c r="M7" s="127"/>
      <c r="N7" s="127"/>
      <c r="O7" s="127"/>
      <c r="P7" s="127"/>
      <c r="Q7" s="127"/>
      <c r="R7" s="127"/>
    </row>
    <row r="8" spans="2:18" ht="21.6" customHeight="1" thickBot="1" x14ac:dyDescent="0.35">
      <c r="B8" s="118" t="s">
        <v>109</v>
      </c>
      <c r="C8" s="141" t="s">
        <v>213</v>
      </c>
      <c r="D8" s="103" t="s">
        <v>215</v>
      </c>
      <c r="E8" s="103" t="s">
        <v>211</v>
      </c>
      <c r="F8" s="120">
        <v>0.47499999999999998</v>
      </c>
      <c r="H8" s="131" t="s">
        <v>206</v>
      </c>
      <c r="I8" s="131"/>
      <c r="J8" s="128">
        <f>84/320</f>
        <v>0.26250000000000001</v>
      </c>
      <c r="K8" s="142">
        <f>J8</f>
        <v>0.26250000000000001</v>
      </c>
      <c r="L8" s="127"/>
      <c r="M8" s="127"/>
      <c r="N8" s="127"/>
      <c r="O8" s="127"/>
      <c r="P8" s="127"/>
      <c r="Q8" s="127"/>
      <c r="R8" s="127"/>
    </row>
    <row r="9" spans="2:18" ht="21.6" customHeight="1" thickBot="1" x14ac:dyDescent="0.35">
      <c r="B9" s="118" t="s">
        <v>110</v>
      </c>
      <c r="C9" s="104" t="s">
        <v>217</v>
      </c>
      <c r="D9" s="119">
        <v>207</v>
      </c>
      <c r="E9" s="103" t="s">
        <v>219</v>
      </c>
      <c r="F9" s="106" t="s">
        <v>221</v>
      </c>
      <c r="H9" s="131" t="s">
        <v>208</v>
      </c>
      <c r="I9" s="131"/>
      <c r="J9" s="128"/>
      <c r="K9" s="132"/>
      <c r="L9" s="127"/>
      <c r="M9" s="127"/>
      <c r="N9" s="127"/>
      <c r="O9" s="127"/>
      <c r="P9" s="127"/>
      <c r="Q9" s="127"/>
      <c r="R9" s="127"/>
    </row>
    <row r="10" spans="2:18" ht="21.6" customHeight="1" thickBot="1" x14ac:dyDescent="0.35">
      <c r="B10" s="118" t="s">
        <v>111</v>
      </c>
      <c r="C10" s="104" t="s">
        <v>225</v>
      </c>
      <c r="D10" s="103" t="s">
        <v>227</v>
      </c>
      <c r="E10" s="103" t="s">
        <v>223</v>
      </c>
      <c r="F10" s="120">
        <v>0.75624999999999998</v>
      </c>
      <c r="H10" s="131" t="s">
        <v>210</v>
      </c>
      <c r="I10" s="131"/>
      <c r="J10" s="128">
        <f>47.5%-26.25%</f>
        <v>0.21249999999999997</v>
      </c>
      <c r="K10" s="142">
        <f>J10</f>
        <v>0.21249999999999997</v>
      </c>
      <c r="L10" s="127"/>
      <c r="M10" s="127"/>
      <c r="N10" s="127"/>
      <c r="O10" s="127"/>
      <c r="P10" s="127"/>
      <c r="Q10" s="127"/>
      <c r="R10" s="127"/>
    </row>
    <row r="11" spans="2:18" ht="21.6" customHeight="1" thickBot="1" x14ac:dyDescent="0.35">
      <c r="B11" s="118" t="s">
        <v>112</v>
      </c>
      <c r="C11" s="104" t="s">
        <v>231</v>
      </c>
      <c r="D11" s="103" t="s">
        <v>233</v>
      </c>
      <c r="E11" s="120">
        <v>8.4375000000000006E-2</v>
      </c>
      <c r="F11" s="103" t="s">
        <v>229</v>
      </c>
      <c r="H11" s="131" t="s">
        <v>212</v>
      </c>
      <c r="I11" s="131"/>
      <c r="J11" s="128">
        <f>320*21.25%/100%</f>
        <v>68</v>
      </c>
      <c r="K11" s="132"/>
      <c r="L11" s="127"/>
      <c r="M11" s="127"/>
      <c r="N11" s="127"/>
      <c r="O11" s="127"/>
      <c r="P11" s="127"/>
      <c r="Q11" s="127"/>
      <c r="R11" s="127"/>
    </row>
    <row r="12" spans="2:18" ht="21.6" customHeight="1" thickBot="1" x14ac:dyDescent="0.35">
      <c r="B12" s="118" t="s">
        <v>113</v>
      </c>
      <c r="C12" s="104" t="s">
        <v>235</v>
      </c>
      <c r="D12" s="119">
        <v>295</v>
      </c>
      <c r="E12" s="103" t="s">
        <v>237</v>
      </c>
      <c r="F12" s="103" t="s">
        <v>239</v>
      </c>
      <c r="H12" s="131" t="s">
        <v>214</v>
      </c>
      <c r="I12" s="131"/>
      <c r="J12" s="128">
        <f>84+68</f>
        <v>152</v>
      </c>
      <c r="K12" s="132"/>
      <c r="L12" s="127"/>
      <c r="M12" s="127"/>
      <c r="N12" s="127"/>
      <c r="O12" s="127"/>
      <c r="P12" s="127"/>
      <c r="Q12" s="127"/>
      <c r="R12" s="127"/>
    </row>
    <row r="13" spans="2:18" ht="21.6" customHeight="1" thickBot="1" x14ac:dyDescent="0.35">
      <c r="B13" s="118" t="s">
        <v>114</v>
      </c>
      <c r="C13" s="104" t="s">
        <v>241</v>
      </c>
      <c r="D13" s="119">
        <v>320</v>
      </c>
      <c r="E13" s="103" t="s">
        <v>243</v>
      </c>
      <c r="F13" s="103" t="s">
        <v>202</v>
      </c>
      <c r="H13" s="131" t="s">
        <v>216</v>
      </c>
      <c r="I13" s="131"/>
      <c r="J13" s="128">
        <f>207-152</f>
        <v>55</v>
      </c>
      <c r="K13" s="132"/>
      <c r="L13" s="127"/>
      <c r="M13" s="127"/>
      <c r="N13" s="127"/>
      <c r="O13" s="127"/>
      <c r="P13" s="127"/>
      <c r="Q13" s="127"/>
      <c r="R13" s="127"/>
    </row>
    <row r="14" spans="2:18" ht="21.6" customHeight="1" thickBot="1" x14ac:dyDescent="0.35">
      <c r="B14" s="121" t="s">
        <v>115</v>
      </c>
      <c r="C14" s="124" t="s">
        <v>198</v>
      </c>
      <c r="D14" s="122" t="s">
        <v>2</v>
      </c>
      <c r="E14" s="123" t="s">
        <v>203</v>
      </c>
      <c r="F14" s="122" t="s">
        <v>2</v>
      </c>
      <c r="H14" s="131" t="s">
        <v>218</v>
      </c>
      <c r="I14" s="131"/>
      <c r="J14" s="128">
        <f>55/320</f>
        <v>0.171875</v>
      </c>
      <c r="K14" s="142">
        <f>J14</f>
        <v>0.171875</v>
      </c>
      <c r="L14" s="127"/>
      <c r="M14" s="127"/>
      <c r="N14" s="127"/>
      <c r="O14" s="127"/>
      <c r="P14" s="127"/>
      <c r="Q14" s="127"/>
      <c r="R14" s="127"/>
    </row>
    <row r="15" spans="2:18" ht="21.6" customHeight="1" x14ac:dyDescent="0.3">
      <c r="H15" s="131" t="s">
        <v>220</v>
      </c>
      <c r="I15" s="131"/>
      <c r="J15" s="128">
        <f>47.5%+17.1875%</f>
        <v>0.64687499999999998</v>
      </c>
      <c r="K15" s="142">
        <f>J15</f>
        <v>0.64687499999999998</v>
      </c>
      <c r="L15" s="127"/>
      <c r="M15" s="127"/>
      <c r="N15" s="127"/>
      <c r="O15" s="127"/>
      <c r="P15" s="127"/>
      <c r="Q15" s="127"/>
      <c r="R15" s="127"/>
    </row>
    <row r="16" spans="2:18" ht="21.6" customHeight="1" x14ac:dyDescent="0.3">
      <c r="H16" s="131" t="s">
        <v>222</v>
      </c>
      <c r="I16" s="131"/>
      <c r="J16" s="128">
        <f>75.625%-64.6875%</f>
        <v>0.109375</v>
      </c>
      <c r="K16" s="142">
        <f>J16</f>
        <v>0.109375</v>
      </c>
      <c r="L16" s="127"/>
      <c r="M16" s="127"/>
      <c r="N16" s="127"/>
      <c r="O16" s="127"/>
      <c r="P16" s="127"/>
      <c r="Q16" s="127"/>
      <c r="R16" s="127"/>
    </row>
    <row r="17" spans="8:18" ht="21.6" customHeight="1" x14ac:dyDescent="0.3">
      <c r="H17" s="131" t="s">
        <v>224</v>
      </c>
      <c r="I17" s="131"/>
      <c r="J17" s="128">
        <f>320*10.9375%/100%</f>
        <v>35</v>
      </c>
      <c r="K17" s="132"/>
      <c r="L17" s="127"/>
      <c r="M17" s="127"/>
      <c r="N17" s="127"/>
      <c r="O17" s="127"/>
      <c r="P17" s="127"/>
      <c r="Q17" s="127"/>
      <c r="R17" s="127"/>
    </row>
    <row r="18" spans="8:18" ht="21.6" customHeight="1" x14ac:dyDescent="0.3">
      <c r="H18" s="131" t="s">
        <v>226</v>
      </c>
      <c r="I18" s="131"/>
      <c r="J18" s="128">
        <f>207+35</f>
        <v>242</v>
      </c>
      <c r="K18" s="132"/>
      <c r="L18" s="127"/>
      <c r="M18" s="127"/>
      <c r="N18" s="127"/>
      <c r="O18" s="127"/>
      <c r="P18" s="127"/>
      <c r="Q18" s="127"/>
      <c r="R18" s="127"/>
    </row>
    <row r="19" spans="8:18" ht="21.6" customHeight="1" x14ac:dyDescent="0.3">
      <c r="H19" s="126" t="s">
        <v>228</v>
      </c>
      <c r="I19" s="126"/>
      <c r="J19" s="132">
        <f>75.625%+8.4375%</f>
        <v>0.84062499999999996</v>
      </c>
      <c r="K19" s="142">
        <f>J19</f>
        <v>0.84062499999999996</v>
      </c>
      <c r="L19" s="127"/>
      <c r="M19" s="127"/>
      <c r="N19" s="127"/>
      <c r="O19" s="127"/>
      <c r="P19" s="127"/>
      <c r="Q19" s="127"/>
      <c r="R19" s="127"/>
    </row>
    <row r="20" spans="8:18" ht="21.6" customHeight="1" x14ac:dyDescent="0.3">
      <c r="H20" s="126" t="s">
        <v>230</v>
      </c>
      <c r="I20" s="126"/>
      <c r="J20" s="132">
        <f>320*8.4375%/100%</f>
        <v>27</v>
      </c>
      <c r="K20" s="132"/>
      <c r="L20" s="127"/>
      <c r="M20" s="127"/>
      <c r="N20" s="127"/>
      <c r="O20" s="127"/>
      <c r="P20" s="127"/>
      <c r="Q20" s="127"/>
      <c r="R20" s="127"/>
    </row>
    <row r="21" spans="8:18" ht="21.6" customHeight="1" x14ac:dyDescent="0.3">
      <c r="H21" s="126" t="s">
        <v>232</v>
      </c>
      <c r="I21" s="126"/>
      <c r="J21" s="132">
        <f>242+27</f>
        <v>269</v>
      </c>
      <c r="K21" s="132"/>
      <c r="L21" s="127"/>
      <c r="M21" s="127"/>
      <c r="N21" s="127"/>
      <c r="O21" s="127"/>
      <c r="P21" s="127"/>
      <c r="Q21" s="127"/>
      <c r="R21" s="127"/>
    </row>
    <row r="22" spans="8:18" ht="21.6" customHeight="1" x14ac:dyDescent="0.3">
      <c r="H22" s="126" t="s">
        <v>234</v>
      </c>
      <c r="I22" s="126"/>
      <c r="J22" s="132">
        <f>295-269</f>
        <v>26</v>
      </c>
      <c r="K22" s="132"/>
      <c r="L22" s="127"/>
      <c r="M22" s="127"/>
      <c r="N22" s="127"/>
      <c r="O22" s="127"/>
      <c r="P22" s="127"/>
      <c r="Q22" s="127"/>
      <c r="R22" s="127"/>
    </row>
    <row r="23" spans="8:18" ht="21.6" customHeight="1" x14ac:dyDescent="0.3">
      <c r="H23" s="126" t="s">
        <v>236</v>
      </c>
      <c r="I23" s="126"/>
      <c r="J23" s="132">
        <f>26/320</f>
        <v>8.1250000000000003E-2</v>
      </c>
      <c r="K23" s="142">
        <f>J23</f>
        <v>8.1250000000000003E-2</v>
      </c>
      <c r="L23" s="127"/>
      <c r="M23" s="127"/>
      <c r="N23" s="127"/>
      <c r="O23" s="127"/>
      <c r="P23" s="127"/>
      <c r="Q23" s="127"/>
      <c r="R23" s="127"/>
    </row>
    <row r="24" spans="8:18" ht="21.6" customHeight="1" x14ac:dyDescent="0.3">
      <c r="H24" s="126" t="s">
        <v>238</v>
      </c>
      <c r="I24" s="126"/>
      <c r="J24" s="132">
        <f>84.0625% + 8.125%</f>
        <v>0.921875</v>
      </c>
      <c r="K24" s="142">
        <f>J24</f>
        <v>0.921875</v>
      </c>
      <c r="L24" s="127"/>
      <c r="M24" s="127"/>
      <c r="N24" s="127"/>
      <c r="O24" s="127"/>
      <c r="P24" s="127"/>
      <c r="Q24" s="127"/>
      <c r="R24" s="127"/>
    </row>
    <row r="25" spans="8:18" ht="21.6" customHeight="1" x14ac:dyDescent="0.3">
      <c r="H25" s="126" t="s">
        <v>240</v>
      </c>
      <c r="I25" s="126"/>
      <c r="J25" s="132">
        <f>320-295</f>
        <v>25</v>
      </c>
      <c r="K25" s="142"/>
      <c r="L25" s="127"/>
      <c r="M25" s="127"/>
      <c r="N25" s="127"/>
      <c r="O25" s="127"/>
      <c r="P25" s="127"/>
      <c r="Q25" s="127"/>
      <c r="R25" s="127"/>
    </row>
    <row r="26" spans="8:18" ht="21.6" customHeight="1" x14ac:dyDescent="0.3">
      <c r="H26" s="126" t="s">
        <v>242</v>
      </c>
      <c r="I26" s="126"/>
      <c r="J26" s="132">
        <f>100% -92.1875%</f>
        <v>7.8125E-2</v>
      </c>
      <c r="K26" s="142">
        <f>J26</f>
        <v>7.8125E-2</v>
      </c>
      <c r="L26" s="127"/>
      <c r="M26" s="127"/>
      <c r="N26" s="127"/>
      <c r="O26" s="127"/>
      <c r="P26" s="127"/>
      <c r="Q26" s="127"/>
      <c r="R26" s="127"/>
    </row>
    <row r="27" spans="8:18" x14ac:dyDescent="0.3">
      <c r="H27" s="126"/>
      <c r="I27" s="126"/>
      <c r="J27" s="132"/>
      <c r="K27" s="132"/>
      <c r="L27" s="127"/>
      <c r="M27" s="127"/>
      <c r="N27" s="127"/>
      <c r="O27" s="127"/>
      <c r="P27" s="127"/>
      <c r="Q27" s="127"/>
      <c r="R27" s="127"/>
    </row>
    <row r="28" spans="8:18" x14ac:dyDescent="0.3">
      <c r="H28" s="126"/>
      <c r="I28" s="126"/>
      <c r="J28" s="132"/>
    </row>
    <row r="29" spans="8:18" x14ac:dyDescent="0.3">
      <c r="H29" s="126"/>
      <c r="I29" s="126"/>
      <c r="J29" s="1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9EBA6-D213-44E7-84AC-5B0EF297EC84}">
  <dimension ref="B1:F17"/>
  <sheetViews>
    <sheetView zoomScale="91" zoomScaleNormal="91" workbookViewId="0">
      <selection activeCell="F9" sqref="F9"/>
    </sheetView>
  </sheetViews>
  <sheetFormatPr defaultRowHeight="14.4" x14ac:dyDescent="0.3"/>
  <cols>
    <col min="1" max="1" width="4.77734375" customWidth="1"/>
    <col min="2" max="2" width="43.88671875" bestFit="1" customWidth="1"/>
    <col min="3" max="3" width="38.44140625" customWidth="1"/>
    <col min="4" max="5" width="36.109375" customWidth="1"/>
    <col min="6" max="6" width="39.77734375" customWidth="1"/>
  </cols>
  <sheetData>
    <row r="1" spans="2:6" ht="15" thickBot="1" x14ac:dyDescent="0.35"/>
    <row r="2" spans="2:6" ht="24" thickBot="1" x14ac:dyDescent="0.5">
      <c r="B2" s="147" t="s">
        <v>5</v>
      </c>
      <c r="C2" s="148"/>
      <c r="D2" s="148"/>
      <c r="E2" s="148"/>
      <c r="F2" s="149"/>
    </row>
    <row r="4" spans="2:6" s="2" customFormat="1" ht="29.4" x14ac:dyDescent="0.65">
      <c r="B4" s="18" t="s">
        <v>16</v>
      </c>
      <c r="C4" s="25" t="s">
        <v>32</v>
      </c>
      <c r="D4" s="26" t="s">
        <v>33</v>
      </c>
      <c r="E4" s="26" t="s">
        <v>34</v>
      </c>
      <c r="F4" s="26" t="s">
        <v>35</v>
      </c>
    </row>
    <row r="5" spans="2:6" ht="23.4" x14ac:dyDescent="0.45">
      <c r="B5" s="27" t="s">
        <v>3</v>
      </c>
      <c r="C5" s="23" t="s">
        <v>0</v>
      </c>
      <c r="D5" s="24" t="s">
        <v>31</v>
      </c>
      <c r="E5" s="24" t="s">
        <v>6</v>
      </c>
      <c r="F5" s="24" t="s">
        <v>7</v>
      </c>
    </row>
    <row r="6" spans="2:6" ht="24.6" x14ac:dyDescent="0.55000000000000004">
      <c r="B6" s="10" t="s">
        <v>17</v>
      </c>
      <c r="C6" s="7" t="s">
        <v>25</v>
      </c>
      <c r="D6" s="61">
        <f>25/120</f>
        <v>0.20833333333333334</v>
      </c>
      <c r="E6" s="7">
        <f>25</f>
        <v>25</v>
      </c>
      <c r="F6" s="20">
        <f>D6</f>
        <v>0.20833333333333334</v>
      </c>
    </row>
    <row r="7" spans="2:6" ht="24.6" x14ac:dyDescent="0.55000000000000004">
      <c r="B7" s="11" t="s">
        <v>18</v>
      </c>
      <c r="C7" s="8" t="s">
        <v>26</v>
      </c>
      <c r="D7" s="62">
        <f>38/120</f>
        <v>0.31666666666666665</v>
      </c>
      <c r="E7" s="8">
        <f>25+38</f>
        <v>63</v>
      </c>
      <c r="F7" s="22">
        <f>D6+D7</f>
        <v>0.52500000000000002</v>
      </c>
    </row>
    <row r="8" spans="2:6" ht="24.6" x14ac:dyDescent="0.55000000000000004">
      <c r="B8" s="10" t="s">
        <v>19</v>
      </c>
      <c r="C8" s="7" t="s">
        <v>27</v>
      </c>
      <c r="D8" s="61">
        <f>30/120</f>
        <v>0.25</v>
      </c>
      <c r="E8" s="7">
        <f>25+38+30</f>
        <v>93</v>
      </c>
      <c r="F8" s="20">
        <f>F7+D8</f>
        <v>0.77500000000000002</v>
      </c>
    </row>
    <row r="9" spans="2:6" ht="24.6" x14ac:dyDescent="0.55000000000000004">
      <c r="B9" s="11" t="s">
        <v>20</v>
      </c>
      <c r="C9" s="8" t="s">
        <v>28</v>
      </c>
      <c r="D9" s="62">
        <f>15/120</f>
        <v>0.125</v>
      </c>
      <c r="E9" s="8">
        <f>93+15</f>
        <v>108</v>
      </c>
      <c r="F9" s="22">
        <f>F8+D9</f>
        <v>0.9</v>
      </c>
    </row>
    <row r="10" spans="2:6" ht="24.6" x14ac:dyDescent="0.55000000000000004">
      <c r="B10" s="10" t="s">
        <v>21</v>
      </c>
      <c r="C10" s="7" t="s">
        <v>29</v>
      </c>
      <c r="D10" s="61">
        <f>8/120</f>
        <v>6.6666666666666666E-2</v>
      </c>
      <c r="E10" s="7">
        <f>108+8</f>
        <v>116</v>
      </c>
      <c r="F10" s="20">
        <f>F9+D10</f>
        <v>0.96666666666666667</v>
      </c>
    </row>
    <row r="11" spans="2:6" ht="24.6" x14ac:dyDescent="0.55000000000000004">
      <c r="B11" s="11" t="s">
        <v>22</v>
      </c>
      <c r="C11" s="8" t="s">
        <v>30</v>
      </c>
      <c r="D11" s="62">
        <f>4/120</f>
        <v>3.3333333333333333E-2</v>
      </c>
      <c r="E11" s="8">
        <f>116+4</f>
        <v>120</v>
      </c>
      <c r="F11" s="22">
        <f>F10+D11</f>
        <v>1</v>
      </c>
    </row>
    <row r="12" spans="2:6" ht="21" x14ac:dyDescent="0.4">
      <c r="B12" s="9" t="s">
        <v>1</v>
      </c>
      <c r="C12" s="6">
        <v>120</v>
      </c>
      <c r="D12" s="63">
        <f>SUM(D6:D11)</f>
        <v>1</v>
      </c>
      <c r="E12" s="21" t="s">
        <v>2</v>
      </c>
      <c r="F12" s="21" t="s">
        <v>2</v>
      </c>
    </row>
    <row r="15" spans="2:6" x14ac:dyDescent="0.3">
      <c r="C15" s="28"/>
    </row>
    <row r="17" spans="3:3" x14ac:dyDescent="0.3">
      <c r="C17" s="28"/>
    </row>
  </sheetData>
  <mergeCells count="1">
    <mergeCell ref="B2:F2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E113-3DA8-4346-8ADE-6E601BCC49FF}">
  <dimension ref="C2:H51"/>
  <sheetViews>
    <sheetView zoomScaleNormal="100" workbookViewId="0">
      <selection activeCell="D11" sqref="D11"/>
    </sheetView>
  </sheetViews>
  <sheetFormatPr defaultRowHeight="18" x14ac:dyDescent="0.35"/>
  <cols>
    <col min="3" max="3" width="28.88671875" style="29" customWidth="1"/>
    <col min="4" max="4" width="22.77734375" style="29" customWidth="1"/>
  </cols>
  <sheetData>
    <row r="2" spans="3:8" x14ac:dyDescent="0.35">
      <c r="H2" s="64">
        <v>33</v>
      </c>
    </row>
    <row r="3" spans="3:8" x14ac:dyDescent="0.35">
      <c r="H3" s="64">
        <v>35</v>
      </c>
    </row>
    <row r="4" spans="3:8" x14ac:dyDescent="0.35">
      <c r="H4" s="64">
        <v>35</v>
      </c>
    </row>
    <row r="5" spans="3:8" x14ac:dyDescent="0.35">
      <c r="H5" s="64">
        <v>39</v>
      </c>
    </row>
    <row r="6" spans="3:8" x14ac:dyDescent="0.35">
      <c r="H6" s="65">
        <v>41</v>
      </c>
    </row>
    <row r="7" spans="3:8" x14ac:dyDescent="0.35">
      <c r="H7" s="65">
        <v>41</v>
      </c>
    </row>
    <row r="8" spans="3:8" x14ac:dyDescent="0.35">
      <c r="H8" s="65">
        <v>42</v>
      </c>
    </row>
    <row r="9" spans="3:8" x14ac:dyDescent="0.35">
      <c r="H9" s="65">
        <v>45</v>
      </c>
    </row>
    <row r="10" spans="3:8" ht="36" x14ac:dyDescent="0.35">
      <c r="C10" s="66" t="s">
        <v>71</v>
      </c>
      <c r="D10" s="67" t="s">
        <v>72</v>
      </c>
      <c r="H10" s="65">
        <v>47</v>
      </c>
    </row>
    <row r="11" spans="3:8" x14ac:dyDescent="0.35">
      <c r="C11" s="33" t="s">
        <v>64</v>
      </c>
      <c r="D11" s="32">
        <v>4</v>
      </c>
      <c r="H11" s="65">
        <v>48</v>
      </c>
    </row>
    <row r="12" spans="3:8" x14ac:dyDescent="0.35">
      <c r="C12" s="33" t="s">
        <v>65</v>
      </c>
      <c r="D12" s="32">
        <v>6</v>
      </c>
      <c r="H12" s="64">
        <v>50</v>
      </c>
    </row>
    <row r="13" spans="3:8" x14ac:dyDescent="0.35">
      <c r="C13" s="33" t="s">
        <v>66</v>
      </c>
      <c r="D13" s="32">
        <v>9</v>
      </c>
      <c r="H13" s="64">
        <v>52</v>
      </c>
    </row>
    <row r="14" spans="3:8" x14ac:dyDescent="0.35">
      <c r="C14" s="33" t="s">
        <v>67</v>
      </c>
      <c r="D14" s="32">
        <v>11</v>
      </c>
      <c r="H14" s="64">
        <v>53</v>
      </c>
    </row>
    <row r="15" spans="3:8" x14ac:dyDescent="0.35">
      <c r="C15" s="33" t="s">
        <v>68</v>
      </c>
      <c r="D15" s="32">
        <v>9</v>
      </c>
      <c r="H15" s="64">
        <v>54</v>
      </c>
    </row>
    <row r="16" spans="3:8" x14ac:dyDescent="0.35">
      <c r="C16" s="33" t="s">
        <v>69</v>
      </c>
      <c r="D16" s="32">
        <v>7</v>
      </c>
      <c r="H16" s="64">
        <v>55</v>
      </c>
    </row>
    <row r="17" spans="3:8" x14ac:dyDescent="0.35">
      <c r="C17" s="33" t="s">
        <v>70</v>
      </c>
      <c r="D17" s="32">
        <v>4</v>
      </c>
      <c r="H17" s="64">
        <v>55</v>
      </c>
    </row>
    <row r="18" spans="3:8" x14ac:dyDescent="0.35">
      <c r="C18" s="68" t="s">
        <v>1</v>
      </c>
      <c r="D18" s="54">
        <f>SUM(D11:D17)</f>
        <v>50</v>
      </c>
      <c r="H18" s="64">
        <v>56</v>
      </c>
    </row>
    <row r="19" spans="3:8" x14ac:dyDescent="0.35">
      <c r="H19" s="64">
        <v>57</v>
      </c>
    </row>
    <row r="20" spans="3:8" x14ac:dyDescent="0.35">
      <c r="H20" s="64">
        <v>59</v>
      </c>
    </row>
    <row r="21" spans="3:8" x14ac:dyDescent="0.35">
      <c r="H21" s="65">
        <v>60</v>
      </c>
    </row>
    <row r="22" spans="3:8" x14ac:dyDescent="0.35">
      <c r="H22" s="65">
        <v>61</v>
      </c>
    </row>
    <row r="23" spans="3:8" x14ac:dyDescent="0.35">
      <c r="H23" s="65">
        <v>64</v>
      </c>
    </row>
    <row r="24" spans="3:8" x14ac:dyDescent="0.35">
      <c r="H24" s="65">
        <v>65</v>
      </c>
    </row>
    <row r="25" spans="3:8" x14ac:dyDescent="0.35">
      <c r="H25" s="65">
        <v>65</v>
      </c>
    </row>
    <row r="26" spans="3:8" x14ac:dyDescent="0.35">
      <c r="H26" s="65">
        <v>65</v>
      </c>
    </row>
    <row r="27" spans="3:8" x14ac:dyDescent="0.35">
      <c r="H27" s="65">
        <v>66</v>
      </c>
    </row>
    <row r="28" spans="3:8" x14ac:dyDescent="0.35">
      <c r="H28" s="65">
        <v>67</v>
      </c>
    </row>
    <row r="29" spans="3:8" x14ac:dyDescent="0.35">
      <c r="H29" s="65">
        <v>68</v>
      </c>
    </row>
    <row r="30" spans="3:8" x14ac:dyDescent="0.35">
      <c r="H30" s="65">
        <v>68</v>
      </c>
    </row>
    <row r="31" spans="3:8" x14ac:dyDescent="0.35">
      <c r="H31" s="65">
        <v>69</v>
      </c>
    </row>
    <row r="32" spans="3:8" x14ac:dyDescent="0.35">
      <c r="H32" s="64">
        <v>71</v>
      </c>
    </row>
    <row r="33" spans="8:8" x14ac:dyDescent="0.35">
      <c r="H33" s="64">
        <v>73</v>
      </c>
    </row>
    <row r="34" spans="8:8" x14ac:dyDescent="0.35">
      <c r="H34" s="64">
        <v>73</v>
      </c>
    </row>
    <row r="35" spans="8:8" x14ac:dyDescent="0.35">
      <c r="H35" s="64">
        <v>73</v>
      </c>
    </row>
    <row r="36" spans="8:8" x14ac:dyDescent="0.35">
      <c r="H36" s="64">
        <v>74</v>
      </c>
    </row>
    <row r="37" spans="8:8" x14ac:dyDescent="0.35">
      <c r="H37" s="64">
        <v>74</v>
      </c>
    </row>
    <row r="38" spans="8:8" x14ac:dyDescent="0.35">
      <c r="H38" s="64">
        <v>76</v>
      </c>
    </row>
    <row r="39" spans="8:8" x14ac:dyDescent="0.35">
      <c r="H39" s="64">
        <v>77</v>
      </c>
    </row>
    <row r="40" spans="8:8" x14ac:dyDescent="0.35">
      <c r="H40" s="64">
        <v>78</v>
      </c>
    </row>
    <row r="41" spans="8:8" x14ac:dyDescent="0.35">
      <c r="H41" s="65">
        <v>80</v>
      </c>
    </row>
    <row r="42" spans="8:8" x14ac:dyDescent="0.35">
      <c r="H42" s="65">
        <v>81</v>
      </c>
    </row>
    <row r="43" spans="8:8" x14ac:dyDescent="0.35">
      <c r="H43" s="65">
        <v>84</v>
      </c>
    </row>
    <row r="44" spans="8:8" x14ac:dyDescent="0.35">
      <c r="H44" s="65">
        <v>85</v>
      </c>
    </row>
    <row r="45" spans="8:8" x14ac:dyDescent="0.35">
      <c r="H45" s="65">
        <v>85</v>
      </c>
    </row>
    <row r="46" spans="8:8" x14ac:dyDescent="0.35">
      <c r="H46" s="65">
        <v>88</v>
      </c>
    </row>
    <row r="47" spans="8:8" x14ac:dyDescent="0.35">
      <c r="H47" s="65">
        <v>89</v>
      </c>
    </row>
    <row r="48" spans="8:8" x14ac:dyDescent="0.35">
      <c r="H48" s="64">
        <v>91</v>
      </c>
    </row>
    <row r="49" spans="8:8" x14ac:dyDescent="0.35">
      <c r="H49" s="64">
        <v>94</v>
      </c>
    </row>
    <row r="50" spans="8:8" x14ac:dyDescent="0.35">
      <c r="H50" s="64">
        <v>94</v>
      </c>
    </row>
    <row r="51" spans="8:8" x14ac:dyDescent="0.35">
      <c r="H51" s="64">
        <v>98</v>
      </c>
    </row>
  </sheetData>
  <sortState xmlns:xlrd2="http://schemas.microsoft.com/office/spreadsheetml/2017/richdata2" ref="H2:H51">
    <sortCondition ref="H2:H51"/>
  </sortState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FA59B-DB00-4868-A68A-8230FD84A074}">
  <dimension ref="B2:M51"/>
  <sheetViews>
    <sheetView workbookViewId="0">
      <selection activeCell="G11" sqref="G11"/>
    </sheetView>
  </sheetViews>
  <sheetFormatPr defaultRowHeight="14.4" x14ac:dyDescent="0.3"/>
  <cols>
    <col min="2" max="2" width="23.77734375" style="1" customWidth="1"/>
    <col min="3" max="3" width="27.109375" style="1" customWidth="1"/>
    <col min="4" max="4" width="5.88671875" customWidth="1"/>
  </cols>
  <sheetData>
    <row r="2" spans="2:13" ht="22.2" customHeight="1" x14ac:dyDescent="0.3">
      <c r="B2" s="47" t="s">
        <v>73</v>
      </c>
      <c r="C2" s="48" t="s">
        <v>74</v>
      </c>
      <c r="E2" s="70">
        <v>1</v>
      </c>
      <c r="G2" s="150" t="s">
        <v>59</v>
      </c>
      <c r="H2" s="151"/>
      <c r="I2" s="151"/>
      <c r="J2" s="151"/>
      <c r="K2" s="151"/>
      <c r="L2" s="151"/>
      <c r="M2" s="152"/>
    </row>
    <row r="3" spans="2:13" ht="22.2" customHeight="1" x14ac:dyDescent="0.3">
      <c r="B3" s="36">
        <v>1</v>
      </c>
      <c r="C3" s="35">
        <v>6</v>
      </c>
      <c r="E3" s="70">
        <v>1</v>
      </c>
    </row>
    <row r="4" spans="2:13" ht="22.2" customHeight="1" x14ac:dyDescent="0.3">
      <c r="B4" s="36">
        <v>2</v>
      </c>
      <c r="C4" s="35">
        <v>8</v>
      </c>
      <c r="E4" s="70">
        <v>1</v>
      </c>
    </row>
    <row r="5" spans="2:13" ht="22.2" customHeight="1" x14ac:dyDescent="0.3">
      <c r="B5" s="36">
        <v>3</v>
      </c>
      <c r="C5" s="35">
        <v>9</v>
      </c>
      <c r="E5" s="70">
        <v>1</v>
      </c>
    </row>
    <row r="6" spans="2:13" ht="22.2" customHeight="1" x14ac:dyDescent="0.3">
      <c r="B6" s="36">
        <v>4</v>
      </c>
      <c r="C6" s="35">
        <v>7</v>
      </c>
      <c r="E6" s="70">
        <v>1</v>
      </c>
    </row>
    <row r="7" spans="2:13" ht="22.2" customHeight="1" x14ac:dyDescent="0.3">
      <c r="B7" s="36">
        <v>5</v>
      </c>
      <c r="C7" s="35">
        <v>10</v>
      </c>
      <c r="E7" s="70">
        <v>1</v>
      </c>
    </row>
    <row r="8" spans="2:13" ht="22.2" customHeight="1" x14ac:dyDescent="0.3">
      <c r="B8" s="36">
        <v>6</v>
      </c>
      <c r="C8" s="35">
        <v>10</v>
      </c>
      <c r="E8" s="69">
        <v>2</v>
      </c>
    </row>
    <row r="9" spans="2:13" ht="22.2" customHeight="1" x14ac:dyDescent="0.3">
      <c r="B9" s="47" t="s">
        <v>1</v>
      </c>
      <c r="C9" s="48">
        <f>SUM(C3:C8)</f>
        <v>50</v>
      </c>
      <c r="E9" s="69">
        <v>2</v>
      </c>
    </row>
    <row r="10" spans="2:13" x14ac:dyDescent="0.3">
      <c r="E10" s="69">
        <v>2</v>
      </c>
    </row>
    <row r="11" spans="2:13" x14ac:dyDescent="0.3">
      <c r="B11"/>
      <c r="C11"/>
      <c r="E11" s="69">
        <v>2</v>
      </c>
    </row>
    <row r="12" spans="2:13" x14ac:dyDescent="0.3">
      <c r="B12"/>
      <c r="C12"/>
      <c r="E12" s="69">
        <v>2</v>
      </c>
    </row>
    <row r="13" spans="2:13" x14ac:dyDescent="0.3">
      <c r="B13"/>
      <c r="C13"/>
      <c r="E13" s="69">
        <v>2</v>
      </c>
    </row>
    <row r="14" spans="2:13" x14ac:dyDescent="0.3">
      <c r="B14"/>
      <c r="C14"/>
      <c r="E14" s="69">
        <v>2</v>
      </c>
    </row>
    <row r="15" spans="2:13" x14ac:dyDescent="0.3">
      <c r="B15"/>
      <c r="C15"/>
      <c r="E15" s="69">
        <v>2</v>
      </c>
    </row>
    <row r="16" spans="2:13" x14ac:dyDescent="0.3">
      <c r="B16"/>
      <c r="C16"/>
      <c r="E16" s="70">
        <v>3</v>
      </c>
    </row>
    <row r="17" spans="2:5" x14ac:dyDescent="0.3">
      <c r="B17"/>
      <c r="C17"/>
      <c r="E17" s="70">
        <v>3</v>
      </c>
    </row>
    <row r="18" spans="2:5" x14ac:dyDescent="0.3">
      <c r="B18"/>
      <c r="C18"/>
      <c r="E18" s="70">
        <v>3</v>
      </c>
    </row>
    <row r="19" spans="2:5" x14ac:dyDescent="0.3">
      <c r="E19" s="70">
        <v>3</v>
      </c>
    </row>
    <row r="20" spans="2:5" x14ac:dyDescent="0.3">
      <c r="E20" s="70">
        <v>3</v>
      </c>
    </row>
    <row r="21" spans="2:5" x14ac:dyDescent="0.3">
      <c r="E21" s="70">
        <v>3</v>
      </c>
    </row>
    <row r="22" spans="2:5" x14ac:dyDescent="0.3">
      <c r="E22" s="70">
        <v>3</v>
      </c>
    </row>
    <row r="23" spans="2:5" x14ac:dyDescent="0.3">
      <c r="E23" s="70">
        <v>3</v>
      </c>
    </row>
    <row r="24" spans="2:5" x14ac:dyDescent="0.3">
      <c r="E24" s="70">
        <v>3</v>
      </c>
    </row>
    <row r="25" spans="2:5" x14ac:dyDescent="0.3">
      <c r="E25" s="69">
        <v>4</v>
      </c>
    </row>
    <row r="26" spans="2:5" x14ac:dyDescent="0.3">
      <c r="E26" s="69">
        <v>4</v>
      </c>
    </row>
    <row r="27" spans="2:5" x14ac:dyDescent="0.3">
      <c r="E27" s="69">
        <v>4</v>
      </c>
    </row>
    <row r="28" spans="2:5" x14ac:dyDescent="0.3">
      <c r="E28" s="69">
        <v>4</v>
      </c>
    </row>
    <row r="29" spans="2:5" x14ac:dyDescent="0.3">
      <c r="E29" s="69">
        <v>4</v>
      </c>
    </row>
    <row r="30" spans="2:5" x14ac:dyDescent="0.3">
      <c r="E30" s="69">
        <v>4</v>
      </c>
    </row>
    <row r="31" spans="2:5" x14ac:dyDescent="0.3">
      <c r="E31" s="69">
        <v>4</v>
      </c>
    </row>
    <row r="32" spans="2:5" x14ac:dyDescent="0.3">
      <c r="E32" s="70">
        <v>5</v>
      </c>
    </row>
    <row r="33" spans="5:5" x14ac:dyDescent="0.3">
      <c r="E33" s="70">
        <v>5</v>
      </c>
    </row>
    <row r="34" spans="5:5" x14ac:dyDescent="0.3">
      <c r="E34" s="70">
        <v>5</v>
      </c>
    </row>
    <row r="35" spans="5:5" x14ac:dyDescent="0.3">
      <c r="E35" s="70">
        <v>5</v>
      </c>
    </row>
    <row r="36" spans="5:5" x14ac:dyDescent="0.3">
      <c r="E36" s="70">
        <v>5</v>
      </c>
    </row>
    <row r="37" spans="5:5" x14ac:dyDescent="0.3">
      <c r="E37" s="70">
        <v>5</v>
      </c>
    </row>
    <row r="38" spans="5:5" x14ac:dyDescent="0.3">
      <c r="E38" s="70">
        <v>5</v>
      </c>
    </row>
    <row r="39" spans="5:5" x14ac:dyDescent="0.3">
      <c r="E39" s="70">
        <v>5</v>
      </c>
    </row>
    <row r="40" spans="5:5" x14ac:dyDescent="0.3">
      <c r="E40" s="70">
        <v>5</v>
      </c>
    </row>
    <row r="41" spans="5:5" x14ac:dyDescent="0.3">
      <c r="E41" s="70">
        <v>5</v>
      </c>
    </row>
    <row r="42" spans="5:5" x14ac:dyDescent="0.3">
      <c r="E42" s="69">
        <v>6</v>
      </c>
    </row>
    <row r="43" spans="5:5" x14ac:dyDescent="0.3">
      <c r="E43" s="69">
        <v>6</v>
      </c>
    </row>
    <row r="44" spans="5:5" x14ac:dyDescent="0.3">
      <c r="E44" s="69">
        <v>6</v>
      </c>
    </row>
    <row r="45" spans="5:5" x14ac:dyDescent="0.3">
      <c r="E45" s="69">
        <v>6</v>
      </c>
    </row>
    <row r="46" spans="5:5" x14ac:dyDescent="0.3">
      <c r="E46" s="69">
        <v>6</v>
      </c>
    </row>
    <row r="47" spans="5:5" x14ac:dyDescent="0.3">
      <c r="E47" s="69">
        <v>6</v>
      </c>
    </row>
    <row r="48" spans="5:5" x14ac:dyDescent="0.3">
      <c r="E48" s="69">
        <v>6</v>
      </c>
    </row>
    <row r="49" spans="5:5" x14ac:dyDescent="0.3">
      <c r="E49" s="69">
        <v>6</v>
      </c>
    </row>
    <row r="50" spans="5:5" x14ac:dyDescent="0.3">
      <c r="E50" s="69">
        <v>6</v>
      </c>
    </row>
    <row r="51" spans="5:5" x14ac:dyDescent="0.3">
      <c r="E51" s="69">
        <v>6</v>
      </c>
    </row>
  </sheetData>
  <sortState xmlns:xlrd2="http://schemas.microsoft.com/office/spreadsheetml/2017/richdata2" ref="E2:E51">
    <sortCondition ref="E2:E51"/>
  </sortState>
  <mergeCells count="1">
    <mergeCell ref="G2:M2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F9EC4-D7CC-4F87-B8E5-40C79F11464E}">
  <dimension ref="B2:E26"/>
  <sheetViews>
    <sheetView workbookViewId="0">
      <selection activeCell="Q10" sqref="Q10"/>
    </sheetView>
  </sheetViews>
  <sheetFormatPr defaultRowHeight="14.4" x14ac:dyDescent="0.3"/>
  <cols>
    <col min="2" max="2" width="22.5546875" customWidth="1"/>
    <col min="3" max="3" width="23.109375" customWidth="1"/>
  </cols>
  <sheetData>
    <row r="2" spans="2:5" ht="43.2" x14ac:dyDescent="0.3">
      <c r="B2" s="71" t="s">
        <v>75</v>
      </c>
      <c r="C2" s="72" t="s">
        <v>76</v>
      </c>
    </row>
    <row r="3" spans="2:5" ht="19.8" customHeight="1" x14ac:dyDescent="0.3">
      <c r="B3" s="36">
        <v>10</v>
      </c>
      <c r="C3" s="35">
        <v>1</v>
      </c>
      <c r="E3" s="70">
        <v>10</v>
      </c>
    </row>
    <row r="4" spans="2:5" ht="19.8" customHeight="1" x14ac:dyDescent="0.3">
      <c r="B4" s="36">
        <v>11</v>
      </c>
      <c r="C4" s="35">
        <v>3</v>
      </c>
      <c r="E4" s="69">
        <v>11</v>
      </c>
    </row>
    <row r="5" spans="2:5" ht="19.8" customHeight="1" x14ac:dyDescent="0.3">
      <c r="B5" s="36">
        <v>12</v>
      </c>
      <c r="C5" s="35">
        <v>4</v>
      </c>
      <c r="E5" s="69">
        <v>11</v>
      </c>
    </row>
    <row r="6" spans="2:5" ht="19.8" customHeight="1" x14ac:dyDescent="0.3">
      <c r="B6" s="36">
        <v>13</v>
      </c>
      <c r="C6" s="35">
        <v>5</v>
      </c>
      <c r="E6" s="69">
        <v>11</v>
      </c>
    </row>
    <row r="7" spans="2:5" ht="19.8" customHeight="1" x14ac:dyDescent="0.3">
      <c r="B7" s="36">
        <v>14</v>
      </c>
      <c r="C7" s="35">
        <v>7</v>
      </c>
      <c r="E7" s="70">
        <v>12</v>
      </c>
    </row>
    <row r="8" spans="2:5" ht="19.8" customHeight="1" x14ac:dyDescent="0.3">
      <c r="B8" s="36">
        <v>15</v>
      </c>
      <c r="C8" s="35">
        <v>2</v>
      </c>
      <c r="E8" s="70">
        <v>12</v>
      </c>
    </row>
    <row r="9" spans="2:5" ht="19.8" customHeight="1" x14ac:dyDescent="0.3">
      <c r="B9" s="36">
        <v>16</v>
      </c>
      <c r="C9" s="35">
        <v>1</v>
      </c>
      <c r="E9" s="70">
        <v>12</v>
      </c>
    </row>
    <row r="10" spans="2:5" ht="19.8" customHeight="1" x14ac:dyDescent="0.3">
      <c r="B10" s="36">
        <v>17</v>
      </c>
      <c r="C10" s="35">
        <v>1</v>
      </c>
      <c r="E10" s="70">
        <v>12</v>
      </c>
    </row>
    <row r="11" spans="2:5" ht="19.8" customHeight="1" x14ac:dyDescent="0.3">
      <c r="B11" s="47" t="s">
        <v>1</v>
      </c>
      <c r="C11" s="48">
        <f>SUM(C3:C10)</f>
        <v>24</v>
      </c>
      <c r="E11" s="69">
        <v>13</v>
      </c>
    </row>
    <row r="12" spans="2:5" x14ac:dyDescent="0.3">
      <c r="E12" s="69">
        <v>13</v>
      </c>
    </row>
    <row r="13" spans="2:5" x14ac:dyDescent="0.3">
      <c r="E13" s="69">
        <v>13</v>
      </c>
    </row>
    <row r="14" spans="2:5" x14ac:dyDescent="0.3">
      <c r="E14" s="69">
        <v>13</v>
      </c>
    </row>
    <row r="15" spans="2:5" x14ac:dyDescent="0.3">
      <c r="E15" s="69">
        <v>13</v>
      </c>
    </row>
    <row r="16" spans="2:5" x14ac:dyDescent="0.3">
      <c r="E16" s="70">
        <v>14</v>
      </c>
    </row>
    <row r="17" spans="5:5" x14ac:dyDescent="0.3">
      <c r="E17" s="70">
        <v>14</v>
      </c>
    </row>
    <row r="18" spans="5:5" x14ac:dyDescent="0.3">
      <c r="E18" s="70">
        <v>14</v>
      </c>
    </row>
    <row r="19" spans="5:5" x14ac:dyDescent="0.3">
      <c r="E19" s="70">
        <v>14</v>
      </c>
    </row>
    <row r="20" spans="5:5" x14ac:dyDescent="0.3">
      <c r="E20" s="70">
        <v>14</v>
      </c>
    </row>
    <row r="21" spans="5:5" x14ac:dyDescent="0.3">
      <c r="E21" s="70">
        <v>14</v>
      </c>
    </row>
    <row r="22" spans="5:5" x14ac:dyDescent="0.3">
      <c r="E22" s="70">
        <v>14</v>
      </c>
    </row>
    <row r="23" spans="5:5" x14ac:dyDescent="0.3">
      <c r="E23" s="69">
        <v>15</v>
      </c>
    </row>
    <row r="24" spans="5:5" x14ac:dyDescent="0.3">
      <c r="E24" s="69">
        <v>15</v>
      </c>
    </row>
    <row r="25" spans="5:5" x14ac:dyDescent="0.3">
      <c r="E25" s="70">
        <v>16</v>
      </c>
    </row>
    <row r="26" spans="5:5" x14ac:dyDescent="0.3">
      <c r="E26" s="69">
        <v>17</v>
      </c>
    </row>
  </sheetData>
  <sortState xmlns:xlrd2="http://schemas.microsoft.com/office/spreadsheetml/2017/richdata2" ref="E3:E26">
    <sortCondition ref="E3:E26"/>
  </sortState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8BBFC-1A34-41AF-8E16-EDB60E138696}">
  <dimension ref="B2:G13"/>
  <sheetViews>
    <sheetView zoomScale="136" zoomScaleNormal="136" workbookViewId="0">
      <selection activeCell="E13" sqref="E13"/>
    </sheetView>
  </sheetViews>
  <sheetFormatPr defaultRowHeight="14.4" x14ac:dyDescent="0.3"/>
  <cols>
    <col min="1" max="1" width="4.44140625" customWidth="1"/>
    <col min="2" max="2" width="7.44140625" customWidth="1"/>
    <col min="3" max="6" width="20.33203125" style="1" customWidth="1"/>
    <col min="7" max="7" width="22.44140625" style="1" bestFit="1" customWidth="1"/>
    <col min="8" max="8" width="20.33203125" customWidth="1"/>
  </cols>
  <sheetData>
    <row r="2" spans="2:7" s="41" customFormat="1" ht="13.8" x14ac:dyDescent="0.3">
      <c r="C2" s="42" t="s">
        <v>51</v>
      </c>
      <c r="D2" s="42" t="s">
        <v>52</v>
      </c>
      <c r="E2" s="42" t="s">
        <v>53</v>
      </c>
      <c r="F2" s="42" t="s">
        <v>54</v>
      </c>
      <c r="G2" s="42" t="s">
        <v>7</v>
      </c>
    </row>
    <row r="3" spans="2:7" ht="20.399999999999999" x14ac:dyDescent="0.45">
      <c r="B3" s="38" t="s">
        <v>45</v>
      </c>
      <c r="C3" s="37" t="s">
        <v>46</v>
      </c>
      <c r="D3" s="34" t="s">
        <v>47</v>
      </c>
      <c r="E3" s="49" t="s">
        <v>48</v>
      </c>
      <c r="F3" s="49" t="s">
        <v>49</v>
      </c>
      <c r="G3" s="49" t="s">
        <v>50</v>
      </c>
    </row>
    <row r="4" spans="2:7" ht="18" x14ac:dyDescent="0.35">
      <c r="B4" s="39">
        <v>1</v>
      </c>
      <c r="C4" s="31" t="s">
        <v>77</v>
      </c>
      <c r="D4" s="32">
        <v>4</v>
      </c>
      <c r="E4" s="74">
        <f>D4/D9</f>
        <v>0.1</v>
      </c>
      <c r="F4" s="32">
        <f>D4</f>
        <v>4</v>
      </c>
      <c r="G4" s="40">
        <f>E4</f>
        <v>0.1</v>
      </c>
    </row>
    <row r="5" spans="2:7" ht="18" x14ac:dyDescent="0.35">
      <c r="B5" s="39">
        <v>2</v>
      </c>
      <c r="C5" s="31" t="s">
        <v>79</v>
      </c>
      <c r="D5" s="32">
        <v>10</v>
      </c>
      <c r="E5" s="74">
        <f>D5/D9</f>
        <v>0.25</v>
      </c>
      <c r="F5" s="32">
        <f>D4+D5</f>
        <v>14</v>
      </c>
      <c r="G5" s="40">
        <f>E4+E5</f>
        <v>0.35</v>
      </c>
    </row>
    <row r="6" spans="2:7" ht="18" x14ac:dyDescent="0.35">
      <c r="B6" s="39">
        <v>3</v>
      </c>
      <c r="C6" s="31" t="s">
        <v>80</v>
      </c>
      <c r="D6" s="32">
        <v>14</v>
      </c>
      <c r="E6" s="74">
        <f>D6/D9</f>
        <v>0.35</v>
      </c>
      <c r="F6" s="32">
        <f>SUM(D4:D6)</f>
        <v>28</v>
      </c>
      <c r="G6" s="40">
        <f>E4+E5+E6</f>
        <v>0.7</v>
      </c>
    </row>
    <row r="7" spans="2:7" ht="18" x14ac:dyDescent="0.35">
      <c r="B7" s="39">
        <v>4</v>
      </c>
      <c r="C7" s="31" t="s">
        <v>81</v>
      </c>
      <c r="D7" s="32">
        <v>9</v>
      </c>
      <c r="E7" s="74">
        <f>D7/D9</f>
        <v>0.22500000000000001</v>
      </c>
      <c r="F7" s="32">
        <f>F6+D7</f>
        <v>37</v>
      </c>
      <c r="G7" s="40">
        <f>SUM(E4:E7)</f>
        <v>0.92499999999999993</v>
      </c>
    </row>
    <row r="8" spans="2:7" ht="18" x14ac:dyDescent="0.35">
      <c r="B8" s="39">
        <v>5</v>
      </c>
      <c r="C8" s="31" t="s">
        <v>82</v>
      </c>
      <c r="D8" s="32">
        <v>3</v>
      </c>
      <c r="E8" s="74">
        <f>D8/D9</f>
        <v>7.4999999999999997E-2</v>
      </c>
      <c r="F8" s="32">
        <f>F7+D8</f>
        <v>40</v>
      </c>
      <c r="G8" s="40">
        <f>G7+E8</f>
        <v>0.99999999999999989</v>
      </c>
    </row>
    <row r="9" spans="2:7" ht="18" x14ac:dyDescent="0.35">
      <c r="B9" s="38" t="s">
        <v>2</v>
      </c>
      <c r="C9" s="37" t="s">
        <v>1</v>
      </c>
      <c r="D9" s="34">
        <f>SUM(D4:D8)</f>
        <v>40</v>
      </c>
      <c r="E9" s="50">
        <f>SUM(E4:E8)</f>
        <v>0.99999999999999989</v>
      </c>
      <c r="F9" s="49" t="s">
        <v>2</v>
      </c>
      <c r="G9" s="49" t="s">
        <v>2</v>
      </c>
    </row>
    <row r="13" spans="2:7" x14ac:dyDescent="0.3">
      <c r="C13" s="73" t="s">
        <v>78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2EE75-DE65-44ED-A144-DCD597E4CE11}">
  <dimension ref="B3:J13"/>
  <sheetViews>
    <sheetView workbookViewId="0">
      <selection activeCell="F15" sqref="F15"/>
    </sheetView>
  </sheetViews>
  <sheetFormatPr defaultRowHeight="21" x14ac:dyDescent="0.4"/>
  <cols>
    <col min="2" max="2" width="22.33203125" style="30" bestFit="1" customWidth="1"/>
    <col min="3" max="3" width="20.77734375" style="30" customWidth="1"/>
    <col min="4" max="4" width="24.88671875" customWidth="1"/>
    <col min="5" max="5" width="18.5546875" customWidth="1"/>
    <col min="6" max="6" width="23.88671875" customWidth="1"/>
  </cols>
  <sheetData>
    <row r="3" spans="2:10" ht="14.4" x14ac:dyDescent="0.3">
      <c r="B3" s="42" t="s">
        <v>51</v>
      </c>
      <c r="C3" s="42" t="s">
        <v>52</v>
      </c>
      <c r="D3" s="42" t="s">
        <v>53</v>
      </c>
      <c r="E3" s="42" t="s">
        <v>54</v>
      </c>
      <c r="F3" s="42" t="s">
        <v>7</v>
      </c>
    </row>
    <row r="4" spans="2:10" ht="24.6" x14ac:dyDescent="0.55000000000000004">
      <c r="B4" s="56" t="s">
        <v>55</v>
      </c>
      <c r="C4" s="45" t="s">
        <v>56</v>
      </c>
      <c r="D4" s="49" t="s">
        <v>60</v>
      </c>
      <c r="E4" s="49" t="s">
        <v>61</v>
      </c>
      <c r="F4" s="49" t="s">
        <v>62</v>
      </c>
    </row>
    <row r="5" spans="2:10" x14ac:dyDescent="0.4">
      <c r="B5" s="43">
        <v>3</v>
      </c>
      <c r="C5" s="44">
        <v>2</v>
      </c>
      <c r="D5" s="40">
        <f>C5/C11</f>
        <v>0.05</v>
      </c>
      <c r="E5" s="32">
        <f>C5</f>
        <v>2</v>
      </c>
      <c r="F5" s="40">
        <f>D5</f>
        <v>0.05</v>
      </c>
    </row>
    <row r="6" spans="2:10" x14ac:dyDescent="0.4">
      <c r="B6" s="43">
        <v>4</v>
      </c>
      <c r="C6" s="44">
        <v>5</v>
      </c>
      <c r="D6" s="40">
        <f>C6/C11</f>
        <v>0.125</v>
      </c>
      <c r="E6" s="32">
        <f>C5+C6</f>
        <v>7</v>
      </c>
      <c r="F6" s="40">
        <f>D5+D6</f>
        <v>0.17499999999999999</v>
      </c>
    </row>
    <row r="7" spans="2:10" x14ac:dyDescent="0.4">
      <c r="B7" s="43">
        <v>5</v>
      </c>
      <c r="C7" s="44">
        <v>12</v>
      </c>
      <c r="D7" s="40">
        <f>C7/C11</f>
        <v>0.3</v>
      </c>
      <c r="E7" s="32">
        <f>SUM(C5:C7)</f>
        <v>19</v>
      </c>
      <c r="F7" s="40">
        <f>D5+D6+D7</f>
        <v>0.47499999999999998</v>
      </c>
    </row>
    <row r="8" spans="2:10" x14ac:dyDescent="0.4">
      <c r="B8" s="43">
        <v>6</v>
      </c>
      <c r="C8" s="44">
        <v>10</v>
      </c>
      <c r="D8" s="40">
        <f>C8/C11</f>
        <v>0.25</v>
      </c>
      <c r="E8" s="32">
        <f>E7+C8</f>
        <v>29</v>
      </c>
      <c r="F8" s="40">
        <f>SUM(D5:D8)</f>
        <v>0.72499999999999998</v>
      </c>
    </row>
    <row r="9" spans="2:10" x14ac:dyDescent="0.4">
      <c r="B9" s="43">
        <v>7</v>
      </c>
      <c r="C9" s="44">
        <v>8</v>
      </c>
      <c r="D9" s="40">
        <f>C9/C11</f>
        <v>0.2</v>
      </c>
      <c r="E9" s="32">
        <f>E8+C9</f>
        <v>37</v>
      </c>
      <c r="F9" s="40">
        <f>F8+D9</f>
        <v>0.92500000000000004</v>
      </c>
    </row>
    <row r="10" spans="2:10" x14ac:dyDescent="0.4">
      <c r="B10" s="43">
        <v>8</v>
      </c>
      <c r="C10" s="44">
        <v>3</v>
      </c>
      <c r="D10" s="40">
        <f>C10/C11</f>
        <v>7.4999999999999997E-2</v>
      </c>
      <c r="E10" s="32">
        <f>E9+C10</f>
        <v>40</v>
      </c>
      <c r="F10" s="40">
        <f>F9+D10</f>
        <v>1</v>
      </c>
    </row>
    <row r="11" spans="2:10" x14ac:dyDescent="0.4">
      <c r="B11" s="56" t="s">
        <v>1</v>
      </c>
      <c r="C11" s="45">
        <f>SUM(C5:C10)</f>
        <v>40</v>
      </c>
      <c r="D11" s="52">
        <f>SUM(D5:D10)</f>
        <v>1</v>
      </c>
      <c r="E11" s="49" t="s">
        <v>2</v>
      </c>
      <c r="F11" s="49" t="s">
        <v>2</v>
      </c>
    </row>
    <row r="12" spans="2:10" ht="24.6" x14ac:dyDescent="0.55000000000000004">
      <c r="J12" s="30" t="s">
        <v>92</v>
      </c>
    </row>
    <row r="13" spans="2:10" x14ac:dyDescent="0.4">
      <c r="B13" s="51" t="s">
        <v>83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58396-4C8F-4113-91CB-2205376073DB}">
  <dimension ref="B3:F13"/>
  <sheetViews>
    <sheetView workbookViewId="0">
      <selection activeCell="E13" sqref="E13"/>
    </sheetView>
  </sheetViews>
  <sheetFormatPr defaultRowHeight="14.4" x14ac:dyDescent="0.3"/>
  <cols>
    <col min="3" max="7" width="23.77734375" customWidth="1"/>
  </cols>
  <sheetData>
    <row r="3" spans="2:6" x14ac:dyDescent="0.3">
      <c r="C3" s="42" t="s">
        <v>51</v>
      </c>
      <c r="D3" s="42" t="s">
        <v>52</v>
      </c>
      <c r="E3" s="42" t="s">
        <v>53</v>
      </c>
      <c r="F3" s="42" t="s">
        <v>54</v>
      </c>
    </row>
    <row r="4" spans="2:6" ht="24.6" x14ac:dyDescent="0.55000000000000004">
      <c r="B4" s="56" t="s">
        <v>45</v>
      </c>
      <c r="C4" s="56" t="s">
        <v>55</v>
      </c>
      <c r="D4" s="53" t="s">
        <v>56</v>
      </c>
      <c r="E4" s="54" t="s">
        <v>48</v>
      </c>
      <c r="F4" s="54" t="s">
        <v>49</v>
      </c>
    </row>
    <row r="5" spans="2:6" ht="21" x14ac:dyDescent="0.4">
      <c r="B5" s="43">
        <v>1</v>
      </c>
      <c r="C5" s="43">
        <v>0</v>
      </c>
      <c r="D5" s="44">
        <v>1</v>
      </c>
      <c r="E5" s="74">
        <v>0.05</v>
      </c>
      <c r="F5" s="76">
        <v>1</v>
      </c>
    </row>
    <row r="6" spans="2:6" ht="21" x14ac:dyDescent="0.4">
      <c r="B6" s="43">
        <v>2</v>
      </c>
      <c r="C6" s="43">
        <v>1</v>
      </c>
      <c r="D6" s="76">
        <f>F6-F5</f>
        <v>3</v>
      </c>
      <c r="E6" s="74">
        <v>0.15</v>
      </c>
      <c r="F6" s="32">
        <v>4</v>
      </c>
    </row>
    <row r="7" spans="2:6" ht="21" x14ac:dyDescent="0.4">
      <c r="B7" s="43">
        <v>3</v>
      </c>
      <c r="C7" s="43">
        <v>2</v>
      </c>
      <c r="D7" s="44">
        <v>4</v>
      </c>
      <c r="E7" s="77">
        <f>D7/D13</f>
        <v>0.2</v>
      </c>
      <c r="F7" s="75">
        <f>SUM(D5:D7)</f>
        <v>8</v>
      </c>
    </row>
    <row r="8" spans="2:6" ht="21" x14ac:dyDescent="0.4">
      <c r="B8" s="43">
        <v>4</v>
      </c>
      <c r="C8" s="43">
        <v>3</v>
      </c>
      <c r="D8" s="76">
        <f>F8-F7</f>
        <v>5</v>
      </c>
      <c r="E8" s="74">
        <v>0.25</v>
      </c>
      <c r="F8" s="32">
        <v>13</v>
      </c>
    </row>
    <row r="9" spans="2:6" ht="21" x14ac:dyDescent="0.4">
      <c r="B9" s="43">
        <v>5</v>
      </c>
      <c r="C9" s="43">
        <v>4</v>
      </c>
      <c r="D9" s="44">
        <v>3</v>
      </c>
      <c r="E9" s="74">
        <v>0.15</v>
      </c>
      <c r="F9" s="75">
        <f>SUM(D5:D9)</f>
        <v>16</v>
      </c>
    </row>
    <row r="10" spans="2:6" ht="21" x14ac:dyDescent="0.4">
      <c r="B10" s="43">
        <v>6</v>
      </c>
      <c r="C10" s="43">
        <v>5</v>
      </c>
      <c r="D10" s="44">
        <v>2</v>
      </c>
      <c r="E10" s="77">
        <f>D10/D13</f>
        <v>0.1</v>
      </c>
      <c r="F10" s="32">
        <v>18</v>
      </c>
    </row>
    <row r="11" spans="2:6" ht="21" x14ac:dyDescent="0.4">
      <c r="B11" s="43">
        <v>7</v>
      </c>
      <c r="C11" s="43">
        <v>6</v>
      </c>
      <c r="D11" s="76">
        <f>F11-F10</f>
        <v>1</v>
      </c>
      <c r="E11" s="77">
        <f>D11/D13</f>
        <v>0.05</v>
      </c>
      <c r="F11" s="32">
        <v>19</v>
      </c>
    </row>
    <row r="12" spans="2:6" ht="21" x14ac:dyDescent="0.4">
      <c r="B12" s="43">
        <v>8</v>
      </c>
      <c r="C12" s="43">
        <v>7</v>
      </c>
      <c r="D12" s="76">
        <f>F12-F11</f>
        <v>1</v>
      </c>
      <c r="E12" s="77">
        <f>D12/D13</f>
        <v>0.05</v>
      </c>
      <c r="F12" s="75">
        <f>D13</f>
        <v>20</v>
      </c>
    </row>
    <row r="13" spans="2:6" ht="21" x14ac:dyDescent="0.4">
      <c r="B13" s="56" t="s">
        <v>2</v>
      </c>
      <c r="C13" s="56" t="s">
        <v>1</v>
      </c>
      <c r="D13" s="53">
        <v>20</v>
      </c>
      <c r="E13" s="55">
        <v>1</v>
      </c>
      <c r="F13" s="54" t="s"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EB3F9-773A-4E80-B8D4-E8545F4943A5}">
  <dimension ref="B2:G21"/>
  <sheetViews>
    <sheetView workbookViewId="0">
      <selection sqref="A1:XFD1048576"/>
    </sheetView>
  </sheetViews>
  <sheetFormatPr defaultRowHeight="14.4" x14ac:dyDescent="0.3"/>
  <cols>
    <col min="1" max="1" width="3.109375" customWidth="1"/>
    <col min="2" max="2" width="9.109375" bestFit="1" customWidth="1"/>
    <col min="3" max="5" width="25.77734375" customWidth="1"/>
    <col min="6" max="6" width="23.33203125" customWidth="1"/>
    <col min="7" max="7" width="23.5546875" customWidth="1"/>
  </cols>
  <sheetData>
    <row r="2" spans="2:7" s="81" customFormat="1" x14ac:dyDescent="0.3">
      <c r="C2" s="82" t="s">
        <v>51</v>
      </c>
      <c r="D2" s="83" t="s">
        <v>57</v>
      </c>
      <c r="E2" s="82" t="s">
        <v>52</v>
      </c>
      <c r="F2" s="82" t="s">
        <v>54</v>
      </c>
      <c r="G2" s="82" t="s">
        <v>53</v>
      </c>
    </row>
    <row r="3" spans="2:7" ht="24.6" x14ac:dyDescent="0.55000000000000004">
      <c r="B3" s="56" t="s">
        <v>45</v>
      </c>
      <c r="C3" s="57" t="s">
        <v>46</v>
      </c>
      <c r="D3" s="58" t="s">
        <v>55</v>
      </c>
      <c r="E3" s="53" t="s">
        <v>56</v>
      </c>
      <c r="F3" s="54" t="s">
        <v>49</v>
      </c>
      <c r="G3" s="54" t="s">
        <v>48</v>
      </c>
    </row>
    <row r="4" spans="2:7" ht="21" x14ac:dyDescent="0.4">
      <c r="B4" s="59">
        <v>1</v>
      </c>
      <c r="C4" s="59" t="s">
        <v>84</v>
      </c>
      <c r="D4" s="78">
        <v>1</v>
      </c>
      <c r="E4" s="79">
        <v>4</v>
      </c>
      <c r="F4" s="75">
        <f>E4</f>
        <v>4</v>
      </c>
      <c r="G4" s="46">
        <v>0.04</v>
      </c>
    </row>
    <row r="5" spans="2:7" ht="21" x14ac:dyDescent="0.4">
      <c r="B5" s="59">
        <v>2</v>
      </c>
      <c r="C5" s="59" t="s">
        <v>85</v>
      </c>
      <c r="D5" s="85">
        <v>3</v>
      </c>
      <c r="E5" s="79">
        <v>8</v>
      </c>
      <c r="F5" s="75">
        <f>E4+E5</f>
        <v>12</v>
      </c>
      <c r="G5" s="86">
        <f>E5/E4*G4</f>
        <v>0.08</v>
      </c>
    </row>
    <row r="6" spans="2:7" ht="21" x14ac:dyDescent="0.4">
      <c r="B6" s="59">
        <v>3</v>
      </c>
      <c r="C6" s="59" t="s">
        <v>86</v>
      </c>
      <c r="D6" s="78">
        <v>5</v>
      </c>
      <c r="E6" s="76">
        <f>F6-F5</f>
        <v>18</v>
      </c>
      <c r="F6" s="80">
        <v>30</v>
      </c>
      <c r="G6" s="46">
        <v>0.18</v>
      </c>
    </row>
    <row r="7" spans="2:7" ht="21" x14ac:dyDescent="0.4">
      <c r="B7" s="59">
        <v>4</v>
      </c>
      <c r="C7" s="84" t="s">
        <v>90</v>
      </c>
      <c r="D7" s="78">
        <v>7</v>
      </c>
      <c r="E7" s="79">
        <v>27</v>
      </c>
      <c r="F7" s="75">
        <f>SUM(E4:E7)</f>
        <v>57</v>
      </c>
      <c r="G7" s="46">
        <v>0.27</v>
      </c>
    </row>
    <row r="8" spans="2:7" ht="21" x14ac:dyDescent="0.4">
      <c r="B8" s="59">
        <v>5</v>
      </c>
      <c r="C8" s="59" t="s">
        <v>87</v>
      </c>
      <c r="D8" s="85">
        <v>9</v>
      </c>
      <c r="E8" s="79">
        <v>15</v>
      </c>
      <c r="F8" s="80">
        <v>72</v>
      </c>
      <c r="G8" s="86">
        <f>E8/E7*G7</f>
        <v>0.15000000000000002</v>
      </c>
    </row>
    <row r="9" spans="2:7" ht="21" x14ac:dyDescent="0.4">
      <c r="B9" s="59">
        <v>6</v>
      </c>
      <c r="C9" s="59" t="s">
        <v>88</v>
      </c>
      <c r="D9" s="85">
        <v>11</v>
      </c>
      <c r="E9" s="76">
        <f>F9-F8</f>
        <v>11</v>
      </c>
      <c r="F9" s="80">
        <v>83</v>
      </c>
      <c r="G9" s="86">
        <f>E9/E8*G8</f>
        <v>0.11000000000000001</v>
      </c>
    </row>
    <row r="10" spans="2:7" ht="21" x14ac:dyDescent="0.4">
      <c r="B10" s="59">
        <v>7</v>
      </c>
      <c r="C10" s="84" t="s">
        <v>91</v>
      </c>
      <c r="D10" s="78">
        <v>13</v>
      </c>
      <c r="E10" s="79">
        <v>10</v>
      </c>
      <c r="F10" s="80">
        <v>93</v>
      </c>
      <c r="G10" s="46">
        <v>0.1</v>
      </c>
    </row>
    <row r="11" spans="2:7" ht="21" x14ac:dyDescent="0.4">
      <c r="B11" s="59">
        <v>8</v>
      </c>
      <c r="C11" s="59" t="s">
        <v>89</v>
      </c>
      <c r="D11" s="85">
        <v>15</v>
      </c>
      <c r="E11" s="76">
        <v>7</v>
      </c>
      <c r="F11" s="75">
        <f>SUM(E4:E11)</f>
        <v>100</v>
      </c>
      <c r="G11" s="46">
        <v>7.0000000000000007E-2</v>
      </c>
    </row>
    <row r="12" spans="2:7" ht="21" x14ac:dyDescent="0.4">
      <c r="B12" s="56" t="s">
        <v>2</v>
      </c>
      <c r="C12" s="58" t="s">
        <v>2</v>
      </c>
      <c r="D12" s="88" t="s">
        <v>1</v>
      </c>
      <c r="E12" s="53">
        <f>SUM(E4:E11)</f>
        <v>100</v>
      </c>
      <c r="F12" s="54" t="s">
        <v>2</v>
      </c>
      <c r="G12" s="55">
        <f>SUM(G4:G11)</f>
        <v>1</v>
      </c>
    </row>
    <row r="16" spans="2:7" x14ac:dyDescent="0.3">
      <c r="C16" s="1"/>
      <c r="D16" s="87"/>
    </row>
    <row r="17" spans="3:4" x14ac:dyDescent="0.3">
      <c r="C17" s="1"/>
      <c r="D17" s="1"/>
    </row>
    <row r="19" spans="3:4" x14ac:dyDescent="0.3">
      <c r="C19" s="1"/>
      <c r="D19" s="1"/>
    </row>
    <row r="21" spans="3:4" x14ac:dyDescent="0.3">
      <c r="C21" s="1"/>
      <c r="D21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Tipos de Distribuições de Freq.</vt:lpstr>
      <vt:lpstr>Tipos de Frequências</vt:lpstr>
      <vt:lpstr>Exercício 1</vt:lpstr>
      <vt:lpstr>Exercício 2</vt:lpstr>
      <vt:lpstr>Exercício 3</vt:lpstr>
      <vt:lpstr>Exercício 4</vt:lpstr>
      <vt:lpstr>Exercício 5</vt:lpstr>
      <vt:lpstr>Exercício 6a</vt:lpstr>
      <vt:lpstr>Exercício 6b</vt:lpstr>
      <vt:lpstr>Exercício 7</vt:lpstr>
      <vt:lpstr>Exercício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de Araujo Silva</dc:creator>
  <cp:lastModifiedBy>Ismael de Araujo Silva</cp:lastModifiedBy>
  <dcterms:created xsi:type="dcterms:W3CDTF">2021-03-02T12:51:19Z</dcterms:created>
  <dcterms:modified xsi:type="dcterms:W3CDTF">2023-02-06T08:08:32Z</dcterms:modified>
</cp:coreProperties>
</file>