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fiore\Downloads\"/>
    </mc:Choice>
  </mc:AlternateContent>
  <xr:revisionPtr revIDLastSave="0" documentId="13_ncr:1_{96CC209F-1684-4774-9232-666ECFE804BC}" xr6:coauthVersionLast="47" xr6:coauthVersionMax="47" xr10:uidLastSave="{00000000-0000-0000-0000-000000000000}"/>
  <bookViews>
    <workbookView xWindow="-90" yWindow="-90" windowWidth="19380" windowHeight="10260" activeTab="2" xr2:uid="{00000000-000D-0000-FFFF-FFFF00000000}"/>
  </bookViews>
  <sheets>
    <sheet name="instrucciones" sheetId="1" r:id="rId1"/>
    <sheet name="evaluación" sheetId="2" r:id="rId2"/>
    <sheet name="historias" sheetId="3" r:id="rId3"/>
  </sheets>
  <definedNames>
    <definedName name="_xlnm._FilterDatabase" localSheetId="2" hidden="1">historias!$A$1:$K$81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 l="1"/>
  <c r="C49" i="3"/>
  <c r="C48" i="3"/>
  <c r="C47" i="3"/>
  <c r="C46" i="3"/>
  <c r="C45" i="3"/>
  <c r="C44" i="3"/>
  <c r="C43" i="3"/>
  <c r="C42" i="3"/>
  <c r="C41" i="3"/>
  <c r="C40" i="3"/>
  <c r="C39" i="3"/>
  <c r="C38" i="3"/>
  <c r="C37" i="3"/>
  <c r="C36" i="3"/>
  <c r="C34" i="3"/>
  <c r="C33" i="3"/>
  <c r="C32" i="3"/>
  <c r="C5" i="3"/>
  <c r="C4" i="3"/>
  <c r="C3" i="3"/>
  <c r="C2" i="3"/>
  <c r="B78" i="2"/>
  <c r="B77" i="2"/>
  <c r="B76" i="2"/>
  <c r="B75" i="2"/>
  <c r="B74" i="2"/>
  <c r="B73" i="2"/>
  <c r="B72" i="2"/>
  <c r="B71" i="2"/>
  <c r="F65" i="2"/>
  <c r="G65" i="2" s="1"/>
  <c r="D65" i="2"/>
  <c r="D64" i="2"/>
  <c r="D63" i="2"/>
  <c r="D55" i="2"/>
  <c r="D40" i="2"/>
  <c r="J39" i="2"/>
  <c r="I39" i="2"/>
  <c r="H39" i="2"/>
  <c r="G39" i="2"/>
  <c r="F39" i="2"/>
  <c r="D39" i="2"/>
  <c r="J38" i="2"/>
  <c r="I38" i="2"/>
  <c r="H38" i="2"/>
  <c r="G38" i="2"/>
  <c r="F38" i="2"/>
  <c r="D38" i="2"/>
  <c r="J31" i="2"/>
  <c r="I31" i="2"/>
  <c r="H31" i="2"/>
  <c r="G31" i="2"/>
  <c r="A31" i="2"/>
  <c r="J30" i="2"/>
  <c r="I30" i="2"/>
  <c r="H30" i="2"/>
  <c r="G30" i="2"/>
  <c r="A30" i="2"/>
  <c r="J29" i="2"/>
  <c r="I29" i="2"/>
  <c r="H29" i="2"/>
  <c r="G29" i="2"/>
  <c r="A29" i="2"/>
  <c r="J28" i="2"/>
  <c r="I28" i="2"/>
  <c r="H28" i="2"/>
  <c r="G28" i="2"/>
  <c r="A28" i="2"/>
  <c r="J27" i="2"/>
  <c r="I27" i="2"/>
  <c r="H27" i="2"/>
  <c r="G27" i="2"/>
  <c r="A27" i="2"/>
  <c r="J26" i="2"/>
  <c r="I26" i="2"/>
  <c r="H26" i="2"/>
  <c r="G26" i="2"/>
  <c r="A26" i="2"/>
  <c r="J25" i="2"/>
  <c r="I25" i="2"/>
  <c r="H25" i="2"/>
  <c r="G25" i="2"/>
  <c r="A25" i="2"/>
  <c r="J24" i="2"/>
  <c r="I24" i="2"/>
  <c r="H24" i="2"/>
  <c r="G24" i="2"/>
  <c r="E22" i="2"/>
  <c r="J14" i="2"/>
  <c r="G13" i="2"/>
  <c r="D6" i="2"/>
  <c r="E13" i="2" s="1"/>
  <c r="D5" i="2"/>
  <c r="E12" i="2" s="1"/>
  <c r="B4" i="2"/>
  <c r="E31" i="1"/>
  <c r="M8" i="1"/>
  <c r="N8" i="1" s="1"/>
  <c r="L8" i="1"/>
  <c r="E30" i="2" l="1"/>
  <c r="F77" i="2" s="1"/>
  <c r="E28" i="2"/>
  <c r="F28" i="2" s="1"/>
  <c r="E26" i="2"/>
  <c r="F26" i="2" s="1"/>
  <c r="E24" i="2"/>
  <c r="H71" i="2" s="1"/>
  <c r="E27" i="2"/>
  <c r="F27" i="2" s="1"/>
  <c r="E31" i="2"/>
  <c r="G78" i="2" s="1"/>
  <c r="E29" i="2"/>
  <c r="F76" i="2" s="1"/>
  <c r="E25" i="2"/>
  <c r="F72" i="2" s="1"/>
  <c r="C28" i="2"/>
  <c r="C29" i="2"/>
  <c r="C25" i="2"/>
  <c r="C30" i="2"/>
  <c r="C26" i="2"/>
  <c r="E20" i="2"/>
  <c r="C31" i="2"/>
  <c r="C27" i="2"/>
  <c r="D4" i="2"/>
  <c r="B13" i="2" s="1"/>
  <c r="C24" i="2"/>
  <c r="H32" i="2"/>
  <c r="I32" i="2"/>
  <c r="G32" i="2"/>
  <c r="J32" i="2"/>
  <c r="G12" i="2"/>
  <c r="F29" i="2" l="1"/>
  <c r="F73" i="2"/>
  <c r="G73" i="2"/>
  <c r="F30" i="2"/>
  <c r="G76" i="2"/>
  <c r="G75" i="2"/>
  <c r="F78" i="2"/>
  <c r="G74" i="2"/>
  <c r="G77" i="2"/>
  <c r="F74" i="2"/>
  <c r="F31" i="2"/>
  <c r="F75" i="2"/>
  <c r="F25" i="2"/>
  <c r="E32" i="2"/>
  <c r="G48" i="2" s="1"/>
  <c r="F64" i="2" s="1"/>
  <c r="G64" i="2" s="1"/>
  <c r="G72" i="2"/>
  <c r="F24" i="2"/>
  <c r="C32" i="2"/>
  <c r="H77" i="2"/>
  <c r="H72" i="2"/>
  <c r="H76" i="2"/>
  <c r="H75" i="2"/>
  <c r="H74" i="2"/>
  <c r="H78" i="2"/>
  <c r="H73" i="2"/>
  <c r="E21" i="2"/>
  <c r="I76" i="2" l="1"/>
  <c r="D48" i="2"/>
  <c r="F63" i="2" s="1"/>
  <c r="G63" i="2" s="1"/>
  <c r="I73" i="2"/>
  <c r="I75" i="2"/>
  <c r="I77" i="2"/>
  <c r="I78" i="2"/>
  <c r="I74" i="2"/>
  <c r="F32" i="2"/>
  <c r="I72" i="2"/>
  <c r="B17" i="2"/>
  <c r="E23" i="2"/>
  <c r="F67" i="2" l="1"/>
  <c r="L25" i="2"/>
  <c r="J72" i="2" s="1"/>
  <c r="K72" i="2" s="1"/>
  <c r="L28" i="2"/>
  <c r="J75" i="2" s="1"/>
  <c r="K75" i="2" s="1"/>
  <c r="L31" i="2"/>
  <c r="J78" i="2" s="1"/>
  <c r="K78" i="2" s="1"/>
  <c r="L27" i="2"/>
  <c r="J74" i="2" s="1"/>
  <c r="K74" i="2" s="1"/>
  <c r="L30" i="2"/>
  <c r="J77" i="2" s="1"/>
  <c r="K77" i="2" s="1"/>
  <c r="D18" i="1"/>
  <c r="L26" i="2"/>
  <c r="J73" i="2" s="1"/>
  <c r="K73" i="2" s="1"/>
  <c r="L29" i="2"/>
  <c r="J76" i="2" s="1"/>
  <c r="K7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100-000001000000}">
      <text>
        <r>
          <rPr>
            <sz val="10"/>
            <color rgb="FF000000"/>
            <rFont val="Arial"/>
            <family val="2"/>
          </rPr>
          <t>validación de módulos por responsable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rPr>
          <t>Fibonacci:
0.5
1
2
3
5
8
13</t>
        </r>
      </text>
    </comment>
    <comment ref="J1" authorId="0" shapeId="0" xr:uid="{00000000-0006-0000-0200-000002000000}">
      <text>
        <r>
          <rPr>
            <sz val="10"/>
            <color rgb="FF000000"/>
            <rFont val="Arial"/>
            <family val="2"/>
          </rPr>
          <t>Calificación:
0 (vacío)=Incompleto
1 En progreso
2 Por corregir
3 Por mejorar
4 Realizado
También:
0 muy baja calificación
4 muy alta calificación</t>
        </r>
      </text>
    </comment>
  </commentList>
</comments>
</file>

<file path=xl/sharedStrings.xml><?xml version="1.0" encoding="utf-8"?>
<sst xmlns="http://schemas.openxmlformats.org/spreadsheetml/2006/main" count="308" uniqueCount="202">
  <si>
    <t>Proyecto final</t>
  </si>
  <si>
    <t>Integrantes</t>
  </si>
  <si>
    <t>integrantes:</t>
  </si>
  <si>
    <t>personas por equipo</t>
  </si>
  <si>
    <t>grupos</t>
  </si>
  <si>
    <t>total</t>
  </si>
  <si>
    <t>dif</t>
  </si>
  <si>
    <t>H</t>
  </si>
  <si>
    <t>Instrucciones</t>
  </si>
  <si>
    <t>Elaborar sketches (baja fidelidad) de las historias de usuario</t>
  </si>
  <si>
    <t>Por ejemplo:</t>
  </si>
  <si>
    <t>a.</t>
  </si>
  <si>
    <t>Está bien si uno aplica para una o más historias</t>
  </si>
  <si>
    <t>sketch</t>
  </si>
  <si>
    <t>diagrama de base de datos</t>
  </si>
  <si>
    <t>Google Sheet con distribución adecuada</t>
  </si>
  <si>
    <t>b.</t>
  </si>
  <si>
    <t>Deben mostrarse de manera secuencial a las historias de usuario</t>
  </si>
  <si>
    <t>c.</t>
  </si>
  <si>
    <t>Indicar en cada sketch a qué historia(s) aplica(n)</t>
  </si>
  <si>
    <t>Elaborar el modelo de base de datos</t>
  </si>
  <si>
    <t>Distribuir las historias de usuario equitativamente entre los integrantes.</t>
  </si>
  <si>
    <r>
      <rPr>
        <u/>
        <sz val="10"/>
        <color rgb="FF000000"/>
        <rFont val="Arial"/>
        <family val="2"/>
      </rPr>
      <t xml:space="preserve">Usar este archivo en </t>
    </r>
    <r>
      <rPr>
        <u/>
        <sz val="10"/>
        <color rgb="FF1155CC"/>
        <rFont val="Arial"/>
        <family val="2"/>
      </rPr>
      <t>Google Sheet</t>
    </r>
    <r>
      <rPr>
        <u/>
        <sz val="10"/>
        <color rgb="FF000000"/>
        <rFont val="Arial"/>
        <family val="2"/>
      </rPr>
      <t xml:space="preserve"> como base.</t>
    </r>
  </si>
  <si>
    <r>
      <rPr>
        <sz val="10"/>
        <color theme="1"/>
        <rFont val="Arial"/>
        <family val="2"/>
      </rPr>
      <t xml:space="preserve">No confundir </t>
    </r>
    <r>
      <rPr>
        <u/>
        <sz val="10"/>
        <color theme="1"/>
        <rFont val="Arial"/>
        <family val="2"/>
      </rPr>
      <t>suma de esfuerzo asignado</t>
    </r>
    <r>
      <rPr>
        <sz val="10"/>
        <color theme="1"/>
        <rFont val="Arial"/>
        <family val="2"/>
      </rPr>
      <t xml:space="preserve"> con </t>
    </r>
    <r>
      <rPr>
        <u/>
        <sz val="10"/>
        <color theme="1"/>
        <rFont val="Arial"/>
        <family val="2"/>
      </rPr>
      <t>cantidad de historias asignadas</t>
    </r>
  </si>
  <si>
    <r>
      <rPr>
        <sz val="10"/>
        <color theme="1"/>
        <rFont val="Arial"/>
        <family val="2"/>
      </rPr>
      <t xml:space="preserve">No aplica para las historias con responsable </t>
    </r>
    <r>
      <rPr>
        <i/>
        <sz val="10"/>
        <color theme="1"/>
        <rFont val="Arial"/>
        <family val="2"/>
      </rPr>
      <t>Todos</t>
    </r>
    <r>
      <rPr>
        <sz val="10"/>
        <color theme="1"/>
        <rFont val="Arial"/>
        <family val="2"/>
      </rPr>
      <t>.</t>
    </r>
  </si>
  <si>
    <r>
      <rPr>
        <sz val="10"/>
        <color theme="1"/>
        <rFont val="Arial"/>
        <family val="2"/>
      </rPr>
      <t xml:space="preserve">Un responsable debe hacer todas las historias de </t>
    </r>
    <r>
      <rPr>
        <b/>
        <i/>
        <sz val="10"/>
        <color theme="1"/>
        <rFont val="Arial"/>
        <family val="2"/>
      </rPr>
      <t xml:space="preserve">máximo </t>
    </r>
    <r>
      <rPr>
        <b/>
        <sz val="10"/>
        <color theme="1"/>
        <rFont val="Arial"/>
        <family val="2"/>
      </rPr>
      <t>dos módulos</t>
    </r>
  </si>
  <si>
    <t>La nota individual están en función del puntaje por cada historia asignada</t>
  </si>
  <si>
    <t>Completar con el nombre y apellido del alumno</t>
  </si>
  <si>
    <t>Crear un repositorio en GitHub y compartirlo a los profesores.</t>
  </si>
  <si>
    <t>repositorio en GitHub</t>
  </si>
  <si>
    <t>Ese repositorio deberá tener los commits del proyecto.</t>
  </si>
  <si>
    <t>Los usuarios deben estar con sus nombres completos en su perfil.</t>
  </si>
  <si>
    <t>Enviar a los profesores para validar. La siguiente semana a más tardar.</t>
  </si>
  <si>
    <t>los sketches</t>
  </si>
  <si>
    <t>el diagrama de base de datos</t>
  </si>
  <si>
    <t>la distribución adecuada de las historias</t>
  </si>
  <si>
    <t>d.</t>
  </si>
  <si>
    <t>Completar el trabajo comunincando por correo el avance del trabajo.</t>
  </si>
  <si>
    <t xml:space="preserve">Enviar a) sketches, b) diagrama de datos, c) distribución de responsables, y d) el código fuente </t>
  </si>
  <si>
    <t>por BlackBoard y a tiempo</t>
  </si>
  <si>
    <t>Evaluación</t>
  </si>
  <si>
    <t xml:space="preserve">La nota individual depende del esfuerzo y la calificación (puntaje) </t>
  </si>
  <si>
    <t>Por ejemplo</t>
  </si>
  <si>
    <t>de cada historia asignada</t>
  </si>
  <si>
    <t>historias</t>
  </si>
  <si>
    <r>
      <rPr>
        <sz val="10"/>
        <color theme="1"/>
        <rFont val="Arial"/>
        <family val="2"/>
      </rPr>
      <t xml:space="preserve">En la hoja </t>
    </r>
    <r>
      <rPr>
        <u/>
        <sz val="10"/>
        <color theme="1"/>
        <rFont val="Arial"/>
        <family val="2"/>
      </rPr>
      <t>historias</t>
    </r>
    <r>
      <rPr>
        <sz val="10"/>
        <color theme="1"/>
        <rFont val="Arial"/>
        <family val="2"/>
      </rPr>
      <t xml:space="preserve"> columna </t>
    </r>
    <r>
      <rPr>
        <b/>
        <sz val="10"/>
        <color theme="1"/>
        <rFont val="Arial"/>
        <family val="2"/>
      </rPr>
      <t>F</t>
    </r>
    <r>
      <rPr>
        <sz val="10"/>
        <color theme="1"/>
        <rFont val="Arial"/>
        <family val="2"/>
      </rPr>
      <t xml:space="preserve"> (responsable) se debe asignar los responsables </t>
    </r>
  </si>
  <si>
    <t>de manera equitativa</t>
  </si>
  <si>
    <r>
      <rPr>
        <sz val="10"/>
        <color theme="1"/>
        <rFont val="Arial"/>
        <family val="2"/>
      </rPr>
      <t xml:space="preserve">La calificación se hace en cada historia en la columna </t>
    </r>
    <r>
      <rPr>
        <b/>
        <sz val="10"/>
        <color theme="1"/>
        <rFont val="Arial"/>
        <family val="2"/>
      </rPr>
      <t>J</t>
    </r>
    <r>
      <rPr>
        <sz val="10"/>
        <color theme="1"/>
        <rFont val="Arial"/>
        <family val="2"/>
      </rPr>
      <t xml:space="preserve"> (puntaje).</t>
    </r>
  </si>
  <si>
    <t>La calificación va del 0 al 4 donde 0 es muy baja calificación y 4 es muy alta</t>
  </si>
  <si>
    <t>La calificación se pondera con el esfuerzo asignado. Para ello, se usará la hoja evaluación</t>
  </si>
  <si>
    <r>
      <rPr>
        <sz val="10"/>
        <color rgb="FF000000"/>
        <rFont val="Arial"/>
        <family val="2"/>
      </rPr>
      <t xml:space="preserve">En la hoja </t>
    </r>
    <r>
      <rPr>
        <u/>
        <sz val="10"/>
        <color rgb="FF000000"/>
        <rFont val="Arial"/>
        <family val="2"/>
      </rPr>
      <t>evaluación</t>
    </r>
    <r>
      <rPr>
        <sz val="10"/>
        <color rgb="FF000000"/>
        <rFont val="Arial"/>
        <family val="2"/>
      </rPr>
      <t>, las celdas de color amarilllo deben ser completadas con</t>
    </r>
  </si>
  <si>
    <t>nombre y apellido del estudiante</t>
  </si>
  <si>
    <t>En la fila 25 a la 31 se muestra el resumen de lo asignado por cada responsable</t>
  </si>
  <si>
    <t>evaluación</t>
  </si>
  <si>
    <t xml:space="preserve">En caso no se complete el puntaje mínimo por estudiante, </t>
  </si>
  <si>
    <t>se distribuirá aleatoria y equitativamente las historias faltantes.</t>
  </si>
  <si>
    <t>Se descontará puntos proporcionales a lo que se debió haber asignado</t>
  </si>
  <si>
    <t>Las historias faltantes si se han sido asignadas adecuadamente no deben ser impedimento</t>
  </si>
  <si>
    <t>para completar y presentar las historias que sí fueron asignadas</t>
  </si>
  <si>
    <t>Enunciado</t>
  </si>
  <si>
    <t>Se asume que las transferencias reales ocurren fuera de la plataforma.</t>
  </si>
  <si>
    <t>Referencias</t>
  </si>
  <si>
    <t>Sketch</t>
  </si>
  <si>
    <t>https://www.webuters.com/whats-the-difference-between-a-wireframe-mock-up-and-prototype</t>
  </si>
  <si>
    <t>EVALUACIÓN</t>
  </si>
  <si>
    <t>Sin Módulos</t>
  </si>
  <si>
    <t>Módulos</t>
  </si>
  <si>
    <t>Historias</t>
  </si>
  <si>
    <t>Prom. módulos/responsables</t>
  </si>
  <si>
    <t>Calificaciones (puntaje)</t>
  </si>
  <si>
    <t>Hrs.</t>
  </si>
  <si>
    <t>Esfuerzo</t>
  </si>
  <si>
    <t>Trabajo en equipo</t>
  </si>
  <si>
    <t>Responsable</t>
  </si>
  <si>
    <t>Real</t>
  </si>
  <si>
    <t>asignado</t>
  </si>
  <si>
    <t>muy baja</t>
  </si>
  <si>
    <t>baja</t>
  </si>
  <si>
    <t>regular</t>
  </si>
  <si>
    <t>alta</t>
  </si>
  <si>
    <t>muy alta</t>
  </si>
  <si>
    <t>TOTAL</t>
  </si>
  <si>
    <t>Cumplimiento</t>
  </si>
  <si>
    <t>No cumplió (0)</t>
  </si>
  <si>
    <t>Cumplió (4)</t>
  </si>
  <si>
    <t>Responsables</t>
  </si>
  <si>
    <t>Calidad del trabajo</t>
  </si>
  <si>
    <t>Descuentos</t>
  </si>
  <si>
    <t>Mínimo por responsable</t>
  </si>
  <si>
    <t>Incompleto</t>
  </si>
  <si>
    <t>En progreso</t>
  </si>
  <si>
    <t>Por corregir</t>
  </si>
  <si>
    <t>Por mejorar</t>
  </si>
  <si>
    <t>Realizado</t>
  </si>
  <si>
    <t>Asignación</t>
  </si>
  <si>
    <t>Autoría</t>
  </si>
  <si>
    <t>Todos</t>
  </si>
  <si>
    <t>Resultado</t>
  </si>
  <si>
    <t>RÚBRICA</t>
  </si>
  <si>
    <t>Excelente</t>
  </si>
  <si>
    <t>Bueno</t>
  </si>
  <si>
    <t>Regular</t>
  </si>
  <si>
    <t>Deficiente</t>
  </si>
  <si>
    <t>Criterios</t>
  </si>
  <si>
    <t>Trabajaron muy bien en equipo</t>
  </si>
  <si>
    <t>Trabajaron bien en equipo</t>
  </si>
  <si>
    <t>Trabajaron más o menos en equipo</t>
  </si>
  <si>
    <t>Trabajaron mal en equipo</t>
  </si>
  <si>
    <t>Trabajaron muy mal en equipo</t>
  </si>
  <si>
    <t>NOTA</t>
  </si>
  <si>
    <t>Fórmula para parte individual de la nota</t>
  </si>
  <si>
    <t>Cumplimiento =</t>
  </si>
  <si>
    <t>Calidad del trabajo =</t>
  </si>
  <si>
    <t>suma de esfuerzo realizado x 4</t>
  </si>
  <si>
    <t>suma producto del esfuerzo realizado por la calificación</t>
  </si>
  <si>
    <t>suma de esfuerzo asignado</t>
  </si>
  <si>
    <t>Fórmula para parte grupal de la nota</t>
  </si>
  <si>
    <t>Trabajo en equipo =</t>
  </si>
  <si>
    <t>suma de esfuerzo asignado por Todos</t>
  </si>
  <si>
    <t>Participación =</t>
  </si>
  <si>
    <t>Fórmula para nota</t>
  </si>
  <si>
    <t>Nota</t>
  </si>
  <si>
    <t>=</t>
  </si>
  <si>
    <t>( Cumplimiento X 0.5  +  Calidad de trabajo X 0.3  +  Trabajo en equipo x 0.2 ) X 20</t>
  </si>
  <si>
    <t>Nota final</t>
  </si>
  <si>
    <t>Nota - puntos negativos por no autoría o incorrecta distribución</t>
  </si>
  <si>
    <t>Calidad</t>
  </si>
  <si>
    <r>
      <rPr>
        <b/>
        <sz val="10"/>
        <color theme="1"/>
        <rFont val="Arial"/>
        <family val="2"/>
      </rPr>
      <t xml:space="preserve">Puntos negativos 
</t>
    </r>
    <r>
      <rPr>
        <b/>
        <sz val="6"/>
        <color theme="1"/>
        <rFont val="Arial"/>
        <family val="2"/>
      </rPr>
      <t>por no autoría o 
incorrecta asignación</t>
    </r>
    <r>
      <rPr>
        <b/>
        <sz val="10"/>
        <color theme="1"/>
        <rFont val="Arial"/>
        <family val="2"/>
      </rPr>
      <t>*</t>
    </r>
  </si>
  <si>
    <t>-</t>
  </si>
  <si>
    <t>* Los puntos negativos por no autoría se asignan cuando el responsable no puede sustentar fehacientemente la autoría del trabajo realizado.
   También cuando el responsable debió haber sido asignado a un mínimo de puntos pero está por debajo de ese valor.</t>
  </si>
  <si>
    <t>p</t>
  </si>
  <si>
    <t>Módulo</t>
  </si>
  <si>
    <t>Usuario</t>
  </si>
  <si>
    <t>Historia de usuario</t>
  </si>
  <si>
    <t>Hrs. Real</t>
  </si>
  <si>
    <r>
      <rPr>
        <b/>
        <sz val="8"/>
        <color theme="1"/>
        <rFont val="Arial"/>
        <family val="2"/>
      </rPr>
      <t xml:space="preserve">Status </t>
    </r>
    <r>
      <rPr>
        <b/>
        <sz val="10"/>
        <color theme="1"/>
        <rFont val="Arial"/>
        <family val="2"/>
      </rPr>
      <t>A</t>
    </r>
  </si>
  <si>
    <r>
      <rPr>
        <b/>
        <sz val="8"/>
        <color theme="1"/>
        <rFont val="Arial"/>
        <family val="2"/>
      </rPr>
      <t xml:space="preserve">Status </t>
    </r>
    <r>
      <rPr>
        <b/>
        <sz val="10"/>
        <color theme="1"/>
        <rFont val="Arial"/>
        <family val="2"/>
      </rPr>
      <t>B</t>
    </r>
  </si>
  <si>
    <t>Puntaje</t>
  </si>
  <si>
    <t>Observación</t>
  </si>
  <si>
    <r>
      <rPr>
        <sz val="10"/>
        <color theme="1"/>
        <rFont val="Arial"/>
        <family val="2"/>
      </rPr>
      <t xml:space="preserve">El equipo cumple con las </t>
    </r>
    <r>
      <rPr>
        <u/>
        <sz val="10"/>
        <color theme="1"/>
        <rFont val="Arial"/>
        <family val="2"/>
      </rPr>
      <t>instrucciones</t>
    </r>
    <r>
      <rPr>
        <sz val="10"/>
        <color theme="1"/>
        <rFont val="Arial"/>
        <family val="2"/>
      </rPr>
      <t>: (a) sketches, b) diagrama de base de datos, c) distribución adecuada en Google Sheet, d) repositorio en GitHub</t>
    </r>
  </si>
  <si>
    <t>GitHub: Se usa para verificar la autoría de las historias</t>
  </si>
  <si>
    <r>
      <rPr>
        <sz val="10"/>
        <color theme="1"/>
        <rFont val="Arial"/>
        <family val="2"/>
      </rPr>
      <t xml:space="preserve">el html no debe contener etiquetas style y 
el código JS debe ser </t>
    </r>
    <r>
      <rPr>
        <u/>
        <sz val="10"/>
        <color theme="1"/>
        <rFont val="Arial"/>
        <family val="2"/>
      </rPr>
      <t>no obstrusivo</t>
    </r>
  </si>
  <si>
    <t>esto se verificará en todas las historias. Se descontará un punto por cada historia que no cumpla.
No aplica para JSX</t>
  </si>
  <si>
    <r>
      <rPr>
        <sz val="10"/>
        <color theme="1"/>
        <rFont val="Arial"/>
        <family val="2"/>
      </rPr>
      <t xml:space="preserve">Debe ser </t>
    </r>
    <r>
      <rPr>
        <u/>
        <sz val="10"/>
        <color theme="1"/>
        <rFont val="Arial"/>
        <family val="2"/>
      </rPr>
      <t>responsive</t>
    </r>
    <r>
      <rPr>
        <sz val="10"/>
        <color theme="1"/>
        <rFont val="Arial"/>
        <family val="2"/>
      </rPr>
      <t xml:space="preserve"> pero para portrait en móviles.
Los textos deben apreciarse sin dificultad y 
el espacio disponible debe ser aprovechado</t>
    </r>
  </si>
  <si>
    <t>esto se verificará en todas las historias. Se descontará un punto por cada historia que no cumpla</t>
  </si>
  <si>
    <t>Debe haber un registro de un usuario ingresado por base de datos para este admin</t>
  </si>
  <si>
    <t>nombres completos es la concatenación de nombre y apellidos</t>
  </si>
  <si>
    <t>Ejemplo:
BTC-PEN 142,324
PEN-BTC 142,327
donde BTC es BitCoin y PEN es Soles</t>
  </si>
  <si>
    <t>Son cuentas o direcciones ficticias.</t>
  </si>
  <si>
    <t>número de transacción se refiere al número que sale al usar el app del BCP o app para transferir BitCoins</t>
  </si>
  <si>
    <t>Adicionalmente, esto se verificará en todas las historias. Se descontará un punto por cada historia que no cumpla</t>
  </si>
  <si>
    <t>Subir a blackboard correctamente y a tiempo</t>
  </si>
  <si>
    <t>Plataforma para Citas Médicas</t>
  </si>
  <si>
    <r>
      <rPr>
        <u/>
        <sz val="10"/>
        <color theme="1"/>
        <rFont val="Arial"/>
        <family val="2"/>
      </rPr>
      <t>Sorpréndannos</t>
    </r>
    <r>
      <rPr>
        <sz val="10"/>
        <color theme="1"/>
        <rFont val="Arial"/>
        <family val="2"/>
      </rPr>
      <t>: una funcionalidad (pantalla) sorpresa que demuestren esfuerzo realizado</t>
    </r>
  </si>
  <si>
    <t>Este integradas todas las pantallas (linkeadas).</t>
  </si>
  <si>
    <t>El proyecto debe estar subido a Github.</t>
  </si>
  <si>
    <t>Médico</t>
  </si>
  <si>
    <t>Como medico debo poder registrarme como usuario de tipo especilista en la aplicación. Como parte de los datos de registro debe de encontrarse un correo, una contraseña, el nombre completo y la especialidad (obtenida de una tabla de la base de datos).</t>
  </si>
  <si>
    <t>Como medico debo poder autenticarme como especialista  por medio de un login. Los datos de logueo serán el correo y el password. En esta pantalla debe de haber un link para poder ir a la pantalla de registro de ser necesario.</t>
  </si>
  <si>
    <t>Como médico debo poder modificar mis datos de contacto (email, whatsapp) así como el precio por consulta que ofrezco (virtual y presencial de darse el caso).</t>
  </si>
  <si>
    <t>Como médico debo poder visualizar en forma de calendario los días donde doy atención a pacientes.</t>
  </si>
  <si>
    <t>Como médico, debo visualizar los pacientes que han registrado citas para determinada hora (los slots de citas son cada 15 minutos). Esto debe de mostrarse al hacerse click en un día y hora determinado.</t>
  </si>
  <si>
    <t>Como medico durante la realización de una cita, debo poder entrar a una pantalla donde se visualizará información del paciente (datos personales, historia clínica) así como la posibilidad de poder ingresar notas extras sobre la atención.</t>
  </si>
  <si>
    <t>Como médico, debo poder visualizar la historia clínica del paciente. La historia clínica debe de contar con un listado de atenciones que tuvo el paciente: médico con el que se atendió, su especialidad, diagnóstico y medicinas recetadas.</t>
  </si>
  <si>
    <t>Como médico, debo culminar la cita con el paciente, ingresando un diagnóstico, una receta (medicinas cada una con su frecuencia de tomado) y debe poder separar una nueva fecha para una siguiente cita (opcional, en caso que el paciente lo requiera).</t>
  </si>
  <si>
    <t>Como médico debo poder visualizar un histórico de mis consultas (cantidad) mediante un gráfico de series de tiempo, puediendo seleccionar la frecuencia ya sea por día o por mes. Además, debo poder ver el monto total de dinero ganado en cada punto.</t>
  </si>
  <si>
    <t>Como medico debo poder tener la opción de responder las preguntas publicas que realicen los pacientes en la aplicación.</t>
  </si>
  <si>
    <t>Como medico debo poder responder las preguntas privadas que mis pacientes me realicen a travez de mi perfil de la aplicación.</t>
  </si>
  <si>
    <t>Como medico debo poder visulizar los comentarios realizados por mis pacientes y filtrarlos de acuerdo su calificación.</t>
  </si>
  <si>
    <t>Como médico deseo poder visualizar el listado de mis pacientes priorizados por cercanía de programación de la próxima cita, a fin de poder comunicarme con ellos y enviarles recordatorios (esta opción se podría automatizar).</t>
  </si>
  <si>
    <t>Proximas Citas: Historia 11
Calendario de Citas: Historia 12-16
Historial de citas: Historia 17
Preguntas de pacientes: Historia 18 - 20</t>
  </si>
  <si>
    <t>Como médico debo poder visualizar un menú donde se encuentren las siguientes opciones: Próximas citas, Calendario de citas, Historial de Citas y Preguntas de pacientes.</t>
  </si>
  <si>
    <t>Paciente</t>
  </si>
  <si>
    <t>Como paciente debo poder registrarme en la aplicación, para poder hacer uso del servicio de citas medicas.</t>
  </si>
  <si>
    <t>Como paciente luego de loguearme, debo poder buscar profesionales de la salud(médicos) de acuerdo a: su especialidad y tipo de atención (virtual, presencial).</t>
  </si>
  <si>
    <t>Como paciente, al seleccionar a un médico, debo poder ver  las fichas profesionales(perfiles) de los especialistas, las cuales mostraran: nombre, especialidad, ubicación de consultas (dirección), tipo de atención(virtual o presencial), precio de consulta, comentarios de otros pacientes y los horarios disponibles para citas(con forma de calendario).</t>
  </si>
  <si>
    <t>Como médico debo poder registrar/modificar los días de la semana y horas donde podré atender de manera presencial o virtual. Además, deberá de poner un link de la plataforma de comunicación con la que atenderá (Zoom, Teams, etc). También el médico podrá registrar el costo de su consulta virtual y/o el precio de la consulta presencial.</t>
  </si>
  <si>
    <t>Como paciente, luego de loguearme, debo poder editar la información de mi cuenta: nombre, contraseña, telefono, nombre de usuario y correo electronico.</t>
  </si>
  <si>
    <t>Se sugiere que la opción para esta pantalla deba estar en la barra de navegación de la aplicación.</t>
  </si>
  <si>
    <t>Como paciente debo poder enviar o realizar preguntas publicas en la aplicación, para que sean respondida por los medicos que usen el aplicativo.</t>
  </si>
  <si>
    <t>Como paciente una vez reservada mi cita, debo poder visulizar la cita en la sección, mis citas, de la aplicación.</t>
  </si>
  <si>
    <t>Tomar en cuenta que esto solo se puede hacer si el paciente no ha puntuado aún la cita.</t>
  </si>
  <si>
    <t>Como paciente, debo poder puntuar al médico. Para esto debo seleccionar un valor (de 0 al 5) y poder agregar un comentario (opcional).</t>
  </si>
  <si>
    <t>Como paciente debo poder visualizar la lista de mis atenciones realizadas: fecha de realización de cita, doctor, diagnóstico y medicinas recetas. Además debe de mostrar un botón que abra una ventana modal para puntuar la consulta.</t>
  </si>
  <si>
    <t>Como paciente debo poder reservar una cita con el especialista medico de mi preferencia siempre que su horario este disponible. Al reservar mi cita debo poder realizar un pago ingresando tarjeta (simuladdo) e indicar si deseo que los medicamentos se envíen a la casa o si las compras se realizarán por mi cuenta.</t>
  </si>
  <si>
    <t>No se debe realizar el cálculo del costo de compra de medicamentos.</t>
  </si>
  <si>
    <t>Como paciente debo poder acceder a recomendaciones de salud y artículos personalizados según mi perfil (podría ser extra).</t>
  </si>
  <si>
    <t>Como paciente debo poder autenticame mediante el uso de un login. Los datos del login será el correo y el password.</t>
  </si>
  <si>
    <t>MEDICO</t>
  </si>
  <si>
    <t>PACIENTE</t>
  </si>
  <si>
    <t>Plataforma para Citas médicas.</t>
  </si>
  <si>
    <t>https://www.doctoralia.pe/</t>
  </si>
  <si>
    <t>https://www.lemonaidhealth.com/</t>
  </si>
  <si>
    <t>Citas médicas</t>
  </si>
  <si>
    <t>Sebastian</t>
  </si>
  <si>
    <t>Solange</t>
  </si>
  <si>
    <t>Angelo</t>
  </si>
  <si>
    <t>Fabrizio</t>
  </si>
  <si>
    <t>Fiorella</t>
  </si>
  <si>
    <t>Fernando</t>
  </si>
  <si>
    <t>Angelo/Fiorella</t>
  </si>
  <si>
    <t>Angelo/Sebastian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</si>
</sst>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color rgb="FF000000"/>
      <name val="Arial"/>
    </font>
    <font>
      <b/>
      <sz val="10"/>
      <color rgb="FFFFFFFF"/>
      <name val="Arial"/>
      <family val="2"/>
    </font>
    <font>
      <sz val="10"/>
      <color rgb="FFFFFFFF"/>
      <name val="Arial"/>
      <family val="2"/>
    </font>
    <font>
      <b/>
      <sz val="12"/>
      <color theme="1"/>
      <name val="Arial"/>
      <family val="2"/>
    </font>
    <font>
      <sz val="10"/>
      <color theme="1"/>
      <name val="Arial"/>
      <family val="2"/>
    </font>
    <font>
      <b/>
      <sz val="10"/>
      <color theme="1"/>
      <name val="Arial"/>
      <family val="2"/>
    </font>
    <font>
      <i/>
      <sz val="10"/>
      <color theme="1"/>
      <name val="Arial"/>
      <family val="2"/>
    </font>
    <font>
      <sz val="10"/>
      <color rgb="FFB7B7B7"/>
      <name val="Arial"/>
      <family val="2"/>
    </font>
    <font>
      <u/>
      <sz val="10"/>
      <color rgb="FF1155CC"/>
      <name val="Arial"/>
      <family val="2"/>
    </font>
    <font>
      <u/>
      <sz val="10"/>
      <color theme="1"/>
      <name val="Arial"/>
      <family val="2"/>
    </font>
    <font>
      <sz val="10"/>
      <color rgb="FF000000"/>
      <name val="Roboto"/>
    </font>
    <font>
      <sz val="10"/>
      <color rgb="FF000000"/>
      <name val="Arial"/>
      <family val="2"/>
    </font>
    <font>
      <u/>
      <sz val="10"/>
      <color rgb="FF000000"/>
      <name val="Arial"/>
      <family val="2"/>
    </font>
    <font>
      <sz val="9"/>
      <color rgb="FF000000"/>
      <name val="Arial"/>
      <family val="2"/>
    </font>
    <font>
      <u/>
      <sz val="10"/>
      <color rgb="FF0000FF"/>
      <name val="Arial"/>
      <family val="2"/>
    </font>
    <font>
      <sz val="11"/>
      <color rgb="FF000000"/>
      <name val="Inconsolata"/>
    </font>
    <font>
      <sz val="10"/>
      <color rgb="FF999999"/>
      <name val="Arial"/>
      <family val="2"/>
    </font>
    <font>
      <b/>
      <sz val="10"/>
      <color rgb="FFB7B7B7"/>
      <name val="Arial"/>
      <family val="2"/>
    </font>
    <font>
      <b/>
      <sz val="10"/>
      <color rgb="FF000000"/>
      <name val="Arial"/>
      <family val="2"/>
    </font>
    <font>
      <b/>
      <i/>
      <sz val="10"/>
      <color theme="1"/>
      <name val="Arial"/>
      <family val="2"/>
    </font>
    <font>
      <sz val="9"/>
      <color theme="1"/>
      <name val="Arial"/>
      <family val="2"/>
    </font>
    <font>
      <b/>
      <sz val="6"/>
      <color theme="1"/>
      <name val="Arial"/>
      <family val="2"/>
    </font>
    <font>
      <b/>
      <sz val="8"/>
      <color theme="1"/>
      <name val="Arial"/>
      <family val="2"/>
    </font>
    <font>
      <sz val="10"/>
      <color theme="1"/>
      <name val="Arial"/>
      <family val="2"/>
    </font>
    <font>
      <sz val="10"/>
      <name val="Arial"/>
      <family val="2"/>
    </font>
    <font>
      <sz val="10"/>
      <color rgb="FF000000"/>
      <name val="Arial"/>
      <family val="2"/>
    </font>
    <font>
      <sz val="9"/>
      <color theme="1"/>
      <name val="Arial"/>
      <family val="2"/>
    </font>
    <font>
      <u/>
      <sz val="10"/>
      <color theme="1"/>
      <name val="Arial"/>
      <family val="2"/>
    </font>
    <font>
      <u/>
      <sz val="10"/>
      <color theme="10"/>
      <name val="Arial"/>
      <family val="2"/>
    </font>
  </fonts>
  <fills count="13">
    <fill>
      <patternFill patternType="none"/>
    </fill>
    <fill>
      <patternFill patternType="gray125"/>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00FFFF"/>
        <bgColor rgb="FF00FFFF"/>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FCE2E2"/>
        <bgColor rgb="FFFCE2E2"/>
      </patternFill>
    </fill>
    <fill>
      <patternFill patternType="solid">
        <fgColor rgb="FFD9EAD3"/>
        <bgColor rgb="FFD9EAD3"/>
      </patternFill>
    </fill>
    <fill>
      <patternFill patternType="solid">
        <fgColor rgb="FFFFC00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2">
    <xf numFmtId="0" fontId="0" fillId="0" borderId="0"/>
    <xf numFmtId="0" fontId="28" fillId="0" borderId="0" applyNumberFormat="0" applyFill="0" applyBorder="0" applyAlignment="0" applyProtection="0"/>
  </cellStyleXfs>
  <cellXfs count="172">
    <xf numFmtId="0" fontId="0" fillId="0" borderId="0" xfId="0" applyFont="1" applyAlignment="1"/>
    <xf numFmtId="0" fontId="1" fillId="2" borderId="1" xfId="0" applyFont="1" applyFill="1" applyBorder="1" applyAlignment="1"/>
    <xf numFmtId="0" fontId="2" fillId="2" borderId="2" xfId="0" applyFont="1" applyFill="1" applyBorder="1"/>
    <xf numFmtId="0" fontId="2" fillId="2" borderId="3" xfId="0" applyFont="1" applyFill="1" applyBorder="1"/>
    <xf numFmtId="0" fontId="3" fillId="0" borderId="0" xfId="0" applyFont="1" applyAlignment="1"/>
    <xf numFmtId="0" fontId="4" fillId="0" borderId="0" xfId="0" applyFont="1" applyAlignment="1"/>
    <xf numFmtId="0" fontId="5" fillId="0" borderId="0" xfId="0" applyFont="1" applyAlignment="1"/>
    <xf numFmtId="0" fontId="5" fillId="0" borderId="1" xfId="0" applyFont="1" applyBorder="1" applyAlignment="1"/>
    <xf numFmtId="0" fontId="4" fillId="0" borderId="2" xfId="0" applyFont="1" applyBorder="1"/>
    <xf numFmtId="0" fontId="4" fillId="0" borderId="3" xfId="0" applyFont="1" applyBorder="1"/>
    <xf numFmtId="0" fontId="4" fillId="0" borderId="4" xfId="0" applyFont="1" applyBorder="1" applyAlignment="1"/>
    <xf numFmtId="0" fontId="4" fillId="0" borderId="5" xfId="0" applyFont="1" applyBorder="1"/>
    <xf numFmtId="0" fontId="6" fillId="0" borderId="0" xfId="0" applyFont="1" applyAlignment="1"/>
    <xf numFmtId="0" fontId="4" fillId="0" borderId="6" xfId="0" applyFont="1" applyBorder="1" applyAlignment="1">
      <alignment horizontal="center"/>
    </xf>
    <xf numFmtId="0" fontId="4" fillId="0" borderId="7"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applyAlignment="1">
      <alignment horizontal="right"/>
    </xf>
    <xf numFmtId="0" fontId="6" fillId="0" borderId="0" xfId="0" applyFont="1" applyAlignment="1">
      <alignment horizontal="center"/>
    </xf>
    <xf numFmtId="0" fontId="4" fillId="0" borderId="8" xfId="0" applyFont="1" applyBorder="1" applyAlignment="1">
      <alignment horizontal="center"/>
    </xf>
    <xf numFmtId="0" fontId="4" fillId="0" borderId="8" xfId="0" applyFont="1" applyBorder="1" applyAlignment="1">
      <alignment horizontal="center"/>
    </xf>
    <xf numFmtId="0" fontId="7" fillId="0" borderId="0" xfId="0" applyFont="1" applyAlignment="1">
      <alignment horizontal="center"/>
    </xf>
    <xf numFmtId="0" fontId="8" fillId="0" borderId="0" xfId="0" applyFont="1" applyAlignment="1"/>
    <xf numFmtId="0" fontId="4" fillId="3" borderId="0" xfId="0" applyFont="1" applyFill="1" applyAlignment="1"/>
    <xf numFmtId="0" fontId="4" fillId="3" borderId="0" xfId="0" applyFont="1" applyFill="1"/>
    <xf numFmtId="0" fontId="9" fillId="0" borderId="0" xfId="0" applyFont="1" applyAlignment="1"/>
    <xf numFmtId="0" fontId="6" fillId="0" borderId="0" xfId="0" applyFont="1"/>
    <xf numFmtId="0" fontId="10" fillId="4" borderId="0" xfId="0" applyFont="1" applyFill="1" applyAlignment="1"/>
    <xf numFmtId="0" fontId="4" fillId="0" borderId="0" xfId="0" applyFont="1" applyAlignment="1">
      <alignment vertical="top" wrapText="1"/>
    </xf>
    <xf numFmtId="0" fontId="11" fillId="4" borderId="0" xfId="0" applyFont="1" applyFill="1" applyAlignment="1">
      <alignment horizontal="left"/>
    </xf>
    <xf numFmtId="0" fontId="12" fillId="4" borderId="0" xfId="0" applyFont="1" applyFill="1" applyAlignment="1">
      <alignment horizontal="left"/>
    </xf>
    <xf numFmtId="0" fontId="13" fillId="4" borderId="0" xfId="0" applyFont="1" applyFill="1" applyAlignment="1">
      <alignment horizontal="left"/>
    </xf>
    <xf numFmtId="0" fontId="14" fillId="0" borderId="0" xfId="0" applyFont="1" applyAlignment="1"/>
    <xf numFmtId="0" fontId="5" fillId="0" borderId="0" xfId="0" applyFont="1" applyAlignment="1">
      <alignment textRotation="90"/>
    </xf>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4" fillId="0" borderId="0" xfId="0" applyFont="1" applyAlignment="1">
      <alignment horizontal="center" vertical="center" wrapText="1"/>
    </xf>
    <xf numFmtId="0" fontId="4" fillId="0" borderId="2" xfId="0" applyFont="1" applyBorder="1" applyAlignment="1"/>
    <xf numFmtId="0" fontId="15" fillId="4" borderId="0" xfId="0" applyFont="1" applyFill="1"/>
    <xf numFmtId="0" fontId="4" fillId="0" borderId="8" xfId="0" applyFont="1" applyBorder="1" applyAlignment="1">
      <alignment horizontal="center" vertical="center"/>
    </xf>
    <xf numFmtId="0" fontId="4" fillId="0" borderId="8" xfId="0" applyFont="1" applyBorder="1" applyAlignment="1"/>
    <xf numFmtId="2" fontId="4" fillId="0" borderId="8" xfId="0" applyNumberFormat="1" applyFont="1" applyBorder="1"/>
    <xf numFmtId="0" fontId="4" fillId="0" borderId="8" xfId="0" applyFont="1" applyBorder="1" applyAlignment="1">
      <alignment horizontal="center" vertical="center" wrapText="1"/>
    </xf>
    <xf numFmtId="0" fontId="16" fillId="0" borderId="0" xfId="0" applyFont="1" applyAlignment="1"/>
    <xf numFmtId="1" fontId="16" fillId="0" borderId="0" xfId="0" applyNumberFormat="1" applyFont="1" applyAlignment="1">
      <alignment horizontal="center" vertical="center" wrapText="1"/>
    </xf>
    <xf numFmtId="0" fontId="4" fillId="5" borderId="0" xfId="0" applyFont="1" applyFill="1"/>
    <xf numFmtId="0" fontId="5" fillId="5" borderId="0" xfId="0" applyFont="1" applyFill="1" applyAlignment="1">
      <alignment horizontal="center"/>
    </xf>
    <xf numFmtId="2" fontId="4" fillId="5" borderId="8" xfId="0" applyNumberFormat="1" applyFont="1" applyFill="1" applyBorder="1"/>
    <xf numFmtId="0" fontId="4" fillId="5" borderId="8" xfId="0" applyFont="1" applyFill="1" applyBorder="1"/>
    <xf numFmtId="0" fontId="5" fillId="0" borderId="0" xfId="0" applyFont="1" applyAlignment="1">
      <alignment horizontal="right"/>
    </xf>
    <xf numFmtId="0" fontId="4" fillId="0" borderId="8" xfId="0" applyFont="1" applyBorder="1"/>
    <xf numFmtId="0" fontId="5" fillId="0" borderId="0" xfId="0" applyFont="1" applyAlignment="1">
      <alignment horizontal="left"/>
    </xf>
    <xf numFmtId="0" fontId="11" fillId="0" borderId="0" xfId="0" applyFont="1" applyAlignment="1">
      <alignment horizontal="center"/>
    </xf>
    <xf numFmtId="0" fontId="4" fillId="0" borderId="0" xfId="0" applyFont="1" applyAlignment="1">
      <alignment horizontal="center" vertical="center"/>
    </xf>
    <xf numFmtId="0" fontId="6" fillId="5" borderId="0" xfId="0" applyFont="1" applyFill="1" applyAlignment="1">
      <alignment horizontal="left"/>
    </xf>
    <xf numFmtId="2" fontId="6" fillId="5" borderId="0" xfId="0" applyNumberFormat="1" applyFont="1" applyFill="1" applyAlignment="1">
      <alignment horizontal="center" vertical="center" wrapText="1"/>
    </xf>
    <xf numFmtId="0" fontId="4" fillId="5" borderId="8" xfId="0" applyFont="1" applyFill="1" applyBorder="1" applyAlignment="1">
      <alignment horizontal="center"/>
    </xf>
    <xf numFmtId="0" fontId="17" fillId="0" borderId="0" xfId="0" applyFont="1" applyAlignment="1">
      <alignment horizontal="center" vertical="center" wrapText="1"/>
    </xf>
    <xf numFmtId="0" fontId="18" fillId="4" borderId="0" xfId="0" applyFont="1" applyFill="1" applyAlignment="1">
      <alignment horizontal="center"/>
    </xf>
    <xf numFmtId="0" fontId="5" fillId="6" borderId="6" xfId="0" applyFont="1" applyFill="1" applyBorder="1" applyAlignment="1">
      <alignment horizontal="center"/>
    </xf>
    <xf numFmtId="0" fontId="5" fillId="6" borderId="9" xfId="0" applyFont="1" applyFill="1" applyBorder="1" applyAlignment="1">
      <alignment horizontal="center"/>
    </xf>
    <xf numFmtId="0" fontId="5" fillId="6" borderId="7" xfId="0" applyFont="1" applyFill="1" applyBorder="1" applyAlignment="1">
      <alignment horizontal="center"/>
    </xf>
    <xf numFmtId="0" fontId="17" fillId="4" borderId="0" xfId="0" applyFont="1" applyFill="1" applyAlignment="1">
      <alignment horizontal="center"/>
    </xf>
    <xf numFmtId="0" fontId="5" fillId="0" borderId="0" xfId="0" applyFont="1" applyAlignment="1">
      <alignment horizontal="center" vertical="center" wrapText="1"/>
    </xf>
    <xf numFmtId="0" fontId="4" fillId="6" borderId="8" xfId="0" applyFont="1" applyFill="1" applyBorder="1" applyAlignment="1">
      <alignment horizontal="center"/>
    </xf>
    <xf numFmtId="1" fontId="4" fillId="0" borderId="8" xfId="0" applyNumberFormat="1" applyFont="1" applyBorder="1" applyAlignment="1">
      <alignment horizontal="center"/>
    </xf>
    <xf numFmtId="0" fontId="5" fillId="7" borderId="6" xfId="0" applyFont="1" applyFill="1" applyBorder="1" applyAlignment="1">
      <alignment horizontal="center"/>
    </xf>
    <xf numFmtId="0" fontId="4" fillId="7" borderId="9" xfId="0" applyFont="1" applyFill="1" applyBorder="1" applyAlignment="1"/>
    <xf numFmtId="0" fontId="11" fillId="7" borderId="9" xfId="0" applyFont="1" applyFill="1" applyBorder="1" applyAlignment="1">
      <alignment horizontal="center"/>
    </xf>
    <xf numFmtId="0" fontId="11" fillId="7" borderId="0" xfId="0" applyFont="1" applyFill="1" applyAlignment="1">
      <alignment horizontal="center"/>
    </xf>
    <xf numFmtId="0" fontId="4" fillId="7" borderId="10" xfId="0" applyFont="1" applyFill="1" applyBorder="1" applyAlignment="1"/>
    <xf numFmtId="1" fontId="4" fillId="0" borderId="1" xfId="0" applyNumberFormat="1" applyFont="1" applyBorder="1" applyAlignment="1">
      <alignment horizontal="center"/>
    </xf>
    <xf numFmtId="0" fontId="4" fillId="7" borderId="4" xfId="0" applyFont="1" applyFill="1" applyBorder="1" applyAlignment="1">
      <alignment horizontal="center"/>
    </xf>
    <xf numFmtId="0" fontId="4" fillId="7" borderId="11" xfId="0" applyFont="1" applyFill="1" applyBorder="1" applyAlignment="1"/>
    <xf numFmtId="0" fontId="11" fillId="7" borderId="5" xfId="0" applyFont="1" applyFill="1" applyBorder="1" applyAlignment="1">
      <alignment horizontal="center"/>
    </xf>
    <xf numFmtId="0" fontId="11" fillId="7" borderId="11" xfId="0" applyFont="1" applyFill="1" applyBorder="1" applyAlignment="1">
      <alignment horizontal="center"/>
    </xf>
    <xf numFmtId="0" fontId="4" fillId="7" borderId="5" xfId="0" applyFont="1" applyFill="1" applyBorder="1" applyAlignment="1"/>
    <xf numFmtId="0" fontId="6" fillId="5" borderId="0" xfId="0" applyFont="1" applyFill="1" applyAlignment="1">
      <alignment horizontal="center"/>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19" fillId="3" borderId="0" xfId="0" applyFont="1" applyFill="1" applyAlignment="1">
      <alignment horizontal="left"/>
    </xf>
    <xf numFmtId="0" fontId="5" fillId="3" borderId="0" xfId="0" applyFont="1" applyFill="1" applyAlignment="1">
      <alignment horizontal="center" vertical="center" wrapText="1"/>
    </xf>
    <xf numFmtId="2" fontId="19" fillId="3" borderId="0" xfId="0" applyNumberFormat="1" applyFont="1" applyFill="1" applyAlignment="1">
      <alignment horizontal="center" vertical="center" wrapText="1"/>
    </xf>
    <xf numFmtId="0" fontId="4" fillId="8" borderId="12" xfId="0" applyFont="1" applyFill="1" applyBorder="1" applyAlignment="1">
      <alignment horizontal="center" vertical="center"/>
    </xf>
    <xf numFmtId="0" fontId="20" fillId="0" borderId="0" xfId="0" applyFont="1" applyAlignment="1">
      <alignment horizontal="center"/>
    </xf>
    <xf numFmtId="0" fontId="4" fillId="0" borderId="0" xfId="0" applyFont="1"/>
    <xf numFmtId="0" fontId="4" fillId="0" borderId="8" xfId="0" applyFont="1" applyBorder="1" applyAlignment="1">
      <alignment horizontal="center"/>
    </xf>
    <xf numFmtId="0" fontId="4" fillId="9" borderId="0" xfId="0" applyFont="1" applyFill="1" applyAlignment="1">
      <alignment horizontal="center"/>
    </xf>
    <xf numFmtId="0" fontId="4" fillId="9" borderId="0" xfId="0" applyFont="1" applyFill="1"/>
    <xf numFmtId="0" fontId="4" fillId="10" borderId="0" xfId="0" applyFont="1" applyFill="1"/>
    <xf numFmtId="0" fontId="4" fillId="10" borderId="0" xfId="0" applyFont="1" applyFill="1" applyAlignment="1"/>
    <xf numFmtId="0" fontId="4" fillId="9" borderId="0" xfId="0" applyFont="1" applyFill="1" applyAlignment="1">
      <alignment horizontal="left"/>
    </xf>
    <xf numFmtId="164" fontId="5" fillId="0" borderId="0" xfId="0" applyNumberFormat="1" applyFont="1" applyAlignment="1">
      <alignment horizontal="center"/>
    </xf>
    <xf numFmtId="0" fontId="5" fillId="0" borderId="0" xfId="0" applyFont="1" applyAlignment="1">
      <alignment horizontal="center"/>
    </xf>
    <xf numFmtId="9" fontId="4" fillId="0" borderId="0" xfId="0" applyNumberFormat="1" applyFont="1" applyAlignment="1"/>
    <xf numFmtId="0" fontId="5" fillId="0" borderId="0" xfId="0" applyFont="1" applyAlignment="1">
      <alignment horizontal="center" vertical="center"/>
    </xf>
    <xf numFmtId="0" fontId="4" fillId="0" borderId="8"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xf numFmtId="0" fontId="4" fillId="0" borderId="9" xfId="0" applyFont="1" applyBorder="1" applyAlignment="1">
      <alignment horizontal="center"/>
    </xf>
    <xf numFmtId="0" fontId="11" fillId="4" borderId="0" xfId="0" applyFont="1" applyFill="1" applyAlignment="1">
      <alignment horizontal="center"/>
    </xf>
    <xf numFmtId="164" fontId="4" fillId="0" borderId="0" xfId="0" applyNumberFormat="1" applyFont="1" applyAlignment="1">
      <alignment horizontal="center"/>
    </xf>
    <xf numFmtId="164" fontId="4" fillId="0" borderId="8" xfId="0" applyNumberFormat="1" applyFont="1" applyBorder="1" applyAlignment="1">
      <alignment horizontal="center"/>
    </xf>
    <xf numFmtId="164" fontId="4" fillId="0" borderId="9" xfId="0" applyNumberFormat="1" applyFont="1" applyBorder="1" applyAlignment="1">
      <alignment horizontal="center"/>
    </xf>
    <xf numFmtId="0" fontId="4" fillId="0" borderId="0" xfId="0" applyFont="1" applyAlignment="1">
      <alignment horizontal="right"/>
    </xf>
    <xf numFmtId="0" fontId="4" fillId="0" borderId="0" xfId="0" quotePrefix="1" applyFont="1" applyAlignment="1">
      <alignment horizontal="right"/>
    </xf>
    <xf numFmtId="0" fontId="4" fillId="0" borderId="9" xfId="0" quotePrefix="1" applyFont="1" applyBorder="1" applyAlignment="1"/>
    <xf numFmtId="0" fontId="4" fillId="0" borderId="9" xfId="0" applyFont="1" applyBorder="1" applyAlignment="1"/>
    <xf numFmtId="0" fontId="4" fillId="0" borderId="0" xfId="0" applyFont="1" applyAlignment="1">
      <alignment horizontal="center"/>
    </xf>
    <xf numFmtId="0" fontId="4" fillId="0" borderId="0" xfId="0" quotePrefix="1" applyFont="1" applyAlignment="1"/>
    <xf numFmtId="164" fontId="4" fillId="0" borderId="0" xfId="0" applyNumberFormat="1" applyFont="1"/>
    <xf numFmtId="164" fontId="4" fillId="0" borderId="8" xfId="0" applyNumberFormat="1" applyFont="1" applyBorder="1"/>
    <xf numFmtId="0" fontId="5" fillId="0" borderId="1"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5" fillId="0" borderId="8"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14" xfId="0" applyFont="1" applyBorder="1"/>
    <xf numFmtId="164" fontId="4" fillId="0" borderId="4" xfId="0" applyNumberFormat="1" applyFont="1" applyBorder="1" applyAlignment="1">
      <alignment horizontal="center"/>
    </xf>
    <xf numFmtId="164" fontId="4" fillId="0" borderId="11" xfId="0" applyNumberFormat="1" applyFont="1" applyBorder="1" applyAlignment="1">
      <alignment horizontal="center"/>
    </xf>
    <xf numFmtId="164" fontId="4" fillId="0" borderId="11" xfId="0" applyNumberFormat="1" applyFont="1" applyBorder="1" applyAlignment="1">
      <alignment horizontal="center"/>
    </xf>
    <xf numFmtId="164" fontId="4" fillId="0" borderId="13" xfId="0" applyNumberFormat="1" applyFont="1" applyBorder="1" applyAlignment="1">
      <alignment horizontal="center"/>
    </xf>
    <xf numFmtId="0" fontId="4" fillId="0" borderId="15" xfId="0" applyFont="1" applyBorder="1" applyAlignment="1">
      <alignment horizontal="center"/>
    </xf>
    <xf numFmtId="0" fontId="4" fillId="0" borderId="13" xfId="0" applyFont="1" applyBorder="1" applyAlignment="1">
      <alignment horizontal="center"/>
    </xf>
    <xf numFmtId="0" fontId="4" fillId="3" borderId="14" xfId="0" applyFont="1" applyFill="1" applyBorder="1"/>
    <xf numFmtId="164" fontId="4" fillId="0" borderId="14" xfId="0" applyNumberFormat="1" applyFont="1" applyBorder="1" applyAlignment="1">
      <alignment horizontal="center"/>
    </xf>
    <xf numFmtId="164" fontId="4" fillId="0" borderId="0" xfId="0" applyNumberFormat="1" applyFont="1" applyAlignment="1">
      <alignment horizontal="center"/>
    </xf>
    <xf numFmtId="164" fontId="4" fillId="0" borderId="15" xfId="0" applyNumberFormat="1" applyFont="1" applyBorder="1" applyAlignment="1">
      <alignment horizontal="center"/>
    </xf>
    <xf numFmtId="0" fontId="4" fillId="11" borderId="15" xfId="0" applyFont="1" applyFill="1" applyBorder="1" applyAlignment="1">
      <alignment horizontal="center"/>
    </xf>
    <xf numFmtId="164" fontId="4" fillId="3" borderId="15" xfId="0" applyNumberFormat="1" applyFont="1" applyFill="1" applyBorder="1" applyAlignment="1">
      <alignment horizontal="center"/>
    </xf>
    <xf numFmtId="0" fontId="4" fillId="0" borderId="6" xfId="0" applyFont="1" applyBorder="1"/>
    <xf numFmtId="164" fontId="4" fillId="0" borderId="6" xfId="0" applyNumberFormat="1" applyFont="1" applyBorder="1" applyAlignment="1">
      <alignment horizontal="center"/>
    </xf>
    <xf numFmtId="164" fontId="4" fillId="0" borderId="9" xfId="0" applyNumberFormat="1" applyFont="1" applyBorder="1" applyAlignment="1">
      <alignment horizontal="center"/>
    </xf>
    <xf numFmtId="164" fontId="4" fillId="0" borderId="12" xfId="0" applyNumberFormat="1" applyFont="1" applyBorder="1" applyAlignment="1">
      <alignment horizontal="center"/>
    </xf>
    <xf numFmtId="0" fontId="4" fillId="0" borderId="12" xfId="0" applyFont="1" applyBorder="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20" fillId="0" borderId="0" xfId="0" applyFont="1" applyAlignment="1">
      <alignment horizontal="center" vertical="center" wrapText="1"/>
    </xf>
    <xf numFmtId="0" fontId="4" fillId="0" borderId="0" xfId="0" applyFont="1" applyAlignment="1">
      <alignment horizontal="center" vertical="center" wrapText="1"/>
    </xf>
    <xf numFmtId="0" fontId="4" fillId="11"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wrapText="1"/>
    </xf>
    <xf numFmtId="0" fontId="20" fillId="0" borderId="0" xfId="0" applyFont="1" applyAlignment="1">
      <alignment horizontal="center" vertical="center"/>
    </xf>
    <xf numFmtId="0" fontId="4" fillId="0" borderId="0" xfId="0" applyFont="1" applyAlignment="1">
      <alignment vertical="top" wrapText="1"/>
    </xf>
    <xf numFmtId="3" fontId="4" fillId="0" borderId="0" xfId="0" applyNumberFormat="1" applyFont="1" applyAlignment="1">
      <alignment vertical="top" wrapText="1"/>
    </xf>
    <xf numFmtId="0" fontId="4" fillId="0" borderId="0" xfId="0" applyFont="1" applyAlignment="1"/>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horizontal="right" vertical="center"/>
    </xf>
    <xf numFmtId="0" fontId="4" fillId="0" borderId="0" xfId="0" applyFont="1" applyFill="1" applyAlignment="1">
      <alignment horizontal="center"/>
    </xf>
    <xf numFmtId="0" fontId="24" fillId="0" borderId="0" xfId="0" applyFont="1" applyAlignment="1">
      <alignment vertical="top" wrapText="1"/>
    </xf>
    <xf numFmtId="0" fontId="25" fillId="0" borderId="0" xfId="0" applyFont="1" applyAlignment="1">
      <alignment wrapText="1"/>
    </xf>
    <xf numFmtId="0" fontId="25" fillId="0" borderId="0" xfId="0" applyFont="1" applyAlignment="1"/>
    <xf numFmtId="0" fontId="23" fillId="0" borderId="0" xfId="0" applyFont="1" applyAlignment="1">
      <alignment vertical="top" wrapText="1"/>
    </xf>
    <xf numFmtId="0" fontId="23" fillId="0" borderId="0" xfId="0" applyFont="1" applyAlignment="1">
      <alignment horizontal="center" vertical="center" wrapText="1"/>
    </xf>
    <xf numFmtId="0" fontId="23" fillId="0" borderId="0" xfId="0" applyFont="1" applyFill="1" applyAlignment="1">
      <alignment vertical="top" wrapText="1"/>
    </xf>
    <xf numFmtId="0" fontId="26" fillId="0" borderId="0" xfId="0" applyFont="1" applyAlignment="1">
      <alignment horizontal="center" vertical="center"/>
    </xf>
    <xf numFmtId="0" fontId="23" fillId="5" borderId="8" xfId="0" applyFont="1" applyFill="1" applyBorder="1" applyAlignment="1">
      <alignment horizontal="left"/>
    </xf>
    <xf numFmtId="0" fontId="27" fillId="0" borderId="0" xfId="0" applyFont="1" applyAlignment="1">
      <alignment horizontal="center" vertical="center"/>
    </xf>
    <xf numFmtId="0" fontId="4" fillId="12" borderId="0" xfId="0" applyFont="1" applyFill="1" applyAlignment="1"/>
    <xf numFmtId="0" fontId="11" fillId="0" borderId="0" xfId="0" applyFont="1" applyFill="1" applyAlignment="1"/>
    <xf numFmtId="0" fontId="0" fillId="0" borderId="0" xfId="0" applyFont="1" applyFill="1" applyAlignment="1"/>
    <xf numFmtId="0" fontId="4" fillId="0" borderId="0" xfId="0" applyFont="1" applyFill="1" applyAlignment="1"/>
    <xf numFmtId="0" fontId="28" fillId="0" borderId="0" xfId="1" applyFill="1" applyAlignment="1"/>
    <xf numFmtId="0" fontId="5" fillId="5" borderId="0" xfId="0" applyFont="1" applyFill="1" applyAlignment="1">
      <alignment horizontal="right" textRotation="90"/>
    </xf>
    <xf numFmtId="0" fontId="0" fillId="0" borderId="0" xfId="0" applyFont="1" applyAlignment="1"/>
  </cellXfs>
  <cellStyles count="2">
    <cellStyle name="Hyperlink" xfId="1" builtinId="8"/>
    <cellStyle name="Normal" xfId="0" builtinId="0"/>
  </cellStyles>
  <dxfs count="6">
    <dxf>
      <fill>
        <patternFill patternType="solid">
          <fgColor rgb="FFD9EAD3"/>
          <bgColor rgb="FFD9EAD3"/>
        </patternFill>
      </fill>
    </dxf>
    <dxf>
      <fill>
        <patternFill patternType="solid">
          <fgColor rgb="FF00FFFF"/>
          <bgColor rgb="FF00FFFF"/>
        </patternFill>
      </fill>
    </dxf>
    <dxf>
      <fill>
        <patternFill patternType="solid">
          <fgColor rgb="FFF3F3F3"/>
          <bgColor rgb="FFF3F3F3"/>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257175</xdr:colOff>
      <xdr:row>62</xdr:row>
      <xdr:rowOff>190500</xdr:rowOff>
    </xdr:from>
    <xdr:ext cx="5038725" cy="2895600"/>
    <xdr:pic>
      <xdr:nvPicPr>
        <xdr:cNvPr id="2" name="image7.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400050</xdr:colOff>
      <xdr:row>12</xdr:row>
      <xdr:rowOff>19050</xdr:rowOff>
    </xdr:from>
    <xdr:ext cx="1238250" cy="2124075"/>
    <xdr:pic>
      <xdr:nvPicPr>
        <xdr:cNvPr id="3" name="image4.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323850</xdr:colOff>
      <xdr:row>12</xdr:row>
      <xdr:rowOff>19050</xdr:rowOff>
    </xdr:from>
    <xdr:ext cx="2105025" cy="180975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381000</xdr:colOff>
      <xdr:row>11</xdr:row>
      <xdr:rowOff>171450</xdr:rowOff>
    </xdr:from>
    <xdr:ext cx="3000375" cy="2228850"/>
    <xdr:pic>
      <xdr:nvPicPr>
        <xdr:cNvPr id="5" name="image5.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276225</xdr:colOff>
      <xdr:row>23</xdr:row>
      <xdr:rowOff>161925</xdr:rowOff>
    </xdr:from>
    <xdr:ext cx="2200275" cy="962025"/>
    <xdr:pic>
      <xdr:nvPicPr>
        <xdr:cNvPr id="6" name="image3.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342900</xdr:colOff>
      <xdr:row>37</xdr:row>
      <xdr:rowOff>161925</xdr:rowOff>
    </xdr:from>
    <xdr:ext cx="4638675" cy="1419225"/>
    <xdr:pic>
      <xdr:nvPicPr>
        <xdr:cNvPr id="7" name="image6.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323850</xdr:colOff>
      <xdr:row>45</xdr:row>
      <xdr:rowOff>209550</xdr:rowOff>
    </xdr:from>
    <xdr:ext cx="4038600" cy="533400"/>
    <xdr:pic>
      <xdr:nvPicPr>
        <xdr:cNvPr id="8" name="image8.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428625</xdr:colOff>
      <xdr:row>23</xdr:row>
      <xdr:rowOff>161925</xdr:rowOff>
    </xdr:from>
    <xdr:ext cx="1600200" cy="790575"/>
    <xdr:pic>
      <xdr:nvPicPr>
        <xdr:cNvPr id="9" name="image1.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emonaidhealth.com/" TargetMode="External"/><Relationship Id="rId2" Type="http://schemas.openxmlformats.org/officeDocument/2006/relationships/hyperlink" Target="https://www.doctoralia.pe/" TargetMode="External"/><Relationship Id="rId1" Type="http://schemas.openxmlformats.org/officeDocument/2006/relationships/hyperlink" Target="https://docs.google.com/spreadsheets/d/1xdHKIJEVD1fId73OLK22Seq2buEJtSxc6JJCY146YHY" TargetMode="External"/><Relationship Id="rId5" Type="http://schemas.openxmlformats.org/officeDocument/2006/relationships/drawing" Target="../drawings/drawing1.xml"/><Relationship Id="rId4" Type="http://schemas.openxmlformats.org/officeDocument/2006/relationships/hyperlink" Target="https://www.webuters.com/whats-the-difference-between-a-wireframe-mock-up-and-prototype"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3"/>
  <sheetViews>
    <sheetView topLeftCell="A13" zoomScale="145" zoomScaleNormal="145" workbookViewId="0">
      <selection activeCell="R5" sqref="R5"/>
    </sheetView>
  </sheetViews>
  <sheetFormatPr defaultColWidth="14.40625" defaultRowHeight="15.75" customHeight="1" x14ac:dyDescent="0.6"/>
  <cols>
    <col min="1" max="1" width="0.54296875" customWidth="1"/>
    <col min="2" max="2" width="3.86328125" customWidth="1"/>
    <col min="3" max="3" width="3" customWidth="1"/>
    <col min="4" max="4" width="3.7265625" customWidth="1"/>
    <col min="5" max="5" width="64.86328125" customWidth="1"/>
    <col min="6" max="6" width="6" customWidth="1"/>
    <col min="7" max="11" width="5.40625" customWidth="1"/>
    <col min="12" max="12" width="7.1328125" customWidth="1"/>
    <col min="13" max="14" width="5.40625" customWidth="1"/>
    <col min="15" max="15" width="4.1328125" customWidth="1"/>
    <col min="16" max="17" width="7" customWidth="1"/>
  </cols>
  <sheetData>
    <row r="1" spans="1:17" ht="13" x14ac:dyDescent="0.6">
      <c r="B1" s="1" t="s">
        <v>0</v>
      </c>
      <c r="C1" s="2"/>
      <c r="D1" s="2"/>
      <c r="E1" s="2"/>
      <c r="F1" s="3"/>
    </row>
    <row r="2" spans="1:17" ht="15.75" customHeight="1" x14ac:dyDescent="0.7">
      <c r="E2" s="4" t="s">
        <v>152</v>
      </c>
    </row>
    <row r="4" spans="1:17" ht="13" x14ac:dyDescent="0.6">
      <c r="I4" s="5"/>
    </row>
    <row r="6" spans="1:17" ht="13" x14ac:dyDescent="0.6">
      <c r="A6" s="6"/>
      <c r="B6" s="7" t="s">
        <v>1</v>
      </c>
      <c r="C6" s="8"/>
      <c r="D6" s="8"/>
      <c r="E6" s="8"/>
      <c r="F6" s="9"/>
      <c r="J6" s="10" t="s">
        <v>2</v>
      </c>
      <c r="K6" s="11"/>
    </row>
    <row r="7" spans="1:17" ht="13" x14ac:dyDescent="0.6">
      <c r="C7" s="5">
        <v>5</v>
      </c>
      <c r="D7" s="5" t="s">
        <v>3</v>
      </c>
      <c r="I7" s="12"/>
      <c r="J7" s="13">
        <v>4</v>
      </c>
      <c r="K7" s="14">
        <v>5</v>
      </c>
      <c r="L7" s="15" t="s">
        <v>4</v>
      </c>
      <c r="M7" s="16" t="s">
        <v>5</v>
      </c>
      <c r="N7" s="16" t="s">
        <v>6</v>
      </c>
    </row>
    <row r="8" spans="1:17" ht="13" x14ac:dyDescent="0.6">
      <c r="C8" s="5">
        <v>6</v>
      </c>
      <c r="D8" s="5" t="s">
        <v>3</v>
      </c>
      <c r="H8" s="17" t="s">
        <v>7</v>
      </c>
      <c r="I8" s="18">
        <v>29</v>
      </c>
      <c r="J8" s="19">
        <v>6</v>
      </c>
      <c r="K8" s="19">
        <v>1</v>
      </c>
      <c r="L8" s="20">
        <f>SUM(J8:K8)</f>
        <v>7</v>
      </c>
      <c r="M8" s="21">
        <f>SUMPRODUCT($J$7:$K$7,J8:K8)</f>
        <v>29</v>
      </c>
      <c r="N8" s="21">
        <f>I8-M8</f>
        <v>0</v>
      </c>
      <c r="P8" s="5"/>
    </row>
    <row r="9" spans="1:17" ht="13" x14ac:dyDescent="0.6">
      <c r="A9" s="6"/>
      <c r="B9" s="6"/>
    </row>
    <row r="10" spans="1:17" ht="13" x14ac:dyDescent="0.6">
      <c r="A10" s="6"/>
      <c r="B10" s="7" t="s">
        <v>8</v>
      </c>
      <c r="C10" s="8"/>
      <c r="D10" s="8"/>
      <c r="E10" s="8"/>
      <c r="F10" s="9"/>
    </row>
    <row r="11" spans="1:17" ht="13" x14ac:dyDescent="0.6">
      <c r="C11" s="5">
        <v>1</v>
      </c>
      <c r="D11" s="5" t="s">
        <v>9</v>
      </c>
      <c r="G11" s="5" t="s">
        <v>10</v>
      </c>
    </row>
    <row r="12" spans="1:17" ht="13" x14ac:dyDescent="0.6">
      <c r="D12" s="5" t="s">
        <v>11</v>
      </c>
      <c r="E12" s="5" t="s">
        <v>12</v>
      </c>
      <c r="G12" s="5" t="s">
        <v>13</v>
      </c>
      <c r="K12" s="5" t="s">
        <v>14</v>
      </c>
      <c r="Q12" s="5" t="s">
        <v>15</v>
      </c>
    </row>
    <row r="13" spans="1:17" ht="13" x14ac:dyDescent="0.6">
      <c r="D13" s="5" t="s">
        <v>16</v>
      </c>
      <c r="E13" s="5" t="s">
        <v>17</v>
      </c>
    </row>
    <row r="14" spans="1:17" ht="13" x14ac:dyDescent="0.6">
      <c r="D14" s="5" t="s">
        <v>18</v>
      </c>
      <c r="E14" s="5" t="s">
        <v>19</v>
      </c>
    </row>
    <row r="15" spans="1:17" ht="13" x14ac:dyDescent="0.6">
      <c r="C15" s="5">
        <v>2</v>
      </c>
      <c r="D15" s="5" t="s">
        <v>20</v>
      </c>
    </row>
    <row r="16" spans="1:17" ht="13" x14ac:dyDescent="0.6">
      <c r="C16" s="5">
        <v>3</v>
      </c>
      <c r="D16" s="5" t="s">
        <v>21</v>
      </c>
    </row>
    <row r="17" spans="3:17" ht="13" x14ac:dyDescent="0.6">
      <c r="C17" s="5"/>
      <c r="D17" s="22" t="s">
        <v>22</v>
      </c>
    </row>
    <row r="18" spans="3:17" ht="13" x14ac:dyDescent="0.6">
      <c r="C18" s="5"/>
      <c r="D18" s="23" t="str">
        <f>"Cada integrante debe hacer mínimo "&amp;evaluación!E23 &amp;" puntos de esfuerzo"</f>
        <v>Cada integrante debe hacer mínimo 10.5 puntos de esfuerzo</v>
      </c>
      <c r="E18" s="24"/>
    </row>
    <row r="19" spans="3:17" ht="13" x14ac:dyDescent="0.6">
      <c r="C19" s="5"/>
      <c r="D19" s="5" t="s">
        <v>23</v>
      </c>
    </row>
    <row r="20" spans="3:17" ht="13" x14ac:dyDescent="0.6">
      <c r="C20" s="5"/>
      <c r="D20" s="5" t="s">
        <v>24</v>
      </c>
    </row>
    <row r="21" spans="3:17" ht="13" x14ac:dyDescent="0.6">
      <c r="C21" s="5"/>
      <c r="D21" s="5" t="s">
        <v>25</v>
      </c>
    </row>
    <row r="22" spans="3:17" ht="13" x14ac:dyDescent="0.6">
      <c r="C22" s="5"/>
      <c r="D22" s="25" t="s">
        <v>26</v>
      </c>
    </row>
    <row r="23" spans="3:17" ht="13" x14ac:dyDescent="0.6">
      <c r="C23" s="5"/>
      <c r="D23" s="12" t="s">
        <v>27</v>
      </c>
      <c r="E23" s="26"/>
    </row>
    <row r="24" spans="3:17" ht="13" x14ac:dyDescent="0.6">
      <c r="C24" s="5">
        <v>6</v>
      </c>
      <c r="D24" s="5" t="s">
        <v>28</v>
      </c>
      <c r="K24" s="5" t="s">
        <v>29</v>
      </c>
    </row>
    <row r="25" spans="3:17" ht="13" x14ac:dyDescent="0.6">
      <c r="C25" s="5"/>
      <c r="D25" s="5" t="s">
        <v>30</v>
      </c>
    </row>
    <row r="26" spans="3:17" ht="13" x14ac:dyDescent="0.6">
      <c r="C26" s="5"/>
      <c r="D26" s="5" t="s">
        <v>31</v>
      </c>
    </row>
    <row r="27" spans="3:17" ht="13" x14ac:dyDescent="0.6">
      <c r="C27" s="5">
        <v>5</v>
      </c>
      <c r="D27" s="5" t="s">
        <v>32</v>
      </c>
    </row>
    <row r="28" spans="3:17" ht="13.25" x14ac:dyDescent="0.65">
      <c r="C28" s="5"/>
      <c r="D28" s="5" t="s">
        <v>11</v>
      </c>
      <c r="E28" s="27" t="s">
        <v>33</v>
      </c>
    </row>
    <row r="29" spans="3:17" ht="13" x14ac:dyDescent="0.6">
      <c r="D29" s="5" t="s">
        <v>16</v>
      </c>
      <c r="E29" s="5" t="s">
        <v>34</v>
      </c>
    </row>
    <row r="30" spans="3:17" ht="13" x14ac:dyDescent="0.6">
      <c r="C30" s="5"/>
      <c r="D30" s="5" t="s">
        <v>18</v>
      </c>
      <c r="E30" s="5" t="s">
        <v>35</v>
      </c>
      <c r="Q30" s="28"/>
    </row>
    <row r="31" spans="3:17" ht="13" x14ac:dyDescent="0.6">
      <c r="C31" s="5"/>
      <c r="D31" s="5" t="s">
        <v>36</v>
      </c>
      <c r="E31" s="165" t="str">
        <f>"repositorio en GitHub compartido a "&amp;P8</f>
        <v xml:space="preserve">repositorio en GitHub compartido a </v>
      </c>
      <c r="Q31" s="28"/>
    </row>
    <row r="32" spans="3:17" ht="13" x14ac:dyDescent="0.6">
      <c r="C32" s="5">
        <v>8</v>
      </c>
      <c r="D32" s="5" t="s">
        <v>37</v>
      </c>
      <c r="Q32" s="28"/>
    </row>
    <row r="33" spans="1:17" ht="13" x14ac:dyDescent="0.6">
      <c r="C33" s="5">
        <v>9</v>
      </c>
      <c r="D33" s="29" t="s">
        <v>38</v>
      </c>
      <c r="Q33" s="28"/>
    </row>
    <row r="34" spans="1:17" ht="13" x14ac:dyDescent="0.6">
      <c r="D34" s="29" t="s">
        <v>39</v>
      </c>
      <c r="Q34" s="28"/>
    </row>
    <row r="36" spans="1:17" ht="13" x14ac:dyDescent="0.6">
      <c r="A36" s="6"/>
      <c r="B36" s="7" t="s">
        <v>40</v>
      </c>
      <c r="C36" s="8"/>
      <c r="D36" s="8"/>
      <c r="E36" s="8"/>
      <c r="F36" s="9"/>
    </row>
    <row r="37" spans="1:17" ht="13" x14ac:dyDescent="0.6">
      <c r="A37" s="5"/>
      <c r="B37" s="5"/>
      <c r="C37" s="15">
        <v>1</v>
      </c>
      <c r="D37" s="25" t="s">
        <v>41</v>
      </c>
      <c r="G37" s="5" t="s">
        <v>42</v>
      </c>
    </row>
    <row r="38" spans="1:17" ht="13" x14ac:dyDescent="0.6">
      <c r="A38" s="5"/>
      <c r="B38" s="5"/>
      <c r="C38" s="29"/>
      <c r="D38" s="30" t="s">
        <v>43</v>
      </c>
      <c r="I38" s="5" t="s">
        <v>44</v>
      </c>
    </row>
    <row r="39" spans="1:17" ht="13" x14ac:dyDescent="0.6">
      <c r="A39" s="5"/>
      <c r="B39" s="5"/>
      <c r="C39" s="15">
        <v>2</v>
      </c>
      <c r="D39" s="5" t="s">
        <v>45</v>
      </c>
    </row>
    <row r="40" spans="1:17" ht="13" x14ac:dyDescent="0.6">
      <c r="A40" s="5"/>
      <c r="B40" s="5"/>
      <c r="C40" s="15"/>
      <c r="D40" s="31" t="s">
        <v>46</v>
      </c>
    </row>
    <row r="41" spans="1:17" ht="13" x14ac:dyDescent="0.6">
      <c r="A41" s="5"/>
      <c r="B41" s="5"/>
      <c r="C41" s="15">
        <v>3</v>
      </c>
      <c r="D41" s="5" t="s">
        <v>47</v>
      </c>
    </row>
    <row r="42" spans="1:17" ht="13" x14ac:dyDescent="0.6">
      <c r="A42" s="5"/>
      <c r="B42" s="5"/>
      <c r="D42" s="5" t="s">
        <v>48</v>
      </c>
    </row>
    <row r="43" spans="1:17" ht="13" x14ac:dyDescent="0.6">
      <c r="A43" s="5"/>
      <c r="B43" s="5"/>
      <c r="C43" s="15">
        <v>4</v>
      </c>
      <c r="D43" s="5" t="s">
        <v>49</v>
      </c>
    </row>
    <row r="44" spans="1:17" ht="13" x14ac:dyDescent="0.6">
      <c r="A44" s="5"/>
      <c r="B44" s="5"/>
      <c r="C44" s="15">
        <v>5</v>
      </c>
      <c r="D44" s="29" t="s">
        <v>50</v>
      </c>
    </row>
    <row r="45" spans="1:17" ht="13" x14ac:dyDescent="0.6">
      <c r="A45" s="5"/>
      <c r="B45" s="5"/>
      <c r="D45" s="5" t="s">
        <v>51</v>
      </c>
    </row>
    <row r="46" spans="1:17" ht="13" x14ac:dyDescent="0.6">
      <c r="A46" s="5"/>
      <c r="B46" s="5"/>
      <c r="C46" s="15">
        <v>6</v>
      </c>
      <c r="D46" s="5" t="s">
        <v>52</v>
      </c>
      <c r="I46" s="5" t="s">
        <v>53</v>
      </c>
    </row>
    <row r="47" spans="1:17" ht="13" x14ac:dyDescent="0.6">
      <c r="A47" s="5"/>
      <c r="B47" s="5"/>
      <c r="C47" s="15">
        <v>7</v>
      </c>
      <c r="D47" s="5" t="s">
        <v>54</v>
      </c>
    </row>
    <row r="48" spans="1:17" ht="13" x14ac:dyDescent="0.6">
      <c r="A48" s="5"/>
      <c r="B48" s="5"/>
      <c r="C48" s="15"/>
      <c r="D48" s="29" t="s">
        <v>55</v>
      </c>
    </row>
    <row r="49" spans="1:6" ht="13" x14ac:dyDescent="0.6">
      <c r="A49" s="5"/>
      <c r="B49" s="5"/>
      <c r="C49" s="15"/>
      <c r="D49" s="5" t="s">
        <v>56</v>
      </c>
    </row>
    <row r="50" spans="1:6" ht="13" x14ac:dyDescent="0.6">
      <c r="A50" s="5"/>
      <c r="B50" s="5"/>
      <c r="C50" s="5">
        <v>8</v>
      </c>
      <c r="D50" s="29" t="s">
        <v>57</v>
      </c>
    </row>
    <row r="51" spans="1:6" ht="13" x14ac:dyDescent="0.6">
      <c r="A51" s="5"/>
      <c r="B51" s="5"/>
      <c r="D51" s="29" t="s">
        <v>58</v>
      </c>
    </row>
    <row r="52" spans="1:6" ht="13" x14ac:dyDescent="0.6">
      <c r="A52" s="5"/>
      <c r="B52" s="5"/>
      <c r="D52" s="29"/>
    </row>
    <row r="53" spans="1:6" ht="13" x14ac:dyDescent="0.6">
      <c r="A53" s="5"/>
      <c r="B53" s="7" t="s">
        <v>59</v>
      </c>
      <c r="C53" s="8"/>
      <c r="D53" s="8"/>
      <c r="E53" s="8"/>
      <c r="F53" s="9"/>
    </row>
    <row r="54" spans="1:6" ht="13" x14ac:dyDescent="0.6">
      <c r="C54" s="166" t="s">
        <v>190</v>
      </c>
      <c r="D54" s="167"/>
      <c r="E54" s="167"/>
    </row>
    <row r="55" spans="1:6" ht="13" x14ac:dyDescent="0.6">
      <c r="C55" s="166" t="s">
        <v>60</v>
      </c>
      <c r="D55" s="167"/>
      <c r="E55" s="167"/>
    </row>
    <row r="58" spans="1:6" ht="13" x14ac:dyDescent="0.6">
      <c r="B58" s="7" t="s">
        <v>61</v>
      </c>
      <c r="C58" s="8"/>
      <c r="D58" s="8"/>
      <c r="E58" s="8"/>
      <c r="F58" s="9"/>
    </row>
    <row r="59" spans="1:6" ht="13" x14ac:dyDescent="0.6">
      <c r="B59" s="168" t="s">
        <v>193</v>
      </c>
      <c r="C59" s="167"/>
      <c r="D59" s="167"/>
      <c r="E59" s="167"/>
    </row>
    <row r="60" spans="1:6" ht="13" x14ac:dyDescent="0.6">
      <c r="B60" s="167"/>
      <c r="C60" s="169" t="s">
        <v>191</v>
      </c>
      <c r="D60" s="167"/>
      <c r="E60" s="167"/>
    </row>
    <row r="61" spans="1:6" ht="13" x14ac:dyDescent="0.6">
      <c r="B61" s="168"/>
      <c r="C61" s="169" t="s">
        <v>192</v>
      </c>
      <c r="D61" s="167"/>
      <c r="E61" s="167"/>
    </row>
    <row r="62" spans="1:6" ht="13" x14ac:dyDescent="0.6">
      <c r="B62" s="5" t="s">
        <v>62</v>
      </c>
    </row>
    <row r="63" spans="1:6" ht="13" x14ac:dyDescent="0.6">
      <c r="C63" s="32" t="s">
        <v>63</v>
      </c>
    </row>
  </sheetData>
  <hyperlinks>
    <hyperlink ref="D17" r:id="rId1" xr:uid="{00000000-0004-0000-0000-000000000000}"/>
    <hyperlink ref="C60" r:id="rId2" xr:uid="{00000000-0004-0000-0000-000001000000}"/>
    <hyperlink ref="C61" r:id="rId3" xr:uid="{00000000-0004-0000-0000-000002000000}"/>
    <hyperlink ref="C63" r:id="rId4"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4"/>
  <sheetViews>
    <sheetView showGridLines="0" topLeftCell="A12" workbookViewId="0">
      <selection activeCell="B25" sqref="B25"/>
    </sheetView>
  </sheetViews>
  <sheetFormatPr defaultColWidth="14.40625" defaultRowHeight="15.75" customHeight="1" x14ac:dyDescent="0.6"/>
  <cols>
    <col min="1" max="1" width="2.40625" customWidth="1"/>
    <col min="2" max="2" width="16.26953125" customWidth="1"/>
    <col min="3" max="3" width="8.54296875" hidden="1" customWidth="1"/>
    <col min="4" max="4" width="9.7265625" customWidth="1"/>
    <col min="5" max="5" width="9.54296875" customWidth="1"/>
    <col min="6" max="10" width="19.1328125" customWidth="1"/>
    <col min="11" max="11" width="7.54296875" customWidth="1"/>
    <col min="12" max="13" width="9.1328125" customWidth="1"/>
  </cols>
  <sheetData>
    <row r="1" spans="1:28" ht="4.5" customHeight="1" x14ac:dyDescent="0.6">
      <c r="A1" s="33"/>
      <c r="B1" s="6"/>
      <c r="F1" s="34"/>
      <c r="G1" s="34"/>
      <c r="H1" s="34"/>
      <c r="I1" s="34"/>
      <c r="J1" s="34"/>
      <c r="K1" s="34"/>
    </row>
    <row r="2" spans="1:28" ht="13" x14ac:dyDescent="0.6">
      <c r="A2" s="33"/>
      <c r="B2" s="7" t="s">
        <v>64</v>
      </c>
      <c r="C2" s="8"/>
      <c r="D2" s="8"/>
      <c r="E2" s="8"/>
      <c r="F2" s="35"/>
      <c r="G2" s="35"/>
      <c r="H2" s="35"/>
      <c r="I2" s="35"/>
      <c r="J2" s="35"/>
      <c r="K2" s="36"/>
    </row>
    <row r="3" spans="1:28" ht="6.75" customHeight="1" x14ac:dyDescent="1.1499999999999999">
      <c r="A3" s="33"/>
      <c r="B3" s="37"/>
      <c r="C3" s="38"/>
      <c r="D3" s="37"/>
      <c r="E3" s="37"/>
      <c r="L3" s="37"/>
      <c r="M3" s="39"/>
    </row>
    <row r="4" spans="1:28" ht="16.75" hidden="1" x14ac:dyDescent="1.1499999999999999">
      <c r="B4" s="40" t="str">
        <f ca="1">IFERROR(__xludf.DUMMYFUNCTION("query(historias!B2:B91,""select max(B) group by B LABEL MAX(B) ''"")"),"")</f>
        <v/>
      </c>
      <c r="C4" s="41"/>
      <c r="D4" s="42">
        <f>SUMIFS(historias!$E$2:$E$190,historias!$B$2:$B$190,"",historias!$F$2:$F$190,"&lt;&gt;Todos")</f>
        <v>0</v>
      </c>
      <c r="E4" s="37"/>
      <c r="L4" s="37"/>
      <c r="M4" s="39"/>
    </row>
    <row r="5" spans="1:28" ht="16.75" hidden="1" x14ac:dyDescent="1.1499999999999999">
      <c r="B5" s="163" t="s">
        <v>188</v>
      </c>
      <c r="C5" s="41"/>
      <c r="D5" s="42">
        <f>SUMIFS(historias!$E$2:$E$190,historias!$B$2:$B$190,B5)</f>
        <v>40</v>
      </c>
      <c r="E5" s="37"/>
      <c r="L5" s="37"/>
      <c r="M5" s="39"/>
    </row>
    <row r="6" spans="1:28" ht="16.75" hidden="1" x14ac:dyDescent="1.1499999999999999">
      <c r="B6" s="163" t="s">
        <v>189</v>
      </c>
      <c r="C6" s="41"/>
      <c r="D6" s="42">
        <f>SUMIFS(historias!$E$2:$E$190,historias!$B$2:$B$190,B6)</f>
        <v>24</v>
      </c>
      <c r="E6" s="37"/>
      <c r="L6" s="37"/>
      <c r="M6" s="39"/>
    </row>
    <row r="7" spans="1:28" ht="16.75" hidden="1" x14ac:dyDescent="1.1499999999999999">
      <c r="B7" s="19"/>
      <c r="C7" s="41"/>
      <c r="D7" s="42"/>
      <c r="E7" s="37"/>
      <c r="L7" s="37"/>
      <c r="M7" s="39"/>
    </row>
    <row r="8" spans="1:28" ht="13" hidden="1" x14ac:dyDescent="0.6">
      <c r="B8" s="40"/>
      <c r="C8" s="41"/>
      <c r="D8" s="42"/>
      <c r="E8" s="37"/>
      <c r="F8" s="44"/>
      <c r="G8" s="44"/>
      <c r="H8" s="44"/>
      <c r="I8" s="45"/>
      <c r="L8" s="37"/>
    </row>
    <row r="9" spans="1:28" ht="13" hidden="1" x14ac:dyDescent="0.6">
      <c r="B9" s="43"/>
      <c r="C9" s="41"/>
      <c r="D9" s="42"/>
      <c r="E9" s="37"/>
      <c r="L9" s="37"/>
    </row>
    <row r="10" spans="1:28" ht="13" hidden="1" x14ac:dyDescent="0.6">
      <c r="B10" s="43"/>
      <c r="C10" s="46"/>
      <c r="D10" s="42"/>
      <c r="E10" s="37"/>
      <c r="F10" s="37"/>
      <c r="G10" s="37"/>
      <c r="H10" s="37"/>
      <c r="I10" s="37"/>
      <c r="J10" s="37"/>
      <c r="K10" s="37"/>
      <c r="L10" s="37"/>
      <c r="M10" s="37"/>
      <c r="N10" s="37"/>
      <c r="O10" s="37"/>
      <c r="P10" s="37"/>
      <c r="Q10" s="37"/>
      <c r="R10" s="37"/>
      <c r="S10" s="37"/>
      <c r="T10" s="37"/>
      <c r="U10" s="37"/>
      <c r="V10" s="37"/>
      <c r="W10" s="37"/>
      <c r="X10" s="37"/>
      <c r="Y10" s="37"/>
      <c r="Z10" s="37"/>
      <c r="AA10" s="37"/>
      <c r="AB10" s="37"/>
    </row>
    <row r="11" spans="1:28" ht="13" hidden="1" x14ac:dyDescent="0.6">
      <c r="B11" s="43"/>
      <c r="C11" s="46"/>
      <c r="D11" s="42"/>
      <c r="E11" s="37"/>
      <c r="F11" s="37"/>
      <c r="G11" s="37"/>
      <c r="H11" s="37"/>
      <c r="I11" s="37"/>
      <c r="J11" s="37"/>
      <c r="K11" s="37"/>
      <c r="L11" s="37"/>
      <c r="M11" s="37"/>
      <c r="N11" s="37"/>
      <c r="O11" s="37"/>
      <c r="P11" s="37"/>
      <c r="Q11" s="37"/>
      <c r="R11" s="37"/>
      <c r="S11" s="37"/>
      <c r="T11" s="37"/>
      <c r="U11" s="37"/>
      <c r="V11" s="37"/>
      <c r="W11" s="37"/>
      <c r="X11" s="37"/>
      <c r="Y11" s="37"/>
      <c r="Z11" s="37"/>
      <c r="AA11" s="37"/>
      <c r="AB11" s="37"/>
    </row>
    <row r="12" spans="1:28" ht="13" x14ac:dyDescent="0.6">
      <c r="B12" s="47" t="s">
        <v>65</v>
      </c>
      <c r="C12" s="46"/>
      <c r="D12" s="170" t="s">
        <v>66</v>
      </c>
      <c r="E12" s="48">
        <f t="shared" ref="E12:E13" si="0">D5</f>
        <v>40</v>
      </c>
      <c r="F12" s="163" t="s">
        <v>188</v>
      </c>
      <c r="G12" s="48">
        <f t="shared" ref="G12:G13" si="1">D8</f>
        <v>0</v>
      </c>
      <c r="H12" s="49"/>
      <c r="I12" s="48"/>
      <c r="J12" s="49"/>
      <c r="L12" s="37"/>
    </row>
    <row r="13" spans="1:28" ht="13" x14ac:dyDescent="0.6">
      <c r="B13" s="48">
        <f>D4</f>
        <v>0</v>
      </c>
      <c r="C13" s="46"/>
      <c r="D13" s="171"/>
      <c r="E13" s="48">
        <f t="shared" si="0"/>
        <v>24</v>
      </c>
      <c r="F13" s="163" t="s">
        <v>189</v>
      </c>
      <c r="G13" s="48">
        <f t="shared" si="1"/>
        <v>0</v>
      </c>
      <c r="H13" s="49"/>
      <c r="L13" s="37"/>
    </row>
    <row r="14" spans="1:28" ht="13" x14ac:dyDescent="0.6">
      <c r="B14" s="46"/>
      <c r="C14" s="46"/>
      <c r="D14" s="171"/>
      <c r="E14" s="48"/>
      <c r="F14" s="49"/>
      <c r="G14" s="48"/>
      <c r="H14" s="49"/>
      <c r="I14" s="50" t="s">
        <v>67</v>
      </c>
      <c r="J14" s="51">
        <f>COUNTIFS(historias!D2:D1046,"?*",historias!F2:F1046,"&lt;&gt;*Todos*")</f>
        <v>26</v>
      </c>
      <c r="L14" s="37"/>
    </row>
    <row r="15" spans="1:28" ht="6.75" customHeight="1" x14ac:dyDescent="0.6">
      <c r="E15" s="37"/>
      <c r="F15" s="52"/>
      <c r="G15" s="5"/>
      <c r="H15" s="53"/>
      <c r="I15" s="5"/>
      <c r="J15" s="5"/>
      <c r="L15" s="54"/>
    </row>
    <row r="16" spans="1:28" ht="13" x14ac:dyDescent="0.6">
      <c r="B16" s="55" t="s">
        <v>68</v>
      </c>
      <c r="D16" s="55"/>
      <c r="E16" s="37"/>
      <c r="F16" s="52" t="s">
        <v>69</v>
      </c>
      <c r="G16" s="5"/>
      <c r="H16" s="53"/>
      <c r="I16" s="5"/>
      <c r="J16" s="5"/>
      <c r="L16" s="54"/>
    </row>
    <row r="17" spans="1:13" ht="13" x14ac:dyDescent="0.6">
      <c r="B17" s="56">
        <f>IFERROR(ROUND(E21/E22,1),0)</f>
        <v>0</v>
      </c>
      <c r="D17" s="55"/>
      <c r="E17" s="37"/>
      <c r="F17" s="57">
        <v>0</v>
      </c>
      <c r="G17" s="57">
        <v>1</v>
      </c>
      <c r="H17" s="57">
        <v>2</v>
      </c>
      <c r="I17" s="57">
        <v>3</v>
      </c>
      <c r="J17" s="57">
        <v>4</v>
      </c>
      <c r="L17" s="54"/>
    </row>
    <row r="18" spans="1:13" ht="13" x14ac:dyDescent="0.6">
      <c r="A18" s="5"/>
      <c r="C18" s="58" t="s">
        <v>70</v>
      </c>
      <c r="E18" s="59" t="s">
        <v>71</v>
      </c>
      <c r="F18" s="60" t="s">
        <v>72</v>
      </c>
      <c r="G18" s="61"/>
      <c r="H18" s="61"/>
      <c r="I18" s="61"/>
      <c r="J18" s="62"/>
      <c r="L18" s="54"/>
    </row>
    <row r="19" spans="1:13" ht="13" x14ac:dyDescent="0.6">
      <c r="B19" s="34" t="s">
        <v>73</v>
      </c>
      <c r="C19" s="63" t="s">
        <v>74</v>
      </c>
      <c r="E19" s="64" t="s">
        <v>75</v>
      </c>
      <c r="F19" s="65" t="s">
        <v>76</v>
      </c>
      <c r="G19" s="65" t="s">
        <v>77</v>
      </c>
      <c r="H19" s="65" t="s">
        <v>78</v>
      </c>
      <c r="I19" s="65" t="s">
        <v>79</v>
      </c>
      <c r="J19" s="65" t="s">
        <v>80</v>
      </c>
      <c r="L19" s="54"/>
    </row>
    <row r="20" spans="1:13" ht="13" x14ac:dyDescent="0.6">
      <c r="B20" s="15" t="s">
        <v>81</v>
      </c>
      <c r="E20" s="66">
        <f>SUM(historias!$E$2:$E$190)</f>
        <v>88</v>
      </c>
      <c r="F20" s="67" t="s">
        <v>82</v>
      </c>
      <c r="G20" s="68"/>
      <c r="H20" s="69"/>
      <c r="I20" s="70"/>
      <c r="J20" s="71"/>
      <c r="L20" s="54"/>
    </row>
    <row r="21" spans="1:13" ht="13" x14ac:dyDescent="0.6">
      <c r="B21" s="15" t="s">
        <v>66</v>
      </c>
      <c r="E21" s="72">
        <f>SUM(D4:D11)</f>
        <v>64</v>
      </c>
      <c r="F21" s="73" t="s">
        <v>83</v>
      </c>
      <c r="G21" s="74"/>
      <c r="H21" s="75"/>
      <c r="I21" s="76" t="s">
        <v>84</v>
      </c>
      <c r="J21" s="77"/>
      <c r="L21" s="54"/>
    </row>
    <row r="22" spans="1:13" ht="13" x14ac:dyDescent="0.6">
      <c r="B22" s="78" t="s">
        <v>85</v>
      </c>
      <c r="C22" s="79"/>
      <c r="D22" s="55"/>
      <c r="E22" s="80">
        <f>COUNTA(B25:B31)</f>
        <v>0</v>
      </c>
      <c r="F22" s="81" t="s">
        <v>86</v>
      </c>
      <c r="G22" s="82"/>
      <c r="H22" s="82"/>
      <c r="I22" s="82"/>
      <c r="J22" s="83"/>
      <c r="K22" s="25" t="s">
        <v>87</v>
      </c>
      <c r="L22" s="54"/>
    </row>
    <row r="23" spans="1:13" ht="13" x14ac:dyDescent="0.6">
      <c r="B23" s="84" t="s">
        <v>88</v>
      </c>
      <c r="C23" s="85"/>
      <c r="D23" s="24"/>
      <c r="E23" s="86">
        <f>FLOOR($E$21/instrucciones!$C$8,0.5)</f>
        <v>10.5</v>
      </c>
      <c r="F23" s="87" t="s">
        <v>89</v>
      </c>
      <c r="G23" s="87" t="s">
        <v>90</v>
      </c>
      <c r="H23" s="87" t="s">
        <v>91</v>
      </c>
      <c r="I23" s="87" t="s">
        <v>92</v>
      </c>
      <c r="J23" s="87" t="s">
        <v>93</v>
      </c>
      <c r="L23" s="88" t="s">
        <v>94</v>
      </c>
      <c r="M23" s="88" t="s">
        <v>95</v>
      </c>
    </row>
    <row r="24" spans="1:13" ht="13" x14ac:dyDescent="0.6">
      <c r="A24" s="89"/>
      <c r="B24" s="54" t="s">
        <v>96</v>
      </c>
      <c r="C24" s="20">
        <f>SUMIFS(historias!$F$2:$F$207,historias!$E$2:$E$207,$B24)</f>
        <v>0</v>
      </c>
      <c r="E24" s="72">
        <f>SUMIFS(historias!$E$2:$E$200,historias!$F$2:$F$200,$B24)</f>
        <v>24</v>
      </c>
      <c r="F24" s="66">
        <f t="shared" ref="F24:F31" si="2">E24-SUM(G24:J24)</f>
        <v>24</v>
      </c>
      <c r="G24" s="90">
        <f>SUMIFS(historias!$E$2:$E$187,historias!$J$2:$J$187,G$17,historias!$F$2:$F$187,$B24)</f>
        <v>0</v>
      </c>
      <c r="H24" s="90">
        <f>SUMIFS(historias!$E$2:$E$187,historias!$J$2:$J$187,H$17,historias!$F$2:$F$187,$B24)</f>
        <v>0</v>
      </c>
      <c r="I24" s="90">
        <f>SUMIFS(historias!$E$2:$E$187,historias!$J$2:$J$187,I$17,historias!$F$2:$F$187,$B24)</f>
        <v>0</v>
      </c>
      <c r="J24" s="90">
        <f>SUMIFS(historias!$E$2:$E$187,historias!$J$2:$J$187,J$17,historias!$F$2:$F$187,$B24)</f>
        <v>0</v>
      </c>
    </row>
    <row r="25" spans="1:13" ht="13" x14ac:dyDescent="0.6">
      <c r="A25" s="89" t="e">
        <f ca="1">COUNTUNIQUEIFS(historias!$B$1:$B$82,historias!$F$1:$F$82,B25)</f>
        <v>#NAME?</v>
      </c>
      <c r="B25" s="91"/>
      <c r="C25" s="20">
        <f>SUMIFS(historias!$F$2:$F$207,historias!$E$2:$E$207,$B25)</f>
        <v>0</v>
      </c>
      <c r="D25" s="92"/>
      <c r="E25" s="90">
        <f>SUMIFS(historias!$E$2:$E$200,historias!$F$2:$F$200,$B25)</f>
        <v>0</v>
      </c>
      <c r="F25" s="90">
        <f t="shared" si="2"/>
        <v>0</v>
      </c>
      <c r="G25" s="90">
        <f>SUMIFS(historias!$E$2:$E$187,historias!$J$2:$J$187,G$17,historias!$F$2:$F$187,$B25)</f>
        <v>0</v>
      </c>
      <c r="H25" s="90">
        <f>SUMIFS(historias!$E$2:$E$187,historias!$J$2:$J$187,H$17,historias!$F$2:$F$187,$B25)</f>
        <v>0</v>
      </c>
      <c r="I25" s="90">
        <f>SUMIFS(historias!$E$2:$E$187,historias!$J$2:$J$187,I$17,historias!$F$2:$F$187,$B25)</f>
        <v>0</v>
      </c>
      <c r="J25" s="90">
        <f>SUMIFS(historias!$E$2:$E$187,historias!$J$2:$J$187,J$17,historias!$F$2:$F$187,$B25)</f>
        <v>0</v>
      </c>
      <c r="L25" s="93">
        <f t="shared" ref="L25:L31" si="3">IFERROR(MAX($E$23-E25,0)/$E$23*$I$69,0)</f>
        <v>20</v>
      </c>
      <c r="M25" s="94">
        <v>0</v>
      </c>
    </row>
    <row r="26" spans="1:13" ht="13" x14ac:dyDescent="0.6">
      <c r="A26" s="89" t="e">
        <f ca="1">COUNTUNIQUEIFS(historias!$B$1:$B$82,historias!$F$1:$F$82,B26)</f>
        <v>#NAME?</v>
      </c>
      <c r="B26" s="92"/>
      <c r="C26" s="20">
        <f>SUMIFS(historias!$F$2:$F$207,historias!$E$2:$E$207,$B26)</f>
        <v>0</v>
      </c>
      <c r="D26" s="92"/>
      <c r="E26" s="90">
        <f>SUMIFS(historias!$E$2:$E$200,historias!$F$2:$F$200,$B26)</f>
        <v>0</v>
      </c>
      <c r="F26" s="90">
        <f t="shared" si="2"/>
        <v>0</v>
      </c>
      <c r="G26" s="90">
        <f>SUMIFS(historias!$E$2:$E$187,historias!$J$2:$J$187,G$17,historias!$F$2:$F$187,$B26)</f>
        <v>0</v>
      </c>
      <c r="H26" s="90">
        <f>SUMIFS(historias!$E$2:$E$187,historias!$J$2:$J$187,H$17,historias!$F$2:$F$187,$B26)</f>
        <v>0</v>
      </c>
      <c r="I26" s="90">
        <f>SUMIFS(historias!$E$2:$E$187,historias!$J$2:$J$187,I$17,historias!$F$2:$F$187,$B26)</f>
        <v>0</v>
      </c>
      <c r="J26" s="90">
        <f>SUMIFS(historias!$E$2:$E$187,historias!$J$2:$J$187,J$17,historias!$F$2:$F$187,$B26)</f>
        <v>0</v>
      </c>
      <c r="L26" s="93">
        <f t="shared" si="3"/>
        <v>20</v>
      </c>
      <c r="M26" s="94">
        <v>0</v>
      </c>
    </row>
    <row r="27" spans="1:13" ht="13" x14ac:dyDescent="0.6">
      <c r="A27" s="89" t="e">
        <f ca="1">COUNTUNIQUEIFS(historias!$B$1:$B$82,historias!$F$1:$F$82,B27)</f>
        <v>#NAME?</v>
      </c>
      <c r="B27" s="92"/>
      <c r="C27" s="20">
        <f>SUMIFS(historias!$F$2:$F$207,historias!$E$2:$E$207,$B27)</f>
        <v>0</v>
      </c>
      <c r="D27" s="92"/>
      <c r="E27" s="90">
        <f>SUMIFS(historias!$E$2:$E$200,historias!$F$2:$F$200,$B27)</f>
        <v>0</v>
      </c>
      <c r="F27" s="90">
        <f t="shared" si="2"/>
        <v>0</v>
      </c>
      <c r="G27" s="90">
        <f>SUMIFS(historias!$E$2:$E$187,historias!$J$2:$J$187,G$17,historias!$F$2:$F$187,$B27)</f>
        <v>0</v>
      </c>
      <c r="H27" s="90">
        <f>SUMIFS(historias!$E$2:$E$187,historias!$J$2:$J$187,H$17,historias!$F$2:$F$187,$B27)</f>
        <v>0</v>
      </c>
      <c r="I27" s="90">
        <f>SUMIFS(historias!$E$2:$E$187,historias!$J$2:$J$187,I$17,historias!$F$2:$F$187,$B27)</f>
        <v>0</v>
      </c>
      <c r="J27" s="90">
        <f>SUMIFS(historias!$E$2:$E$187,historias!$J$2:$J$187,J$17,historias!$F$2:$F$187,$B27)</f>
        <v>0</v>
      </c>
      <c r="L27" s="93">
        <f t="shared" si="3"/>
        <v>20</v>
      </c>
      <c r="M27" s="94">
        <v>0</v>
      </c>
    </row>
    <row r="28" spans="1:13" ht="13" x14ac:dyDescent="0.6">
      <c r="A28" s="89" t="e">
        <f ca="1">COUNTUNIQUEIFS(historias!$B$1:$B$82,historias!$F$1:$F$82,B28)</f>
        <v>#NAME?</v>
      </c>
      <c r="B28" s="92"/>
      <c r="C28" s="20">
        <f>SUMIFS(historias!$F$2:$F$207,historias!$E$2:$E$207,$B28)</f>
        <v>0</v>
      </c>
      <c r="D28" s="92"/>
      <c r="E28" s="90">
        <f>SUMIFS(historias!$E$2:$E$200,historias!$F$2:$F$200,$B28)</f>
        <v>0</v>
      </c>
      <c r="F28" s="90">
        <f t="shared" si="2"/>
        <v>0</v>
      </c>
      <c r="G28" s="90">
        <f>SUMIFS(historias!$E$2:$E$187,historias!$J$2:$J$187,G$17,historias!$F$2:$F$187,$B28)</f>
        <v>0</v>
      </c>
      <c r="H28" s="90">
        <f>SUMIFS(historias!$E$2:$E$187,historias!$J$2:$J$187,H$17,historias!$F$2:$F$187,$B28)</f>
        <v>0</v>
      </c>
      <c r="I28" s="90">
        <f>SUMIFS(historias!$E$2:$E$187,historias!$J$2:$J$187,I$17,historias!$F$2:$F$187,$B28)</f>
        <v>0</v>
      </c>
      <c r="J28" s="90">
        <f>SUMIFS(historias!$E$2:$E$187,historias!$J$2:$J$187,J$17,historias!$F$2:$F$187,$B28)</f>
        <v>0</v>
      </c>
      <c r="L28" s="93">
        <f t="shared" si="3"/>
        <v>20</v>
      </c>
      <c r="M28" s="94">
        <v>0</v>
      </c>
    </row>
    <row r="29" spans="1:13" ht="13" x14ac:dyDescent="0.6">
      <c r="A29" s="89" t="e">
        <f ca="1">COUNTUNIQUEIFS(historias!$B$1:$B$82,historias!$F$1:$F$82,B29)</f>
        <v>#NAME?</v>
      </c>
      <c r="B29" s="95"/>
      <c r="C29" s="20">
        <f>SUMIFS(historias!$F$2:$F$207,historias!$E$2:$E$207,$B29)</f>
        <v>0</v>
      </c>
      <c r="D29" s="92"/>
      <c r="E29" s="90">
        <f>SUMIFS(historias!$E$2:$E$200,historias!$F$2:$F$200,$B29)</f>
        <v>0</v>
      </c>
      <c r="F29" s="90">
        <f t="shared" si="2"/>
        <v>0</v>
      </c>
      <c r="G29" s="90">
        <f>SUMIFS(historias!$E$2:$E$187,historias!$J$2:$J$187,G$17,historias!$F$2:$F$187,$B29)</f>
        <v>0</v>
      </c>
      <c r="H29" s="90">
        <f>SUMIFS(historias!$E$2:$E$187,historias!$J$2:$J$187,H$17,historias!$F$2:$F$187,$B29)</f>
        <v>0</v>
      </c>
      <c r="I29" s="90">
        <f>SUMIFS(historias!$E$2:$E$187,historias!$J$2:$J$187,I$17,historias!$F$2:$F$187,$B29)</f>
        <v>0</v>
      </c>
      <c r="J29" s="90">
        <f>SUMIFS(historias!$E$2:$E$187,historias!$J$2:$J$187,J$17,historias!$F$2:$F$187,$B29)</f>
        <v>0</v>
      </c>
      <c r="L29" s="93">
        <f t="shared" si="3"/>
        <v>20</v>
      </c>
      <c r="M29" s="94">
        <v>0</v>
      </c>
    </row>
    <row r="30" spans="1:13" ht="13" x14ac:dyDescent="0.6">
      <c r="A30" s="89" t="e">
        <f ca="1">COUNTUNIQUEIFS(historias!$B$1:$B$82,historias!$F$1:$F$82,B30)</f>
        <v>#NAME?</v>
      </c>
      <c r="B30" s="95"/>
      <c r="C30" s="20">
        <f>SUMIFS(historias!$F$2:$F$207,historias!$E$2:$E$207,$B30)</f>
        <v>0</v>
      </c>
      <c r="D30" s="92"/>
      <c r="E30" s="90">
        <f>SUMIFS(historias!$E$2:$E$200,historias!$F$2:$F$200,$B30)</f>
        <v>0</v>
      </c>
      <c r="F30" s="90">
        <f t="shared" si="2"/>
        <v>0</v>
      </c>
      <c r="G30" s="90">
        <f>SUMIFS(historias!$E$2:$E$187,historias!$J$2:$J$187,G$17,historias!$F$2:$F$187,$B30)</f>
        <v>0</v>
      </c>
      <c r="H30" s="90">
        <f>SUMIFS(historias!$E$2:$E$187,historias!$J$2:$J$187,H$17,historias!$F$2:$F$187,$B30)</f>
        <v>0</v>
      </c>
      <c r="I30" s="90">
        <f>SUMIFS(historias!$E$2:$E$187,historias!$J$2:$J$187,I$17,historias!$F$2:$F$187,$B30)</f>
        <v>0</v>
      </c>
      <c r="J30" s="90">
        <f>SUMIFS(historias!$E$2:$E$187,historias!$J$2:$J$187,J$17,historias!$F$2:$F$187,$B30)</f>
        <v>0</v>
      </c>
      <c r="L30" s="93">
        <f t="shared" si="3"/>
        <v>20</v>
      </c>
      <c r="M30" s="94">
        <v>0</v>
      </c>
    </row>
    <row r="31" spans="1:13" ht="13" x14ac:dyDescent="0.6">
      <c r="A31" s="89" t="e">
        <f ca="1">COUNTUNIQUEIFS(historias!$B$1:$B$82,historias!$F$1:$F$82,B31)</f>
        <v>#NAME?</v>
      </c>
      <c r="B31" s="95"/>
      <c r="C31" s="20">
        <f>SUMIFS(historias!$F$2:$F$207,historias!$E$2:$E$207,$B31)</f>
        <v>0</v>
      </c>
      <c r="D31" s="92"/>
      <c r="E31" s="90">
        <f>SUMIFS(historias!$E$2:$E$200,historias!$F$2:$F$200,$B31)</f>
        <v>0</v>
      </c>
      <c r="F31" s="90">
        <f t="shared" si="2"/>
        <v>0</v>
      </c>
      <c r="G31" s="90">
        <f>SUMIFS(historias!$E$2:$E$187,historias!$J$2:$J$187,G$17,historias!$F$2:$F$187,$B31)</f>
        <v>0</v>
      </c>
      <c r="H31" s="90">
        <f>SUMIFS(historias!$E$2:$E$187,historias!$J$2:$J$187,H$17,historias!$F$2:$F$187,$B31)</f>
        <v>0</v>
      </c>
      <c r="I31" s="90">
        <f>SUMIFS(historias!$E$2:$E$187,historias!$J$2:$J$187,I$17,historias!$F$2:$F$187,$B31)</f>
        <v>0</v>
      </c>
      <c r="J31" s="90">
        <f>SUMIFS(historias!$E$2:$E$187,historias!$J$2:$J$187,J$17,historias!$F$2:$F$187,$B31)</f>
        <v>0</v>
      </c>
      <c r="L31" s="93">
        <f t="shared" si="3"/>
        <v>20</v>
      </c>
      <c r="M31" s="94">
        <v>0</v>
      </c>
    </row>
    <row r="32" spans="1:13" ht="13" x14ac:dyDescent="0.6">
      <c r="A32" s="15"/>
      <c r="B32" s="50" t="s">
        <v>97</v>
      </c>
      <c r="C32" s="90">
        <f>SUM(C24:C31)</f>
        <v>0</v>
      </c>
      <c r="E32" s="66">
        <f t="shared" ref="E32:J32" si="4">SUM(E24:E31)</f>
        <v>24</v>
      </c>
      <c r="F32" s="66">
        <f t="shared" si="4"/>
        <v>24</v>
      </c>
      <c r="G32" s="90">
        <f t="shared" si="4"/>
        <v>0</v>
      </c>
      <c r="H32" s="90">
        <f t="shared" si="4"/>
        <v>0</v>
      </c>
      <c r="I32" s="90">
        <f t="shared" si="4"/>
        <v>0</v>
      </c>
      <c r="J32" s="90">
        <f t="shared" si="4"/>
        <v>0</v>
      </c>
      <c r="L32" s="54"/>
    </row>
    <row r="33" spans="1:12" ht="9" customHeight="1" x14ac:dyDescent="0.6">
      <c r="L33" s="54"/>
    </row>
    <row r="34" spans="1:12" ht="13" x14ac:dyDescent="0.6">
      <c r="A34" s="6"/>
      <c r="B34" s="7" t="s">
        <v>98</v>
      </c>
      <c r="C34" s="8"/>
      <c r="D34" s="8"/>
      <c r="E34" s="8"/>
      <c r="F34" s="35"/>
      <c r="G34" s="35"/>
      <c r="H34" s="35"/>
      <c r="I34" s="35"/>
      <c r="J34" s="35"/>
      <c r="K34" s="36"/>
      <c r="L34" s="37"/>
    </row>
    <row r="35" spans="1:12" ht="13" hidden="1" x14ac:dyDescent="0.6">
      <c r="A35" s="6"/>
      <c r="F35" s="34" t="s">
        <v>99</v>
      </c>
      <c r="G35" s="34" t="s">
        <v>100</v>
      </c>
      <c r="H35" s="34" t="s">
        <v>101</v>
      </c>
      <c r="I35" s="34" t="s">
        <v>102</v>
      </c>
      <c r="J35" s="34" t="s">
        <v>89</v>
      </c>
      <c r="L35" s="37"/>
    </row>
    <row r="36" spans="1:12" ht="13" x14ac:dyDescent="0.6">
      <c r="A36" s="5"/>
      <c r="B36" s="6" t="s">
        <v>103</v>
      </c>
      <c r="F36" s="96">
        <v>4</v>
      </c>
      <c r="G36" s="96">
        <v>3</v>
      </c>
      <c r="H36" s="96">
        <v>2</v>
      </c>
      <c r="I36" s="96">
        <v>1</v>
      </c>
      <c r="J36" s="96">
        <v>0</v>
      </c>
      <c r="L36" s="37"/>
    </row>
    <row r="37" spans="1:12" ht="13" x14ac:dyDescent="0.6">
      <c r="A37" s="97"/>
      <c r="B37" s="97"/>
      <c r="C37" s="98"/>
      <c r="F37" s="34" t="s">
        <v>99</v>
      </c>
      <c r="G37" s="34" t="s">
        <v>100</v>
      </c>
      <c r="H37" s="34" t="s">
        <v>101</v>
      </c>
      <c r="I37" s="34" t="s">
        <v>102</v>
      </c>
      <c r="J37" s="34" t="s">
        <v>89</v>
      </c>
      <c r="L37" s="37"/>
    </row>
    <row r="38" spans="1:12" ht="39" x14ac:dyDescent="0.6">
      <c r="A38" s="97"/>
      <c r="C38" s="98">
        <v>0.5</v>
      </c>
      <c r="D38" s="99" t="str">
        <f>"Cumplimiento"&amp;CHAR(10)&amp;"("&amp;($C$38*100)&amp;"%)"</f>
        <v>Cumplimiento
(50%)</v>
      </c>
      <c r="F38" s="100" t="str">
        <f>"Cumple con hasta el "&amp;(100 * F36 /$F$36)&amp;"% del esfuerzo asignado"</f>
        <v>Cumple con hasta el 100% del esfuerzo asignado</v>
      </c>
      <c r="G38" s="100" t="str">
        <f t="shared" ref="G38:I38" si="5">"Cumple con más del "&amp;(100 * G36 /$F$36)&amp;"% del esfuerzo asignado"</f>
        <v>Cumple con más del 75% del esfuerzo asignado</v>
      </c>
      <c r="H38" s="100" t="str">
        <f t="shared" si="5"/>
        <v>Cumple con más del 50% del esfuerzo asignado</v>
      </c>
      <c r="I38" s="100" t="str">
        <f t="shared" si="5"/>
        <v>Cumple con más del 25% del esfuerzo asignado</v>
      </c>
      <c r="J38" s="100" t="str">
        <f>"Cumple con menos del "&amp;(100 * I36 /$F$36)&amp;"% del esfuerzo asignado"</f>
        <v>Cumple con menos del 25% del esfuerzo asignado</v>
      </c>
      <c r="L38" s="37"/>
    </row>
    <row r="39" spans="1:12" ht="65" x14ac:dyDescent="0.6">
      <c r="A39" s="97"/>
      <c r="C39" s="98">
        <v>0.3</v>
      </c>
      <c r="D39" s="99" t="str">
        <f>"Calidad de trabajo"&amp;CHAR(10)&amp;"("&amp;($C$39*100)&amp;"%)"</f>
        <v>Calidad de trabajo
(30%)</v>
      </c>
      <c r="F39" s="101" t="str">
        <f t="shared" ref="F39:J39" si="6">"Alcanza un promedio ponderado en puntos de esfuerzo realizado según calidad del trabajo hasta "&amp;F36</f>
        <v>Alcanza un promedio ponderado en puntos de esfuerzo realizado según calidad del trabajo hasta 4</v>
      </c>
      <c r="G39" s="101" t="str">
        <f t="shared" si="6"/>
        <v>Alcanza un promedio ponderado en puntos de esfuerzo realizado según calidad del trabajo hasta 3</v>
      </c>
      <c r="H39" s="101" t="str">
        <f t="shared" si="6"/>
        <v>Alcanza un promedio ponderado en puntos de esfuerzo realizado según calidad del trabajo hasta 2</v>
      </c>
      <c r="I39" s="101" t="str">
        <f t="shared" si="6"/>
        <v>Alcanza un promedio ponderado en puntos de esfuerzo realizado según calidad del trabajo hasta 1</v>
      </c>
      <c r="J39" s="101" t="str">
        <f t="shared" si="6"/>
        <v>Alcanza un promedio ponderado en puntos de esfuerzo realizado según calidad del trabajo hasta 0</v>
      </c>
      <c r="L39" s="37"/>
    </row>
    <row r="40" spans="1:12" ht="26" x14ac:dyDescent="0.6">
      <c r="C40" s="98">
        <v>0.2</v>
      </c>
      <c r="D40" s="99" t="str">
        <f>"Trabajo en equipo"&amp;CHAR(10)&amp;"("&amp;($C$40*100)&amp;"%)"</f>
        <v>Trabajo en equipo
(20%)</v>
      </c>
      <c r="F40" s="43" t="s">
        <v>104</v>
      </c>
      <c r="G40" s="43" t="s">
        <v>105</v>
      </c>
      <c r="H40" s="43" t="s">
        <v>106</v>
      </c>
      <c r="I40" s="43" t="s">
        <v>107</v>
      </c>
      <c r="J40" s="43" t="s">
        <v>108</v>
      </c>
      <c r="L40" s="37"/>
    </row>
    <row r="41" spans="1:12" ht="13" x14ac:dyDescent="0.6">
      <c r="L41" s="37"/>
    </row>
    <row r="42" spans="1:12" ht="13" x14ac:dyDescent="0.6">
      <c r="B42" s="7" t="s">
        <v>109</v>
      </c>
      <c r="C42" s="8"/>
      <c r="D42" s="8"/>
      <c r="E42" s="8"/>
      <c r="F42" s="8"/>
      <c r="G42" s="8"/>
      <c r="H42" s="8"/>
      <c r="I42" s="8"/>
      <c r="J42" s="35"/>
      <c r="K42" s="36"/>
      <c r="L42" s="54"/>
    </row>
    <row r="43" spans="1:12" ht="13" x14ac:dyDescent="0.6">
      <c r="A43" s="6"/>
      <c r="B43" s="6" t="s">
        <v>110</v>
      </c>
      <c r="L43" s="37"/>
    </row>
    <row r="44" spans="1:12" ht="13" x14ac:dyDescent="0.6">
      <c r="A44" s="5"/>
      <c r="B44" s="5" t="s">
        <v>111</v>
      </c>
      <c r="G44" s="5" t="s">
        <v>112</v>
      </c>
      <c r="H44" s="34"/>
      <c r="I44" s="34"/>
      <c r="L44" s="37"/>
    </row>
    <row r="45" spans="1:12" ht="13" x14ac:dyDescent="0.6">
      <c r="B45" s="102"/>
      <c r="C45" s="103"/>
      <c r="D45" s="103" t="s">
        <v>113</v>
      </c>
      <c r="E45" s="102"/>
      <c r="F45" s="34"/>
      <c r="G45" s="102"/>
      <c r="H45" s="103" t="s">
        <v>114</v>
      </c>
      <c r="I45" s="102"/>
      <c r="L45" s="37"/>
    </row>
    <row r="46" spans="1:12" ht="13" x14ac:dyDescent="0.6">
      <c r="C46" s="104"/>
      <c r="D46" s="104" t="s">
        <v>115</v>
      </c>
      <c r="F46" s="34"/>
      <c r="H46" s="5" t="s">
        <v>115</v>
      </c>
      <c r="L46" s="164"/>
    </row>
    <row r="47" spans="1:12" ht="13" hidden="1" x14ac:dyDescent="0.6">
      <c r="A47" s="5"/>
      <c r="B47" s="5"/>
      <c r="E47" s="34"/>
      <c r="F47" s="34"/>
      <c r="G47" s="34"/>
      <c r="H47" s="34"/>
      <c r="I47" s="34"/>
      <c r="L47" s="54"/>
    </row>
    <row r="48" spans="1:12" ht="13" hidden="1" x14ac:dyDescent="0.6">
      <c r="A48" s="6"/>
      <c r="B48" s="5" t="s">
        <v>111</v>
      </c>
      <c r="C48" s="105"/>
      <c r="D48" s="106">
        <f>IFERROR(SUM(I32:J32)/E32*$J$17,0)</f>
        <v>0</v>
      </c>
      <c r="E48" s="34"/>
      <c r="F48" s="5" t="s">
        <v>112</v>
      </c>
      <c r="G48" s="106">
        <f>IFERROR(SUMPRODUCT($G$17:$J$17,G32:J32)/E32,0)</f>
        <v>0</v>
      </c>
      <c r="H48" s="34"/>
      <c r="I48" s="34"/>
      <c r="L48" s="54"/>
    </row>
    <row r="49" spans="1:12" ht="13" x14ac:dyDescent="0.6">
      <c r="A49" s="6"/>
      <c r="B49" s="5"/>
      <c r="C49" s="105"/>
      <c r="D49" s="105"/>
      <c r="E49" s="34"/>
      <c r="F49" s="5"/>
      <c r="G49" s="105"/>
      <c r="H49" s="34"/>
      <c r="I49" s="34"/>
      <c r="L49" s="54"/>
    </row>
    <row r="50" spans="1:12" ht="13" x14ac:dyDescent="0.6">
      <c r="A50" s="6"/>
      <c r="B50" s="6" t="s">
        <v>116</v>
      </c>
      <c r="C50" s="105"/>
      <c r="F50" s="5"/>
      <c r="G50" s="105"/>
      <c r="H50" s="34"/>
      <c r="I50" s="34"/>
      <c r="L50" s="54"/>
    </row>
    <row r="51" spans="1:12" ht="13" x14ac:dyDescent="0.6">
      <c r="A51" s="6"/>
      <c r="B51" s="5" t="s">
        <v>117</v>
      </c>
      <c r="C51" s="105"/>
      <c r="F51" s="5"/>
      <c r="G51" s="105"/>
      <c r="H51" s="34"/>
      <c r="I51" s="34"/>
      <c r="L51" s="54"/>
    </row>
    <row r="52" spans="1:12" ht="13" x14ac:dyDescent="0.6">
      <c r="A52" s="6"/>
      <c r="D52" s="102"/>
      <c r="E52" s="107"/>
      <c r="F52" s="103" t="s">
        <v>114</v>
      </c>
      <c r="G52" s="102"/>
      <c r="H52" s="34"/>
      <c r="I52" s="34"/>
      <c r="L52" s="37"/>
    </row>
    <row r="53" spans="1:12" ht="13" x14ac:dyDescent="0.6">
      <c r="A53" s="6"/>
      <c r="E53" s="105"/>
      <c r="F53" s="104" t="s">
        <v>118</v>
      </c>
      <c r="H53" s="34"/>
      <c r="I53" s="34"/>
      <c r="L53" s="37"/>
    </row>
    <row r="54" spans="1:12" ht="13" hidden="1" x14ac:dyDescent="0.6">
      <c r="A54" s="6"/>
      <c r="B54" s="6"/>
      <c r="E54" s="34"/>
      <c r="F54" s="34"/>
      <c r="G54" s="34"/>
      <c r="H54" s="34"/>
      <c r="I54" s="34"/>
      <c r="L54" s="37"/>
    </row>
    <row r="55" spans="1:12" ht="13" hidden="1" x14ac:dyDescent="0.6">
      <c r="A55" s="6"/>
      <c r="B55" s="5" t="s">
        <v>119</v>
      </c>
      <c r="C55" s="105"/>
      <c r="D55" s="106">
        <f>IFERROR(SUM(I47:J47)/E47*$J$17,0)</f>
        <v>0</v>
      </c>
      <c r="E55" s="34"/>
      <c r="F55" s="34"/>
      <c r="G55" s="34"/>
      <c r="H55" s="34"/>
      <c r="I55" s="34"/>
      <c r="L55" s="54"/>
    </row>
    <row r="56" spans="1:12" ht="13" x14ac:dyDescent="0.6">
      <c r="A56" s="6"/>
      <c r="B56" s="6"/>
      <c r="E56" s="34"/>
      <c r="F56" s="34"/>
      <c r="G56" s="34"/>
      <c r="H56" s="34"/>
      <c r="I56" s="34"/>
      <c r="L56" s="54"/>
    </row>
    <row r="57" spans="1:12" ht="14.25" customHeight="1" x14ac:dyDescent="0.6">
      <c r="B57" s="6" t="s">
        <v>120</v>
      </c>
      <c r="L57" s="54"/>
    </row>
    <row r="58" spans="1:12" ht="13" x14ac:dyDescent="0.6">
      <c r="B58" s="108" t="s">
        <v>121</v>
      </c>
      <c r="D58" s="109" t="s">
        <v>122</v>
      </c>
      <c r="E58" s="110" t="s">
        <v>123</v>
      </c>
      <c r="F58" s="111"/>
      <c r="G58" s="102"/>
      <c r="H58" s="102"/>
      <c r="I58" s="102"/>
      <c r="L58" s="54"/>
    </row>
    <row r="59" spans="1:12" ht="13" x14ac:dyDescent="0.6">
      <c r="B59" s="108"/>
      <c r="D59" s="5"/>
      <c r="E59" s="5"/>
      <c r="F59" s="5">
        <v>4</v>
      </c>
      <c r="L59" s="54"/>
    </row>
    <row r="60" spans="1:12" ht="7.5" customHeight="1" x14ac:dyDescent="0.6">
      <c r="B60" s="108"/>
      <c r="D60" s="5"/>
      <c r="E60" s="5"/>
      <c r="F60" s="5"/>
      <c r="L60" s="112"/>
    </row>
    <row r="61" spans="1:12" ht="13" x14ac:dyDescent="0.6">
      <c r="B61" s="108" t="s">
        <v>124</v>
      </c>
      <c r="D61" s="109" t="s">
        <v>122</v>
      </c>
      <c r="E61" s="113" t="s">
        <v>125</v>
      </c>
      <c r="F61" s="5"/>
      <c r="L61" s="15"/>
    </row>
    <row r="62" spans="1:12" ht="13" hidden="1" x14ac:dyDescent="0.6">
      <c r="B62" s="6"/>
      <c r="L62" s="15"/>
    </row>
    <row r="63" spans="1:12" ht="13" hidden="1" x14ac:dyDescent="0.6">
      <c r="D63" s="97" t="str">
        <f>"Cumplimiento "&amp;"("&amp;($C$38*100)&amp;"%)"</f>
        <v>Cumplimiento (50%)</v>
      </c>
      <c r="F63" s="114">
        <f>ROUND(D48,1)</f>
        <v>0</v>
      </c>
      <c r="G63" s="89" t="str">
        <f t="shared" ref="G63:G65" si="7">HLOOKUP(ROUND(F63,0),$F$36:$J$37,2,0)</f>
        <v>Incompleto</v>
      </c>
      <c r="L63" s="15"/>
    </row>
    <row r="64" spans="1:12" ht="13" hidden="1" x14ac:dyDescent="0.6">
      <c r="D64" s="97" t="str">
        <f>"Calidad de trabajo "&amp;"("&amp;($C$39*100)&amp;"%)"</f>
        <v>Calidad de trabajo (30%)</v>
      </c>
      <c r="F64" s="114">
        <f>ROUND(G48,1)</f>
        <v>0</v>
      </c>
      <c r="G64" s="89" t="str">
        <f t="shared" si="7"/>
        <v>Incompleto</v>
      </c>
      <c r="L64" s="54"/>
    </row>
    <row r="65" spans="2:12" ht="13" hidden="1" x14ac:dyDescent="0.6">
      <c r="D65" s="99" t="str">
        <f>"Participación en el trabajo grupal "&amp;"("&amp;($C$40*100)&amp;"%)"</f>
        <v>Participación en el trabajo grupal (20%)</v>
      </c>
      <c r="F65" s="114">
        <f>ROUND(G56,1)</f>
        <v>0</v>
      </c>
      <c r="G65" s="89" t="str">
        <f t="shared" si="7"/>
        <v>Incompleto</v>
      </c>
      <c r="L65" s="54"/>
    </row>
    <row r="66" spans="2:12" ht="13" hidden="1" x14ac:dyDescent="0.6">
      <c r="D66" s="6"/>
      <c r="F66" s="114"/>
      <c r="L66" s="54"/>
    </row>
    <row r="67" spans="2:12" ht="13" hidden="1" x14ac:dyDescent="0.6">
      <c r="D67" s="6" t="s">
        <v>124</v>
      </c>
      <c r="F67" s="115">
        <f>AVERAGE(F63:F65)/4*20</f>
        <v>0</v>
      </c>
      <c r="L67" s="54"/>
    </row>
    <row r="68" spans="2:12" ht="13" x14ac:dyDescent="0.6">
      <c r="L68" s="54"/>
    </row>
    <row r="69" spans="2:12" ht="13" hidden="1" x14ac:dyDescent="0.6">
      <c r="I69" s="5">
        <v>20</v>
      </c>
      <c r="L69" s="54"/>
    </row>
    <row r="70" spans="2:12" ht="34.25" x14ac:dyDescent="0.6">
      <c r="B70" s="116" t="s">
        <v>73</v>
      </c>
      <c r="C70" s="117"/>
      <c r="D70" s="117"/>
      <c r="E70" s="117"/>
      <c r="F70" s="116" t="s">
        <v>82</v>
      </c>
      <c r="G70" s="118" t="s">
        <v>126</v>
      </c>
      <c r="H70" s="118" t="s">
        <v>72</v>
      </c>
      <c r="I70" s="119" t="s">
        <v>121</v>
      </c>
      <c r="J70" s="120" t="s">
        <v>127</v>
      </c>
      <c r="K70" s="121" t="s">
        <v>124</v>
      </c>
      <c r="L70" s="54"/>
    </row>
    <row r="71" spans="2:12" ht="13" x14ac:dyDescent="0.6">
      <c r="B71" s="122" t="str">
        <f t="shared" ref="B71:B78" si="8">B24</f>
        <v>Todos</v>
      </c>
      <c r="F71" s="123" t="s">
        <v>128</v>
      </c>
      <c r="G71" s="124" t="s">
        <v>128</v>
      </c>
      <c r="H71" s="125">
        <f>IFERROR(SUMPRODUCT($G$17:$J$17,G24:J24)/E24,0)</f>
        <v>0</v>
      </c>
      <c r="I71" s="126" t="s">
        <v>128</v>
      </c>
      <c r="J71" s="127" t="s">
        <v>128</v>
      </c>
      <c r="K71" s="128" t="s">
        <v>128</v>
      </c>
      <c r="L71" s="54"/>
    </row>
    <row r="72" spans="2:12" ht="13" x14ac:dyDescent="0.6">
      <c r="B72" s="129">
        <f t="shared" si="8"/>
        <v>0</v>
      </c>
      <c r="D72" s="24"/>
      <c r="E72" s="24"/>
      <c r="F72" s="130">
        <f t="shared" ref="F72:F78" si="9">IFERROR(SUM(I25:J25)/E25*$J$17,0)</f>
        <v>0</v>
      </c>
      <c r="G72" s="131">
        <f t="shared" ref="G72:G78" si="10">IFERROR(SUMPRODUCT($G$17:$J$17,G25:J25)/E25,0)</f>
        <v>0</v>
      </c>
      <c r="H72" s="131">
        <f t="shared" ref="H72:H78" si="11">$H$71</f>
        <v>0</v>
      </c>
      <c r="I72" s="132">
        <f t="shared" ref="I72:I78" si="12">ROUND(($C$38*F72+$C$39*G72+$C$40*H72)/4*$I$69,0)</f>
        <v>0</v>
      </c>
      <c r="J72" s="133">
        <f t="shared" ref="J72:J78" si="13">L25+M25</f>
        <v>20</v>
      </c>
      <c r="K72" s="134">
        <f t="shared" ref="K72:K78" si="14">MAX(I72-J72,0)</f>
        <v>0</v>
      </c>
      <c r="L72" s="54"/>
    </row>
    <row r="73" spans="2:12" ht="13" x14ac:dyDescent="0.6">
      <c r="B73" s="129">
        <f t="shared" si="8"/>
        <v>0</v>
      </c>
      <c r="D73" s="24"/>
      <c r="E73" s="24"/>
      <c r="F73" s="130">
        <f t="shared" si="9"/>
        <v>0</v>
      </c>
      <c r="G73" s="131">
        <f t="shared" si="10"/>
        <v>0</v>
      </c>
      <c r="H73" s="131">
        <f t="shared" si="11"/>
        <v>0</v>
      </c>
      <c r="I73" s="132">
        <f t="shared" si="12"/>
        <v>0</v>
      </c>
      <c r="J73" s="133">
        <f t="shared" si="13"/>
        <v>20</v>
      </c>
      <c r="K73" s="134">
        <f t="shared" si="14"/>
        <v>0</v>
      </c>
      <c r="L73" s="54"/>
    </row>
    <row r="74" spans="2:12" ht="13" x14ac:dyDescent="0.6">
      <c r="B74" s="129">
        <f t="shared" si="8"/>
        <v>0</v>
      </c>
      <c r="D74" s="24"/>
      <c r="E74" s="24"/>
      <c r="F74" s="130">
        <f t="shared" si="9"/>
        <v>0</v>
      </c>
      <c r="G74" s="131">
        <f t="shared" si="10"/>
        <v>0</v>
      </c>
      <c r="H74" s="131">
        <f t="shared" si="11"/>
        <v>0</v>
      </c>
      <c r="I74" s="132">
        <f t="shared" si="12"/>
        <v>0</v>
      </c>
      <c r="J74" s="133">
        <f t="shared" si="13"/>
        <v>20</v>
      </c>
      <c r="K74" s="134">
        <f t="shared" si="14"/>
        <v>0</v>
      </c>
      <c r="L74" s="54"/>
    </row>
    <row r="75" spans="2:12" ht="13" x14ac:dyDescent="0.6">
      <c r="B75" s="129">
        <f t="shared" si="8"/>
        <v>0</v>
      </c>
      <c r="D75" s="24"/>
      <c r="E75" s="24"/>
      <c r="F75" s="130">
        <f t="shared" si="9"/>
        <v>0</v>
      </c>
      <c r="G75" s="131">
        <f t="shared" si="10"/>
        <v>0</v>
      </c>
      <c r="H75" s="131">
        <f t="shared" si="11"/>
        <v>0</v>
      </c>
      <c r="I75" s="132">
        <f t="shared" si="12"/>
        <v>0</v>
      </c>
      <c r="J75" s="133">
        <f t="shared" si="13"/>
        <v>20</v>
      </c>
      <c r="K75" s="134">
        <f t="shared" si="14"/>
        <v>0</v>
      </c>
      <c r="L75" s="54"/>
    </row>
    <row r="76" spans="2:12" ht="13" x14ac:dyDescent="0.6">
      <c r="B76" s="129">
        <f t="shared" si="8"/>
        <v>0</v>
      </c>
      <c r="D76" s="24"/>
      <c r="E76" s="24"/>
      <c r="F76" s="130">
        <f t="shared" si="9"/>
        <v>0</v>
      </c>
      <c r="G76" s="131">
        <f t="shared" si="10"/>
        <v>0</v>
      </c>
      <c r="H76" s="131">
        <f t="shared" si="11"/>
        <v>0</v>
      </c>
      <c r="I76" s="132">
        <f t="shared" si="12"/>
        <v>0</v>
      </c>
      <c r="J76" s="133">
        <f t="shared" si="13"/>
        <v>20</v>
      </c>
      <c r="K76" s="134">
        <f t="shared" si="14"/>
        <v>0</v>
      </c>
      <c r="L76" s="54"/>
    </row>
    <row r="77" spans="2:12" ht="13" x14ac:dyDescent="0.6">
      <c r="B77" s="129">
        <f t="shared" si="8"/>
        <v>0</v>
      </c>
      <c r="D77" s="24"/>
      <c r="E77" s="24"/>
      <c r="F77" s="130">
        <f t="shared" si="9"/>
        <v>0</v>
      </c>
      <c r="G77" s="131">
        <f t="shared" si="10"/>
        <v>0</v>
      </c>
      <c r="H77" s="131">
        <f t="shared" si="11"/>
        <v>0</v>
      </c>
      <c r="I77" s="132">
        <f t="shared" si="12"/>
        <v>0</v>
      </c>
      <c r="J77" s="133">
        <f t="shared" si="13"/>
        <v>20</v>
      </c>
      <c r="K77" s="134">
        <f t="shared" si="14"/>
        <v>0</v>
      </c>
      <c r="L77" s="54"/>
    </row>
    <row r="78" spans="2:12" ht="13" x14ac:dyDescent="0.6">
      <c r="B78" s="129">
        <f t="shared" si="8"/>
        <v>0</v>
      </c>
      <c r="D78" s="24"/>
      <c r="E78" s="24"/>
      <c r="F78" s="130">
        <f t="shared" si="9"/>
        <v>0</v>
      </c>
      <c r="G78" s="131">
        <f t="shared" si="10"/>
        <v>0</v>
      </c>
      <c r="H78" s="131">
        <f t="shared" si="11"/>
        <v>0</v>
      </c>
      <c r="I78" s="132">
        <f t="shared" si="12"/>
        <v>0</v>
      </c>
      <c r="J78" s="133">
        <f t="shared" si="13"/>
        <v>20</v>
      </c>
      <c r="K78" s="134">
        <f t="shared" si="14"/>
        <v>0</v>
      </c>
      <c r="L78" s="54"/>
    </row>
    <row r="79" spans="2:12" ht="13" x14ac:dyDescent="0.6">
      <c r="B79" s="135"/>
      <c r="C79" s="102"/>
      <c r="D79" s="102"/>
      <c r="E79" s="102"/>
      <c r="F79" s="136"/>
      <c r="G79" s="137"/>
      <c r="H79" s="137"/>
      <c r="I79" s="138"/>
      <c r="J79" s="139"/>
      <c r="K79" s="139"/>
      <c r="L79" s="54"/>
    </row>
    <row r="80" spans="2:12" ht="13" x14ac:dyDescent="0.6">
      <c r="L80" s="37"/>
    </row>
    <row r="81" spans="2:12" ht="13" x14ac:dyDescent="0.6">
      <c r="B81" s="5" t="s">
        <v>129</v>
      </c>
      <c r="L81" s="37"/>
    </row>
    <row r="82" spans="2:12" ht="13" x14ac:dyDescent="0.6">
      <c r="L82" s="54"/>
    </row>
    <row r="83" spans="2:12" ht="13" x14ac:dyDescent="0.6">
      <c r="L83" s="37"/>
    </row>
    <row r="84" spans="2:12" ht="13" x14ac:dyDescent="0.6">
      <c r="L84" s="37"/>
    </row>
    <row r="85" spans="2:12" ht="13" x14ac:dyDescent="0.6">
      <c r="L85" s="54"/>
    </row>
    <row r="86" spans="2:12" ht="13" x14ac:dyDescent="0.6">
      <c r="L86" s="54"/>
    </row>
    <row r="87" spans="2:12" ht="13" x14ac:dyDescent="0.6">
      <c r="L87" s="54"/>
    </row>
    <row r="88" spans="2:12" ht="13" x14ac:dyDescent="0.6">
      <c r="D88" s="37"/>
      <c r="L88" s="37"/>
    </row>
    <row r="89" spans="2:12" ht="13" x14ac:dyDescent="0.6">
      <c r="D89" s="54"/>
      <c r="L89" s="37"/>
    </row>
    <row r="90" spans="2:12" ht="13" x14ac:dyDescent="0.6">
      <c r="D90" s="54"/>
      <c r="L90" s="54"/>
    </row>
    <row r="91" spans="2:12" ht="13" x14ac:dyDescent="0.6">
      <c r="D91" s="37"/>
      <c r="L91" s="54"/>
    </row>
    <row r="92" spans="2:12" ht="13" x14ac:dyDescent="0.6">
      <c r="D92" s="15"/>
      <c r="L92" s="54"/>
    </row>
    <row r="93" spans="2:12" ht="13" x14ac:dyDescent="0.6">
      <c r="D93" s="54"/>
    </row>
    <row r="94" spans="2:12" ht="13" x14ac:dyDescent="0.6">
      <c r="D94" s="37"/>
    </row>
  </sheetData>
  <mergeCells count="1">
    <mergeCell ref="D12:D14"/>
  </mergeCells>
  <conditionalFormatting sqref="A25:A31">
    <cfRule type="cellIs" dxfId="5" priority="1" operator="equal">
      <formula>1</formula>
    </cfRule>
  </conditionalFormatting>
  <conditionalFormatting sqref="A25:A31">
    <cfRule type="cellIs" dxfId="4" priority="2" operator="greaterThan">
      <formula>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M956"/>
  <sheetViews>
    <sheetView tabSelected="1" zoomScale="70" zoomScaleNormal="70" workbookViewId="0">
      <pane ySplit="1" topLeftCell="A2" activePane="bottomLeft" state="frozen"/>
      <selection pane="bottomLeft" activeCell="D85" sqref="D85"/>
    </sheetView>
  </sheetViews>
  <sheetFormatPr defaultColWidth="14.40625" defaultRowHeight="15.75" customHeight="1" x14ac:dyDescent="0.6"/>
  <cols>
    <col min="1" max="1" width="4.40625" customWidth="1"/>
    <col min="2" max="2" width="12.26953125" customWidth="1"/>
    <col min="3" max="3" width="11.1328125" customWidth="1"/>
    <col min="4" max="4" width="49.1328125" customWidth="1"/>
    <col min="5" max="5" width="9.26953125" customWidth="1"/>
    <col min="6" max="6" width="17.1328125" bestFit="1" customWidth="1"/>
    <col min="7" max="7" width="9.26953125" hidden="1" customWidth="1"/>
    <col min="8" max="9" width="8.86328125" hidden="1" customWidth="1"/>
    <col min="10" max="10" width="11.7265625" customWidth="1"/>
    <col min="11" max="11" width="59.7265625" hidden="1" customWidth="1"/>
    <col min="12" max="12" width="7.1328125" customWidth="1"/>
    <col min="13" max="13" width="47.86328125" customWidth="1"/>
  </cols>
  <sheetData>
    <row r="1" spans="1:13" ht="24.75" customHeight="1" x14ac:dyDescent="0.6">
      <c r="A1" s="6" t="s">
        <v>130</v>
      </c>
      <c r="B1" s="34" t="s">
        <v>131</v>
      </c>
      <c r="C1" s="99" t="s">
        <v>132</v>
      </c>
      <c r="D1" s="140" t="s">
        <v>133</v>
      </c>
      <c r="E1" s="140" t="s">
        <v>71</v>
      </c>
      <c r="F1" s="140" t="s">
        <v>73</v>
      </c>
      <c r="G1" s="99" t="s">
        <v>134</v>
      </c>
      <c r="H1" s="140" t="s">
        <v>135</v>
      </c>
      <c r="I1" s="140" t="s">
        <v>136</v>
      </c>
      <c r="J1" s="37" t="s">
        <v>137</v>
      </c>
      <c r="K1" s="141" t="s">
        <v>138</v>
      </c>
    </row>
    <row r="2" spans="1:13" ht="39" x14ac:dyDescent="0.6">
      <c r="A2" s="142">
        <v>2</v>
      </c>
      <c r="B2" s="143"/>
      <c r="C2" s="37" t="str">
        <f t="shared" ref="C2:C34" si="0">IF(ISBLANK(D2),"",IF(LEFT(D2,5)="Como ",IFERROR(MID(D2, 6, FIND(",",D2)-6),"spike"), "spike"))</f>
        <v>spike</v>
      </c>
      <c r="D2" s="28" t="s">
        <v>139</v>
      </c>
      <c r="E2" s="37">
        <v>8</v>
      </c>
      <c r="F2" s="54" t="s">
        <v>96</v>
      </c>
      <c r="G2" s="144"/>
      <c r="H2" s="145"/>
      <c r="I2" s="145"/>
      <c r="J2" s="146"/>
      <c r="K2" s="28" t="s">
        <v>140</v>
      </c>
      <c r="M2" s="147"/>
    </row>
    <row r="3" spans="1:13" ht="42" customHeight="1" x14ac:dyDescent="0.6">
      <c r="A3" s="142">
        <v>3</v>
      </c>
      <c r="B3" s="148"/>
      <c r="C3" s="37" t="str">
        <f t="shared" si="0"/>
        <v>spike</v>
      </c>
      <c r="D3" s="28" t="s">
        <v>141</v>
      </c>
      <c r="E3" s="37">
        <v>1</v>
      </c>
      <c r="F3" s="54" t="s">
        <v>96</v>
      </c>
      <c r="G3" s="144"/>
      <c r="H3" s="145"/>
      <c r="I3" s="145"/>
      <c r="J3" s="146"/>
      <c r="K3" s="28" t="s">
        <v>142</v>
      </c>
    </row>
    <row r="4" spans="1:13" ht="42" customHeight="1" x14ac:dyDescent="0.6">
      <c r="A4" s="142">
        <v>4</v>
      </c>
      <c r="B4" s="148"/>
      <c r="C4" s="37" t="str">
        <f t="shared" si="0"/>
        <v>spike</v>
      </c>
      <c r="D4" s="28" t="s">
        <v>153</v>
      </c>
      <c r="E4" s="37">
        <v>3</v>
      </c>
      <c r="F4" s="54" t="s">
        <v>96</v>
      </c>
      <c r="G4" s="144"/>
      <c r="H4" s="145"/>
      <c r="I4" s="145"/>
      <c r="J4" s="146"/>
      <c r="K4" s="28"/>
    </row>
    <row r="5" spans="1:13" ht="42" customHeight="1" x14ac:dyDescent="0.6">
      <c r="A5" s="142">
        <v>5</v>
      </c>
      <c r="B5" s="148"/>
      <c r="C5" s="37" t="str">
        <f t="shared" si="0"/>
        <v>spike</v>
      </c>
      <c r="D5" s="28" t="s">
        <v>143</v>
      </c>
      <c r="E5" s="37">
        <v>4</v>
      </c>
      <c r="F5" s="54" t="s">
        <v>96</v>
      </c>
      <c r="G5" s="144"/>
      <c r="H5" s="145"/>
      <c r="I5" s="145"/>
      <c r="J5" s="146"/>
      <c r="K5" s="28" t="s">
        <v>144</v>
      </c>
      <c r="M5" s="5"/>
    </row>
    <row r="6" spans="1:13" ht="65" hidden="1" x14ac:dyDescent="0.6">
      <c r="A6" s="142">
        <v>6</v>
      </c>
      <c r="B6" s="162" t="s">
        <v>188</v>
      </c>
      <c r="C6" s="37" t="s">
        <v>156</v>
      </c>
      <c r="D6" s="28" t="s">
        <v>157</v>
      </c>
      <c r="E6" s="37">
        <v>3</v>
      </c>
      <c r="F6" s="155" t="s">
        <v>194</v>
      </c>
      <c r="G6" s="144"/>
      <c r="H6" s="145"/>
      <c r="I6" s="145"/>
      <c r="J6" s="146"/>
      <c r="K6" s="28"/>
      <c r="L6" s="37"/>
    </row>
    <row r="7" spans="1:13" ht="52" hidden="1" x14ac:dyDescent="0.6">
      <c r="A7" s="142">
        <v>7</v>
      </c>
      <c r="B7" s="162" t="s">
        <v>188</v>
      </c>
      <c r="C7" s="144" t="s">
        <v>156</v>
      </c>
      <c r="D7" s="28" t="s">
        <v>158</v>
      </c>
      <c r="E7" s="37">
        <v>1</v>
      </c>
      <c r="F7" s="155" t="s">
        <v>194</v>
      </c>
      <c r="G7" s="144"/>
      <c r="H7" s="145"/>
      <c r="I7" s="145"/>
      <c r="J7" s="146"/>
      <c r="K7" s="149"/>
      <c r="L7" s="37"/>
    </row>
    <row r="8" spans="1:13" ht="39" hidden="1" x14ac:dyDescent="0.6">
      <c r="A8" s="142">
        <v>8</v>
      </c>
      <c r="B8" s="162" t="s">
        <v>188</v>
      </c>
      <c r="C8" s="144" t="s">
        <v>156</v>
      </c>
      <c r="D8" s="28" t="s">
        <v>159</v>
      </c>
      <c r="E8" s="37">
        <v>2</v>
      </c>
      <c r="F8" s="155" t="s">
        <v>195</v>
      </c>
      <c r="G8" s="144"/>
      <c r="H8" s="145"/>
      <c r="I8" s="145"/>
      <c r="J8" s="146"/>
      <c r="K8" s="149"/>
      <c r="L8" s="37"/>
    </row>
    <row r="9" spans="1:13" ht="78" hidden="1" x14ac:dyDescent="0.6">
      <c r="A9" s="142">
        <v>9</v>
      </c>
      <c r="B9" s="162" t="s">
        <v>188</v>
      </c>
      <c r="C9" s="144" t="s">
        <v>156</v>
      </c>
      <c r="D9" s="159" t="s">
        <v>176</v>
      </c>
      <c r="E9" s="37">
        <v>4</v>
      </c>
      <c r="F9" s="155" t="s">
        <v>195</v>
      </c>
      <c r="G9" s="144"/>
      <c r="H9" s="145"/>
      <c r="I9" s="145"/>
      <c r="J9" s="146"/>
      <c r="K9" s="28"/>
      <c r="L9" s="37"/>
    </row>
    <row r="10" spans="1:13" ht="52" hidden="1" x14ac:dyDescent="0.6">
      <c r="A10" s="142">
        <v>10</v>
      </c>
      <c r="B10" s="162" t="s">
        <v>188</v>
      </c>
      <c r="C10" s="144" t="s">
        <v>156</v>
      </c>
      <c r="D10" s="159" t="s">
        <v>171</v>
      </c>
      <c r="E10" s="37">
        <v>1</v>
      </c>
      <c r="F10" s="155" t="s">
        <v>198</v>
      </c>
      <c r="G10" s="144"/>
      <c r="H10" s="145"/>
      <c r="I10" s="145"/>
      <c r="J10" s="146"/>
      <c r="K10" s="28"/>
      <c r="L10" s="37"/>
      <c r="M10" s="157" t="s">
        <v>170</v>
      </c>
    </row>
    <row r="11" spans="1:13" ht="64.5" hidden="1" customHeight="1" x14ac:dyDescent="0.6">
      <c r="A11" s="142">
        <v>11</v>
      </c>
      <c r="B11" s="162" t="s">
        <v>188</v>
      </c>
      <c r="C11" s="144" t="s">
        <v>156</v>
      </c>
      <c r="D11" s="159" t="s">
        <v>169</v>
      </c>
      <c r="E11" s="37">
        <v>3</v>
      </c>
      <c r="F11" s="155" t="s">
        <v>195</v>
      </c>
      <c r="G11" s="144"/>
      <c r="H11" s="145"/>
      <c r="I11" s="145"/>
      <c r="J11" s="146"/>
      <c r="K11" s="28"/>
      <c r="L11" s="37"/>
    </row>
    <row r="12" spans="1:13" ht="50.25" hidden="1" customHeight="1" x14ac:dyDescent="0.6">
      <c r="A12" s="142">
        <v>12</v>
      </c>
      <c r="B12" s="162" t="s">
        <v>188</v>
      </c>
      <c r="C12" s="144" t="s">
        <v>156</v>
      </c>
      <c r="D12" s="157" t="s">
        <v>160</v>
      </c>
      <c r="E12" s="37">
        <v>3</v>
      </c>
      <c r="F12" s="155" t="s">
        <v>196</v>
      </c>
      <c r="G12" s="144"/>
      <c r="H12" s="145"/>
      <c r="I12" s="145"/>
      <c r="J12" s="146"/>
      <c r="K12" s="28"/>
      <c r="L12" s="37"/>
    </row>
    <row r="13" spans="1:13" ht="52" hidden="1" x14ac:dyDescent="0.6">
      <c r="A13" s="142">
        <v>13</v>
      </c>
      <c r="B13" s="162" t="s">
        <v>188</v>
      </c>
      <c r="C13" s="144" t="s">
        <v>156</v>
      </c>
      <c r="D13" s="28" t="s">
        <v>161</v>
      </c>
      <c r="E13" s="37">
        <v>4</v>
      </c>
      <c r="F13" s="155" t="s">
        <v>201</v>
      </c>
      <c r="G13" s="144"/>
      <c r="H13" s="145"/>
      <c r="I13" s="145"/>
      <c r="J13" s="146"/>
      <c r="K13" s="28"/>
      <c r="L13" s="37"/>
    </row>
    <row r="14" spans="1:13" ht="65" hidden="1" x14ac:dyDescent="0.6">
      <c r="A14" s="142">
        <v>14</v>
      </c>
      <c r="B14" s="162" t="s">
        <v>188</v>
      </c>
      <c r="C14" s="144" t="s">
        <v>156</v>
      </c>
      <c r="D14" s="28" t="s">
        <v>162</v>
      </c>
      <c r="E14" s="37">
        <v>4</v>
      </c>
      <c r="F14" s="155" t="s">
        <v>200</v>
      </c>
      <c r="G14" s="144"/>
      <c r="H14" s="145"/>
      <c r="I14" s="145"/>
      <c r="J14" s="146"/>
      <c r="K14" s="28" t="s">
        <v>145</v>
      </c>
      <c r="L14" s="37"/>
    </row>
    <row r="15" spans="1:13" ht="65" hidden="1" x14ac:dyDescent="0.6">
      <c r="A15" s="142">
        <v>15</v>
      </c>
      <c r="B15" s="162" t="s">
        <v>188</v>
      </c>
      <c r="C15" s="144" t="s">
        <v>156</v>
      </c>
      <c r="D15" s="156" t="s">
        <v>163</v>
      </c>
      <c r="E15" s="37">
        <v>3</v>
      </c>
      <c r="F15" s="155" t="s">
        <v>199</v>
      </c>
      <c r="G15" s="144"/>
      <c r="H15" s="145"/>
      <c r="I15" s="145"/>
      <c r="J15" s="146"/>
      <c r="K15" s="28"/>
      <c r="L15" s="37"/>
    </row>
    <row r="16" spans="1:13" ht="65" hidden="1" x14ac:dyDescent="0.6">
      <c r="A16" s="142">
        <v>16</v>
      </c>
      <c r="B16" s="162" t="s">
        <v>188</v>
      </c>
      <c r="C16" s="144" t="s">
        <v>156</v>
      </c>
      <c r="D16" s="156" t="s">
        <v>164</v>
      </c>
      <c r="E16" s="37">
        <v>3</v>
      </c>
      <c r="F16" s="155" t="s">
        <v>199</v>
      </c>
      <c r="G16" s="144"/>
      <c r="H16" s="145"/>
      <c r="I16" s="145"/>
      <c r="J16" s="146"/>
      <c r="K16" s="28"/>
      <c r="L16" s="37"/>
    </row>
    <row r="17" spans="1:13" ht="65" hidden="1" x14ac:dyDescent="0.6">
      <c r="A17" s="142">
        <v>17</v>
      </c>
      <c r="B17" s="162" t="s">
        <v>188</v>
      </c>
      <c r="C17" s="144" t="s">
        <v>156</v>
      </c>
      <c r="D17" s="28" t="s">
        <v>165</v>
      </c>
      <c r="E17" s="37">
        <v>3</v>
      </c>
      <c r="F17" s="155" t="s">
        <v>196</v>
      </c>
      <c r="G17" s="144"/>
      <c r="H17" s="145"/>
      <c r="I17" s="145"/>
      <c r="J17" s="146"/>
      <c r="K17" s="28" t="s">
        <v>146</v>
      </c>
      <c r="L17" s="37"/>
    </row>
    <row r="18" spans="1:13" ht="39" hidden="1" x14ac:dyDescent="0.6">
      <c r="A18" s="142">
        <v>18</v>
      </c>
      <c r="B18" s="162" t="s">
        <v>188</v>
      </c>
      <c r="C18" s="144" t="s">
        <v>156</v>
      </c>
      <c r="D18" s="28" t="s">
        <v>166</v>
      </c>
      <c r="E18" s="37">
        <v>2</v>
      </c>
      <c r="F18" s="155" t="s">
        <v>197</v>
      </c>
      <c r="G18" s="144"/>
      <c r="H18" s="145"/>
      <c r="I18" s="145"/>
      <c r="J18" s="146"/>
      <c r="K18" s="28"/>
      <c r="L18" s="37"/>
    </row>
    <row r="19" spans="1:13" ht="39" hidden="1" x14ac:dyDescent="0.6">
      <c r="A19" s="142">
        <v>19</v>
      </c>
      <c r="B19" s="162" t="s">
        <v>188</v>
      </c>
      <c r="C19" s="144" t="s">
        <v>156</v>
      </c>
      <c r="D19" s="28" t="s">
        <v>167</v>
      </c>
      <c r="E19" s="37">
        <v>2</v>
      </c>
      <c r="F19" s="155" t="s">
        <v>197</v>
      </c>
      <c r="G19" s="144"/>
      <c r="H19" s="145"/>
      <c r="I19" s="145"/>
      <c r="J19" s="146"/>
      <c r="K19" s="28"/>
      <c r="L19" s="37"/>
    </row>
    <row r="20" spans="1:13" ht="52" hidden="1" x14ac:dyDescent="0.6">
      <c r="A20" s="142">
        <v>20</v>
      </c>
      <c r="B20" s="162" t="s">
        <v>188</v>
      </c>
      <c r="C20" s="144" t="s">
        <v>156</v>
      </c>
      <c r="D20" s="28" t="s">
        <v>168</v>
      </c>
      <c r="E20" s="37">
        <v>2</v>
      </c>
      <c r="F20" s="155" t="s">
        <v>195</v>
      </c>
      <c r="G20" s="144"/>
      <c r="H20" s="145"/>
      <c r="I20" s="145"/>
      <c r="J20" s="146"/>
      <c r="K20" s="150" t="s">
        <v>147</v>
      </c>
      <c r="L20" s="37"/>
    </row>
    <row r="21" spans="1:13" ht="39" hidden="1" x14ac:dyDescent="0.6">
      <c r="A21" s="142">
        <v>21</v>
      </c>
      <c r="B21" s="162" t="s">
        <v>189</v>
      </c>
      <c r="C21" s="160" t="s">
        <v>172</v>
      </c>
      <c r="D21" s="159" t="s">
        <v>187</v>
      </c>
      <c r="E21" s="37">
        <v>1</v>
      </c>
      <c r="F21" s="155" t="s">
        <v>194</v>
      </c>
      <c r="G21" s="144"/>
      <c r="H21" s="145"/>
      <c r="I21" s="145"/>
      <c r="J21" s="146"/>
      <c r="K21" s="28"/>
      <c r="L21" s="37"/>
    </row>
    <row r="22" spans="1:13" ht="26" hidden="1" x14ac:dyDescent="0.6">
      <c r="A22" s="142">
        <v>22</v>
      </c>
      <c r="B22" s="162" t="s">
        <v>189</v>
      </c>
      <c r="C22" s="160" t="s">
        <v>172</v>
      </c>
      <c r="D22" s="159" t="s">
        <v>173</v>
      </c>
      <c r="E22" s="37">
        <v>2</v>
      </c>
      <c r="F22" s="155" t="s">
        <v>194</v>
      </c>
      <c r="G22" s="144"/>
      <c r="H22" s="145"/>
      <c r="I22" s="145"/>
      <c r="J22" s="146"/>
      <c r="K22" s="28"/>
      <c r="L22" s="37"/>
    </row>
    <row r="23" spans="1:13" ht="39" hidden="1" x14ac:dyDescent="0.6">
      <c r="A23" s="142">
        <v>23</v>
      </c>
      <c r="B23" s="162" t="s">
        <v>189</v>
      </c>
      <c r="C23" s="160" t="s">
        <v>172</v>
      </c>
      <c r="D23" s="159" t="s">
        <v>174</v>
      </c>
      <c r="E23" s="37">
        <v>2</v>
      </c>
      <c r="F23" s="155" t="s">
        <v>197</v>
      </c>
      <c r="G23" s="144"/>
      <c r="H23" s="145"/>
      <c r="I23" s="145"/>
      <c r="J23" s="146"/>
      <c r="K23" s="28"/>
      <c r="L23" s="37"/>
    </row>
    <row r="24" spans="1:13" ht="39" hidden="1" x14ac:dyDescent="0.6">
      <c r="A24" s="142">
        <v>24</v>
      </c>
      <c r="B24" s="162" t="s">
        <v>189</v>
      </c>
      <c r="C24" s="160" t="s">
        <v>172</v>
      </c>
      <c r="D24" s="159" t="s">
        <v>177</v>
      </c>
      <c r="E24" s="37">
        <v>2</v>
      </c>
      <c r="F24" s="155" t="s">
        <v>198</v>
      </c>
      <c r="G24" s="144"/>
      <c r="H24" s="145"/>
      <c r="I24" s="145"/>
      <c r="J24" s="146"/>
      <c r="K24" s="28"/>
      <c r="L24" s="37"/>
      <c r="M24" s="158" t="s">
        <v>178</v>
      </c>
    </row>
    <row r="25" spans="1:13" ht="78" hidden="1" x14ac:dyDescent="0.6">
      <c r="A25" s="142">
        <v>25</v>
      </c>
      <c r="B25" s="162" t="s">
        <v>189</v>
      </c>
      <c r="C25" s="160" t="s">
        <v>172</v>
      </c>
      <c r="D25" s="159" t="s">
        <v>175</v>
      </c>
      <c r="E25" s="37">
        <v>3</v>
      </c>
      <c r="F25" s="155" t="s">
        <v>196</v>
      </c>
      <c r="G25" s="144"/>
      <c r="H25" s="145"/>
      <c r="I25" s="145"/>
      <c r="J25" s="146"/>
      <c r="K25" s="28"/>
      <c r="L25" s="37"/>
    </row>
    <row r="26" spans="1:13" ht="39" hidden="1" x14ac:dyDescent="0.6">
      <c r="A26" s="142">
        <v>26</v>
      </c>
      <c r="B26" s="162" t="s">
        <v>189</v>
      </c>
      <c r="C26" s="160" t="s">
        <v>172</v>
      </c>
      <c r="D26" s="159" t="s">
        <v>179</v>
      </c>
      <c r="E26" s="37">
        <v>2</v>
      </c>
      <c r="F26" s="155" t="s">
        <v>199</v>
      </c>
      <c r="G26" s="144"/>
      <c r="H26" s="145"/>
      <c r="I26" s="145"/>
      <c r="J26" s="146"/>
      <c r="K26" s="28"/>
      <c r="L26" s="37"/>
    </row>
    <row r="27" spans="1:13" ht="78" hidden="1" x14ac:dyDescent="0.6">
      <c r="A27" s="142">
        <v>27</v>
      </c>
      <c r="B27" s="162" t="s">
        <v>189</v>
      </c>
      <c r="C27" s="160" t="s">
        <v>172</v>
      </c>
      <c r="D27" s="161" t="s">
        <v>184</v>
      </c>
      <c r="E27" s="37">
        <v>4</v>
      </c>
      <c r="F27" s="155" t="s">
        <v>198</v>
      </c>
      <c r="G27" s="144"/>
      <c r="H27" s="145"/>
      <c r="I27" s="145"/>
      <c r="J27" s="146"/>
      <c r="K27" s="28"/>
      <c r="L27" s="37"/>
      <c r="M27" s="159" t="s">
        <v>185</v>
      </c>
    </row>
    <row r="28" spans="1:13" ht="26" hidden="1" x14ac:dyDescent="0.6">
      <c r="A28" s="142">
        <v>28</v>
      </c>
      <c r="B28" s="162" t="s">
        <v>189</v>
      </c>
      <c r="C28" s="160" t="s">
        <v>172</v>
      </c>
      <c r="D28" s="161" t="s">
        <v>180</v>
      </c>
      <c r="E28" s="37">
        <v>2</v>
      </c>
      <c r="F28" s="155" t="s">
        <v>198</v>
      </c>
      <c r="G28" s="144"/>
      <c r="H28" s="145"/>
      <c r="I28" s="145"/>
      <c r="J28" s="146"/>
      <c r="K28" s="28" t="s">
        <v>148</v>
      </c>
      <c r="L28" s="37"/>
      <c r="M28" s="28"/>
    </row>
    <row r="29" spans="1:13" ht="65" hidden="1" x14ac:dyDescent="0.6">
      <c r="A29" s="142">
        <v>29</v>
      </c>
      <c r="B29" s="162" t="s">
        <v>189</v>
      </c>
      <c r="C29" s="160" t="s">
        <v>172</v>
      </c>
      <c r="D29" s="161" t="s">
        <v>183</v>
      </c>
      <c r="E29" s="37">
        <v>3</v>
      </c>
      <c r="F29" s="155" t="s">
        <v>197</v>
      </c>
      <c r="G29" s="144"/>
      <c r="H29" s="145"/>
      <c r="I29" s="145"/>
      <c r="J29" s="146"/>
      <c r="K29" s="28"/>
      <c r="L29" s="37"/>
      <c r="M29" s="159" t="s">
        <v>181</v>
      </c>
    </row>
    <row r="30" spans="1:13" ht="39" hidden="1" x14ac:dyDescent="0.6">
      <c r="A30" s="142">
        <v>30</v>
      </c>
      <c r="B30" s="162" t="s">
        <v>189</v>
      </c>
      <c r="C30" s="160" t="s">
        <v>172</v>
      </c>
      <c r="D30" s="161" t="s">
        <v>182</v>
      </c>
      <c r="E30" s="37">
        <v>2</v>
      </c>
      <c r="F30" s="155" t="s">
        <v>197</v>
      </c>
      <c r="G30" s="144"/>
      <c r="H30" s="145"/>
      <c r="I30" s="145"/>
      <c r="J30" s="146"/>
      <c r="K30" s="28" t="s">
        <v>149</v>
      </c>
      <c r="L30" s="37"/>
      <c r="M30" s="151"/>
    </row>
    <row r="31" spans="1:13" ht="39" hidden="1" x14ac:dyDescent="0.6">
      <c r="A31" s="142">
        <v>31</v>
      </c>
      <c r="B31" s="162" t="s">
        <v>189</v>
      </c>
      <c r="C31" s="160" t="s">
        <v>172</v>
      </c>
      <c r="D31" s="161" t="s">
        <v>186</v>
      </c>
      <c r="E31" s="37">
        <v>1</v>
      </c>
      <c r="F31" s="155" t="s">
        <v>194</v>
      </c>
      <c r="G31" s="144"/>
      <c r="H31" s="145"/>
      <c r="I31" s="145"/>
      <c r="J31" s="146"/>
      <c r="K31" s="28" t="s">
        <v>149</v>
      </c>
      <c r="L31" s="37"/>
      <c r="M31" s="151"/>
    </row>
    <row r="32" spans="1:13" ht="33.75" customHeight="1" x14ac:dyDescent="0.6">
      <c r="A32" s="154">
        <v>32</v>
      </c>
      <c r="B32" s="148"/>
      <c r="C32" s="37" t="str">
        <f t="shared" si="0"/>
        <v>spike</v>
      </c>
      <c r="D32" s="28" t="s">
        <v>154</v>
      </c>
      <c r="E32" s="37">
        <v>1</v>
      </c>
      <c r="F32" s="54" t="s">
        <v>96</v>
      </c>
      <c r="G32" s="144"/>
      <c r="H32" s="145"/>
      <c r="I32" s="145"/>
      <c r="J32" s="146"/>
      <c r="K32" s="28"/>
    </row>
    <row r="33" spans="1:11" ht="33.75" customHeight="1" x14ac:dyDescent="0.6">
      <c r="A33" s="154">
        <v>33</v>
      </c>
      <c r="B33" s="148"/>
      <c r="C33" s="37" t="str">
        <f t="shared" si="0"/>
        <v>spike</v>
      </c>
      <c r="D33" s="152" t="s">
        <v>155</v>
      </c>
      <c r="E33" s="37">
        <v>6</v>
      </c>
      <c r="F33" s="54" t="s">
        <v>96</v>
      </c>
      <c r="G33" s="144"/>
      <c r="H33" s="145"/>
      <c r="I33" s="145"/>
      <c r="J33" s="146"/>
      <c r="K33" s="28" t="s">
        <v>150</v>
      </c>
    </row>
    <row r="34" spans="1:11" ht="33.75" customHeight="1" x14ac:dyDescent="0.6">
      <c r="A34" s="154">
        <v>34</v>
      </c>
      <c r="B34" s="148"/>
      <c r="C34" s="37" t="str">
        <f t="shared" si="0"/>
        <v>spike</v>
      </c>
      <c r="D34" s="28" t="s">
        <v>151</v>
      </c>
      <c r="E34" s="37">
        <v>1</v>
      </c>
      <c r="F34" s="54" t="s">
        <v>96</v>
      </c>
      <c r="G34" s="144"/>
      <c r="H34" s="145"/>
      <c r="I34" s="145"/>
      <c r="J34" s="146"/>
      <c r="K34" s="28"/>
    </row>
    <row r="35" spans="1:11" ht="13" hidden="1" x14ac:dyDescent="0.6">
      <c r="A35" s="142"/>
      <c r="B35" s="54"/>
      <c r="C35" s="37"/>
      <c r="D35" s="37"/>
      <c r="E35" s="37"/>
      <c r="F35" s="54"/>
      <c r="G35" s="144"/>
      <c r="H35" s="37"/>
      <c r="I35" s="37"/>
      <c r="J35" s="37"/>
      <c r="K35" s="28"/>
    </row>
    <row r="36" spans="1:11" ht="13" hidden="1" x14ac:dyDescent="0.6">
      <c r="A36" s="142"/>
      <c r="B36" s="54"/>
      <c r="C36" s="37" t="str">
        <f t="shared" ref="C36:C50" si="1">IF(ISBLANK(D36),"",IFERROR(MID(D36, 6, FIND(",",D36)-6),"spike"))</f>
        <v/>
      </c>
      <c r="D36" s="153"/>
      <c r="E36" s="112"/>
      <c r="F36" s="37"/>
      <c r="G36" s="144"/>
      <c r="H36" s="37"/>
      <c r="I36" s="37"/>
      <c r="J36" s="37"/>
      <c r="K36" s="28"/>
    </row>
    <row r="37" spans="1:11" ht="13" hidden="1" x14ac:dyDescent="0.6">
      <c r="A37" s="142"/>
      <c r="B37" s="54"/>
      <c r="C37" s="37" t="str">
        <f t="shared" si="1"/>
        <v/>
      </c>
      <c r="D37" s="153"/>
      <c r="E37" s="112"/>
      <c r="F37" s="37"/>
      <c r="G37" s="144"/>
      <c r="H37" s="37"/>
      <c r="I37" s="37"/>
      <c r="J37" s="37"/>
      <c r="K37" s="28"/>
    </row>
    <row r="38" spans="1:11" ht="13" hidden="1" x14ac:dyDescent="0.6">
      <c r="A38" s="142"/>
      <c r="B38" s="54"/>
      <c r="C38" s="37" t="str">
        <f t="shared" si="1"/>
        <v/>
      </c>
      <c r="D38" s="153"/>
      <c r="E38" s="15"/>
      <c r="F38" s="37"/>
      <c r="G38" s="144"/>
      <c r="H38" s="37"/>
      <c r="I38" s="37"/>
      <c r="J38" s="37"/>
      <c r="K38" s="28"/>
    </row>
    <row r="39" spans="1:11" ht="13" hidden="1" x14ac:dyDescent="0.6">
      <c r="A39" s="142"/>
      <c r="B39" s="54"/>
      <c r="C39" s="37" t="str">
        <f t="shared" si="1"/>
        <v/>
      </c>
      <c r="D39" s="152"/>
      <c r="E39" s="15"/>
      <c r="F39" s="37"/>
      <c r="G39" s="144"/>
      <c r="H39" s="37"/>
      <c r="I39" s="37"/>
      <c r="J39" s="37"/>
      <c r="K39" s="28"/>
    </row>
    <row r="40" spans="1:11" ht="13" hidden="1" x14ac:dyDescent="0.6">
      <c r="A40" s="142"/>
      <c r="B40" s="54"/>
      <c r="C40" s="37" t="str">
        <f t="shared" si="1"/>
        <v/>
      </c>
      <c r="D40" s="152"/>
      <c r="E40" s="112"/>
      <c r="F40" s="37"/>
      <c r="G40" s="144"/>
      <c r="H40" s="37"/>
      <c r="I40" s="37"/>
      <c r="J40" s="37"/>
      <c r="K40" s="28"/>
    </row>
    <row r="41" spans="1:11" ht="57" hidden="1" customHeight="1" x14ac:dyDescent="0.6">
      <c r="A41" s="142"/>
      <c r="B41" s="54"/>
      <c r="C41" s="37" t="str">
        <f t="shared" si="1"/>
        <v/>
      </c>
      <c r="D41" s="28"/>
      <c r="E41" s="112"/>
      <c r="F41" s="54"/>
      <c r="G41" s="144"/>
      <c r="H41" s="37"/>
      <c r="I41" s="37"/>
      <c r="J41" s="37"/>
      <c r="K41" s="28"/>
    </row>
    <row r="42" spans="1:11" ht="57" hidden="1" customHeight="1" x14ac:dyDescent="0.6">
      <c r="A42" s="142"/>
      <c r="B42" s="54"/>
      <c r="C42" s="37" t="str">
        <f t="shared" si="1"/>
        <v/>
      </c>
      <c r="D42" s="28"/>
      <c r="E42" s="112"/>
      <c r="F42" s="54"/>
      <c r="G42" s="144"/>
      <c r="H42" s="37"/>
      <c r="I42" s="37"/>
      <c r="J42" s="37"/>
      <c r="K42" s="28"/>
    </row>
    <row r="43" spans="1:11" ht="57" hidden="1" customHeight="1" x14ac:dyDescent="0.6">
      <c r="A43" s="142"/>
      <c r="B43" s="54"/>
      <c r="C43" s="37" t="str">
        <f t="shared" si="1"/>
        <v/>
      </c>
      <c r="D43" s="28"/>
      <c r="E43" s="112"/>
      <c r="F43" s="54"/>
      <c r="G43" s="144"/>
      <c r="H43" s="37"/>
      <c r="I43" s="37"/>
      <c r="J43" s="37"/>
      <c r="K43" s="28"/>
    </row>
    <row r="44" spans="1:11" ht="57" hidden="1" customHeight="1" x14ac:dyDescent="0.6">
      <c r="A44" s="142"/>
      <c r="B44" s="54"/>
      <c r="C44" s="37" t="str">
        <f t="shared" si="1"/>
        <v/>
      </c>
      <c r="D44" s="28"/>
      <c r="E44" s="112"/>
      <c r="F44" s="54"/>
      <c r="G44" s="144"/>
      <c r="H44" s="37"/>
      <c r="I44" s="37"/>
      <c r="J44" s="37"/>
      <c r="K44" s="28"/>
    </row>
    <row r="45" spans="1:11" ht="57" hidden="1" customHeight="1" x14ac:dyDescent="0.6">
      <c r="A45" s="142"/>
      <c r="B45" s="54"/>
      <c r="C45" s="37" t="str">
        <f t="shared" si="1"/>
        <v/>
      </c>
      <c r="D45" s="28"/>
      <c r="E45" s="112"/>
      <c r="F45" s="54"/>
      <c r="G45" s="144"/>
      <c r="H45" s="37"/>
      <c r="I45" s="37"/>
      <c r="J45" s="37"/>
      <c r="K45" s="28"/>
    </row>
    <row r="46" spans="1:11" ht="57" hidden="1" customHeight="1" x14ac:dyDescent="0.6">
      <c r="A46" s="142"/>
      <c r="B46" s="54"/>
      <c r="C46" s="37" t="str">
        <f t="shared" si="1"/>
        <v/>
      </c>
      <c r="D46" s="28"/>
      <c r="E46" s="112"/>
      <c r="F46" s="54"/>
      <c r="G46" s="144"/>
      <c r="H46" s="37"/>
      <c r="I46" s="37"/>
      <c r="J46" s="37"/>
      <c r="K46" s="28"/>
    </row>
    <row r="47" spans="1:11" ht="57" hidden="1" customHeight="1" x14ac:dyDescent="0.6">
      <c r="A47" s="142"/>
      <c r="B47" s="54"/>
      <c r="C47" s="37" t="str">
        <f t="shared" si="1"/>
        <v/>
      </c>
      <c r="D47" s="28"/>
      <c r="E47" s="37"/>
      <c r="F47" s="54"/>
      <c r="G47" s="144"/>
      <c r="H47" s="37"/>
      <c r="I47" s="37"/>
      <c r="J47" s="37"/>
      <c r="K47" s="28"/>
    </row>
    <row r="48" spans="1:11" ht="57" hidden="1" customHeight="1" x14ac:dyDescent="0.6">
      <c r="A48" s="142"/>
      <c r="B48" s="54"/>
      <c r="C48" s="37" t="str">
        <f t="shared" si="1"/>
        <v/>
      </c>
      <c r="D48" s="28"/>
      <c r="E48" s="37"/>
      <c r="F48" s="54"/>
      <c r="G48" s="144"/>
      <c r="H48" s="37"/>
      <c r="I48" s="37"/>
      <c r="J48" s="37"/>
      <c r="K48" s="28"/>
    </row>
    <row r="49" spans="1:11" ht="57" hidden="1" customHeight="1" x14ac:dyDescent="0.6">
      <c r="A49" s="142"/>
      <c r="B49" s="54"/>
      <c r="C49" s="37" t="str">
        <f t="shared" si="1"/>
        <v/>
      </c>
      <c r="D49" s="28"/>
      <c r="E49" s="37"/>
      <c r="F49" s="54"/>
      <c r="G49" s="144"/>
      <c r="H49" s="37"/>
      <c r="I49" s="37"/>
      <c r="J49" s="37"/>
      <c r="K49" s="28"/>
    </row>
    <row r="50" spans="1:11" ht="57" hidden="1" customHeight="1" x14ac:dyDescent="0.6">
      <c r="A50" s="142"/>
      <c r="B50" s="54"/>
      <c r="C50" s="37" t="str">
        <f t="shared" si="1"/>
        <v/>
      </c>
      <c r="D50" s="28"/>
      <c r="E50" s="37"/>
      <c r="F50" s="54"/>
      <c r="G50" s="144"/>
      <c r="H50" s="37"/>
      <c r="I50" s="37"/>
      <c r="J50" s="37"/>
      <c r="K50" s="28"/>
    </row>
    <row r="51" spans="1:11" ht="57" hidden="1" customHeight="1" x14ac:dyDescent="0.6">
      <c r="A51" s="142"/>
      <c r="B51" s="54"/>
      <c r="E51" s="37"/>
      <c r="F51" s="54"/>
      <c r="G51" s="144"/>
      <c r="H51" s="37"/>
      <c r="I51" s="37"/>
      <c r="J51" s="37"/>
      <c r="K51" s="28"/>
    </row>
    <row r="52" spans="1:11" ht="13" hidden="1" x14ac:dyDescent="0.6">
      <c r="A52" s="142"/>
      <c r="F52" s="54"/>
      <c r="K52" s="28"/>
    </row>
    <row r="53" spans="1:11" ht="13" hidden="1" x14ac:dyDescent="0.6">
      <c r="A53" s="142"/>
      <c r="D53" s="152"/>
      <c r="F53" s="54"/>
    </row>
    <row r="54" spans="1:11" ht="13" hidden="1" x14ac:dyDescent="0.6">
      <c r="A54" s="142"/>
      <c r="F54" s="54"/>
    </row>
    <row r="55" spans="1:11" ht="13" hidden="1" x14ac:dyDescent="0.6">
      <c r="A55" s="142"/>
      <c r="F55" s="54"/>
      <c r="K55" s="28"/>
    </row>
    <row r="56" spans="1:11" ht="13" hidden="1" x14ac:dyDescent="0.6">
      <c r="A56" s="142"/>
      <c r="F56" s="54"/>
      <c r="K56" s="28"/>
    </row>
    <row r="57" spans="1:11" ht="13" hidden="1" x14ac:dyDescent="0.6">
      <c r="A57" s="142"/>
      <c r="F57" s="54"/>
      <c r="K57" s="28"/>
    </row>
    <row r="58" spans="1:11" ht="13" hidden="1" x14ac:dyDescent="0.6">
      <c r="A58" s="142"/>
      <c r="F58" s="54"/>
      <c r="K58" s="28"/>
    </row>
    <row r="59" spans="1:11" ht="13" hidden="1" x14ac:dyDescent="0.6">
      <c r="A59" s="142"/>
      <c r="F59" s="54"/>
      <c r="K59" s="28"/>
    </row>
    <row r="60" spans="1:11" ht="13" hidden="1" x14ac:dyDescent="0.6">
      <c r="A60" s="142"/>
      <c r="F60" s="54"/>
      <c r="K60" s="28"/>
    </row>
    <row r="61" spans="1:11" ht="13" hidden="1" x14ac:dyDescent="0.6">
      <c r="A61" s="142"/>
      <c r="F61" s="54"/>
      <c r="K61" s="28"/>
    </row>
    <row r="62" spans="1:11" ht="13" hidden="1" x14ac:dyDescent="0.6">
      <c r="A62" s="142"/>
      <c r="F62" s="54"/>
      <c r="K62" s="28"/>
    </row>
    <row r="63" spans="1:11" ht="13" hidden="1" x14ac:dyDescent="0.6">
      <c r="A63" s="142"/>
      <c r="F63" s="54"/>
      <c r="K63" s="28"/>
    </row>
    <row r="64" spans="1:11" ht="13" hidden="1" x14ac:dyDescent="0.6">
      <c r="A64" s="142"/>
      <c r="F64" s="54"/>
      <c r="K64" s="28"/>
    </row>
    <row r="65" spans="1:11" ht="13" hidden="1" x14ac:dyDescent="0.6">
      <c r="A65" s="142"/>
      <c r="F65" s="54"/>
      <c r="K65" s="28"/>
    </row>
    <row r="66" spans="1:11" ht="13" hidden="1" x14ac:dyDescent="0.6">
      <c r="A66" s="142"/>
      <c r="F66" s="54"/>
      <c r="K66" s="28"/>
    </row>
    <row r="67" spans="1:11" ht="13" hidden="1" x14ac:dyDescent="0.6">
      <c r="A67" s="142"/>
      <c r="F67" s="54"/>
      <c r="K67" s="28"/>
    </row>
    <row r="68" spans="1:11" ht="13" hidden="1" x14ac:dyDescent="0.6">
      <c r="A68" s="142"/>
      <c r="F68" s="54"/>
      <c r="K68" s="28"/>
    </row>
    <row r="69" spans="1:11" ht="13" hidden="1" x14ac:dyDescent="0.6">
      <c r="A69" s="142"/>
      <c r="F69" s="54"/>
      <c r="K69" s="28"/>
    </row>
    <row r="70" spans="1:11" ht="13" hidden="1" x14ac:dyDescent="0.6">
      <c r="A70" s="142"/>
      <c r="F70" s="54"/>
      <c r="K70" s="28"/>
    </row>
    <row r="71" spans="1:11" ht="13" hidden="1" x14ac:dyDescent="0.6">
      <c r="A71" s="142"/>
      <c r="F71" s="54"/>
      <c r="K71" s="28"/>
    </row>
    <row r="72" spans="1:11" ht="13" hidden="1" x14ac:dyDescent="0.6">
      <c r="A72" s="142"/>
      <c r="F72" s="54"/>
    </row>
    <row r="73" spans="1:11" ht="13" hidden="1" x14ac:dyDescent="0.6">
      <c r="A73" s="154"/>
      <c r="F73" s="54"/>
    </row>
    <row r="74" spans="1:11" ht="13" hidden="1" x14ac:dyDescent="0.6">
      <c r="A74" s="154"/>
      <c r="F74" s="54"/>
    </row>
    <row r="75" spans="1:11" ht="13" hidden="1" x14ac:dyDescent="0.6">
      <c r="A75" s="154"/>
      <c r="F75" s="54"/>
    </row>
    <row r="76" spans="1:11" ht="13" hidden="1" x14ac:dyDescent="0.6">
      <c r="A76" s="154"/>
      <c r="F76" s="54"/>
    </row>
    <row r="77" spans="1:11" ht="13" hidden="1" x14ac:dyDescent="0.6">
      <c r="A77" s="154"/>
      <c r="F77" s="54"/>
    </row>
    <row r="78" spans="1:11" ht="13" hidden="1" x14ac:dyDescent="0.6">
      <c r="A78" s="154"/>
      <c r="F78" s="54"/>
    </row>
    <row r="79" spans="1:11" ht="13" hidden="1" x14ac:dyDescent="0.6">
      <c r="A79" s="154"/>
      <c r="F79" s="54"/>
    </row>
    <row r="80" spans="1:11" ht="13" hidden="1" x14ac:dyDescent="0.6">
      <c r="A80" s="154"/>
      <c r="F80" s="54"/>
    </row>
    <row r="81" spans="1:6" ht="13" hidden="1" x14ac:dyDescent="0.6">
      <c r="A81" s="154"/>
      <c r="F81" s="54"/>
    </row>
    <row r="82" spans="1:6" ht="13" x14ac:dyDescent="0.6">
      <c r="A82" s="142"/>
      <c r="F82" s="54"/>
    </row>
    <row r="83" spans="1:6" ht="13" x14ac:dyDescent="0.6">
      <c r="A83" s="142"/>
    </row>
    <row r="84" spans="1:6" ht="13" x14ac:dyDescent="0.6">
      <c r="A84" s="142"/>
    </row>
    <row r="85" spans="1:6" ht="13" x14ac:dyDescent="0.6">
      <c r="A85" s="142"/>
      <c r="F85" s="54"/>
    </row>
    <row r="86" spans="1:6" ht="13" x14ac:dyDescent="0.6">
      <c r="A86" s="142"/>
      <c r="F86" s="54"/>
    </row>
    <row r="87" spans="1:6" ht="13" x14ac:dyDescent="0.6">
      <c r="A87" s="142"/>
      <c r="F87" s="54"/>
    </row>
    <row r="88" spans="1:6" ht="13" x14ac:dyDescent="0.6">
      <c r="A88" s="142"/>
      <c r="F88" s="54"/>
    </row>
    <row r="89" spans="1:6" ht="13" x14ac:dyDescent="0.6">
      <c r="A89" s="142"/>
      <c r="F89" s="54"/>
    </row>
    <row r="90" spans="1:6" ht="13" x14ac:dyDescent="0.6">
      <c r="A90" s="142"/>
      <c r="F90" s="54"/>
    </row>
    <row r="91" spans="1:6" ht="13" x14ac:dyDescent="0.6">
      <c r="A91" s="142"/>
      <c r="F91" s="54"/>
    </row>
    <row r="92" spans="1:6" ht="13" x14ac:dyDescent="0.6">
      <c r="A92" s="142"/>
      <c r="F92" s="54"/>
    </row>
    <row r="93" spans="1:6" ht="13" x14ac:dyDescent="0.6">
      <c r="A93" s="142"/>
      <c r="F93" s="54"/>
    </row>
    <row r="94" spans="1:6" ht="13" x14ac:dyDescent="0.6">
      <c r="A94" s="142"/>
      <c r="F94" s="54"/>
    </row>
    <row r="95" spans="1:6" ht="13" x14ac:dyDescent="0.6">
      <c r="A95" s="142"/>
      <c r="F95" s="54"/>
    </row>
    <row r="96" spans="1:6" ht="13" x14ac:dyDescent="0.6">
      <c r="A96" s="142"/>
      <c r="F96" s="54"/>
    </row>
    <row r="97" spans="1:6" ht="13" x14ac:dyDescent="0.6">
      <c r="A97" s="142"/>
      <c r="F97" s="54"/>
    </row>
    <row r="98" spans="1:6" ht="13" x14ac:dyDescent="0.6">
      <c r="A98" s="142"/>
      <c r="F98" s="54"/>
    </row>
    <row r="99" spans="1:6" ht="13" x14ac:dyDescent="0.6">
      <c r="A99" s="142"/>
      <c r="F99" s="54"/>
    </row>
    <row r="100" spans="1:6" ht="13" x14ac:dyDescent="0.6">
      <c r="A100" s="142"/>
      <c r="F100" s="54"/>
    </row>
    <row r="101" spans="1:6" ht="13" x14ac:dyDescent="0.6">
      <c r="A101" s="142"/>
      <c r="F101" s="54"/>
    </row>
    <row r="102" spans="1:6" ht="13" x14ac:dyDescent="0.6">
      <c r="A102" s="142"/>
      <c r="F102" s="54"/>
    </row>
    <row r="103" spans="1:6" ht="13" x14ac:dyDescent="0.6">
      <c r="A103" s="142"/>
      <c r="F103" s="54"/>
    </row>
    <row r="104" spans="1:6" ht="13" x14ac:dyDescent="0.6">
      <c r="A104" s="142"/>
      <c r="F104" s="54"/>
    </row>
    <row r="105" spans="1:6" ht="13" x14ac:dyDescent="0.6">
      <c r="A105" s="142"/>
      <c r="F105" s="54"/>
    </row>
    <row r="106" spans="1:6" ht="13" x14ac:dyDescent="0.6">
      <c r="A106" s="142"/>
      <c r="F106" s="54"/>
    </row>
    <row r="107" spans="1:6" ht="13" x14ac:dyDescent="0.6">
      <c r="A107" s="142"/>
      <c r="F107" s="54"/>
    </row>
    <row r="108" spans="1:6" ht="13" x14ac:dyDescent="0.6">
      <c r="A108" s="142"/>
      <c r="F108" s="54"/>
    </row>
    <row r="109" spans="1:6" ht="13" x14ac:dyDescent="0.6">
      <c r="A109" s="142"/>
      <c r="F109" s="54"/>
    </row>
    <row r="110" spans="1:6" ht="13" x14ac:dyDescent="0.6">
      <c r="A110" s="142"/>
      <c r="F110" s="54"/>
    </row>
    <row r="111" spans="1:6" ht="13" x14ac:dyDescent="0.6">
      <c r="A111" s="142"/>
      <c r="F111" s="54"/>
    </row>
    <row r="112" spans="1:6" ht="13" x14ac:dyDescent="0.6">
      <c r="A112" s="142"/>
      <c r="F112" s="54"/>
    </row>
    <row r="113" spans="1:6" ht="13" x14ac:dyDescent="0.6">
      <c r="A113" s="142"/>
      <c r="F113" s="54"/>
    </row>
    <row r="114" spans="1:6" ht="13" x14ac:dyDescent="0.6">
      <c r="A114" s="142"/>
      <c r="F114" s="54"/>
    </row>
    <row r="115" spans="1:6" ht="13" x14ac:dyDescent="0.6">
      <c r="A115" s="142"/>
      <c r="F115" s="54"/>
    </row>
    <row r="116" spans="1:6" ht="13" x14ac:dyDescent="0.6">
      <c r="A116" s="142"/>
      <c r="F116" s="54"/>
    </row>
    <row r="117" spans="1:6" ht="13" x14ac:dyDescent="0.6">
      <c r="A117" s="142"/>
      <c r="F117" s="54"/>
    </row>
    <row r="118" spans="1:6" ht="13" x14ac:dyDescent="0.6">
      <c r="A118" s="142"/>
      <c r="F118" s="54"/>
    </row>
    <row r="119" spans="1:6" ht="13" x14ac:dyDescent="0.6">
      <c r="A119" s="142"/>
      <c r="F119" s="54"/>
    </row>
    <row r="120" spans="1:6" ht="13" x14ac:dyDescent="0.6">
      <c r="A120" s="142"/>
      <c r="F120" s="54"/>
    </row>
    <row r="121" spans="1:6" ht="13" x14ac:dyDescent="0.6">
      <c r="A121" s="142"/>
      <c r="F121" s="54"/>
    </row>
    <row r="122" spans="1:6" ht="13" x14ac:dyDescent="0.6">
      <c r="A122" s="142"/>
      <c r="F122" s="54"/>
    </row>
    <row r="123" spans="1:6" ht="13" x14ac:dyDescent="0.6">
      <c r="A123" s="142"/>
      <c r="F123" s="54"/>
    </row>
    <row r="124" spans="1:6" ht="13" x14ac:dyDescent="0.6">
      <c r="A124" s="142"/>
      <c r="F124" s="54"/>
    </row>
    <row r="125" spans="1:6" ht="13" x14ac:dyDescent="0.6">
      <c r="A125" s="142"/>
      <c r="F125" s="54"/>
    </row>
    <row r="126" spans="1:6" ht="13" x14ac:dyDescent="0.6">
      <c r="A126" s="142"/>
      <c r="F126" s="54"/>
    </row>
    <row r="127" spans="1:6" ht="13" x14ac:dyDescent="0.6">
      <c r="A127" s="142"/>
      <c r="F127" s="54"/>
    </row>
    <row r="128" spans="1:6" ht="13" x14ac:dyDescent="0.6">
      <c r="A128" s="142"/>
      <c r="F128" s="54"/>
    </row>
    <row r="129" spans="1:6" ht="13" x14ac:dyDescent="0.6">
      <c r="A129" s="142"/>
      <c r="F129" s="54"/>
    </row>
    <row r="130" spans="1:6" ht="13" x14ac:dyDescent="0.6">
      <c r="A130" s="142"/>
      <c r="F130" s="54"/>
    </row>
    <row r="131" spans="1:6" ht="13" x14ac:dyDescent="0.6">
      <c r="A131" s="142"/>
      <c r="F131" s="54"/>
    </row>
    <row r="132" spans="1:6" ht="13" x14ac:dyDescent="0.6">
      <c r="A132" s="142"/>
    </row>
    <row r="133" spans="1:6" ht="13" x14ac:dyDescent="0.6">
      <c r="A133" s="142"/>
    </row>
    <row r="134" spans="1:6" ht="13" x14ac:dyDescent="0.6">
      <c r="A134" s="142"/>
    </row>
    <row r="135" spans="1:6" ht="13" x14ac:dyDescent="0.6">
      <c r="A135" s="142"/>
    </row>
    <row r="136" spans="1:6" ht="13" x14ac:dyDescent="0.6">
      <c r="A136" s="142"/>
    </row>
    <row r="137" spans="1:6" ht="13" x14ac:dyDescent="0.6">
      <c r="A137" s="142"/>
    </row>
    <row r="138" spans="1:6" ht="13" x14ac:dyDescent="0.6">
      <c r="A138" s="142"/>
    </row>
    <row r="139" spans="1:6" ht="13" x14ac:dyDescent="0.6">
      <c r="A139" s="142"/>
    </row>
    <row r="140" spans="1:6" ht="13" x14ac:dyDescent="0.6">
      <c r="A140" s="142"/>
    </row>
    <row r="141" spans="1:6" ht="13" x14ac:dyDescent="0.6">
      <c r="A141" s="142"/>
    </row>
    <row r="142" spans="1:6" ht="13" x14ac:dyDescent="0.6">
      <c r="A142" s="142"/>
    </row>
    <row r="143" spans="1:6" ht="13" x14ac:dyDescent="0.6">
      <c r="A143" s="142"/>
    </row>
    <row r="144" spans="1:6" ht="13" x14ac:dyDescent="0.6">
      <c r="A144" s="142"/>
    </row>
    <row r="145" spans="1:1" ht="13" x14ac:dyDescent="0.6">
      <c r="A145" s="142"/>
    </row>
    <row r="146" spans="1:1" ht="13" x14ac:dyDescent="0.6">
      <c r="A146" s="142"/>
    </row>
    <row r="147" spans="1:1" ht="13" x14ac:dyDescent="0.6">
      <c r="A147" s="142"/>
    </row>
    <row r="148" spans="1:1" ht="13" x14ac:dyDescent="0.6">
      <c r="A148" s="142"/>
    </row>
    <row r="149" spans="1:1" ht="13" x14ac:dyDescent="0.6">
      <c r="A149" s="142"/>
    </row>
    <row r="150" spans="1:1" ht="13" x14ac:dyDescent="0.6">
      <c r="A150" s="142"/>
    </row>
    <row r="151" spans="1:1" ht="13" x14ac:dyDescent="0.6">
      <c r="A151" s="142"/>
    </row>
    <row r="152" spans="1:1" ht="13" x14ac:dyDescent="0.6">
      <c r="A152" s="142"/>
    </row>
    <row r="153" spans="1:1" ht="13" x14ac:dyDescent="0.6">
      <c r="A153" s="142"/>
    </row>
    <row r="154" spans="1:1" ht="13" x14ac:dyDescent="0.6">
      <c r="A154" s="142"/>
    </row>
    <row r="155" spans="1:1" ht="13" x14ac:dyDescent="0.6">
      <c r="A155" s="142"/>
    </row>
    <row r="156" spans="1:1" ht="13" x14ac:dyDescent="0.6">
      <c r="A156" s="142"/>
    </row>
    <row r="157" spans="1:1" ht="13" x14ac:dyDescent="0.6">
      <c r="A157" s="142"/>
    </row>
    <row r="158" spans="1:1" ht="13" x14ac:dyDescent="0.6">
      <c r="A158" s="142"/>
    </row>
    <row r="159" spans="1:1" ht="13" x14ac:dyDescent="0.6">
      <c r="A159" s="142"/>
    </row>
    <row r="160" spans="1:1" ht="13" x14ac:dyDescent="0.6">
      <c r="A160" s="142"/>
    </row>
    <row r="161" spans="1:1" ht="13" x14ac:dyDescent="0.6">
      <c r="A161" s="142"/>
    </row>
    <row r="162" spans="1:1" ht="13" x14ac:dyDescent="0.6">
      <c r="A162" s="142"/>
    </row>
    <row r="163" spans="1:1" ht="13" x14ac:dyDescent="0.6">
      <c r="A163" s="142"/>
    </row>
    <row r="164" spans="1:1" ht="13" x14ac:dyDescent="0.6">
      <c r="A164" s="142"/>
    </row>
    <row r="165" spans="1:1" ht="13" x14ac:dyDescent="0.6">
      <c r="A165" s="142"/>
    </row>
    <row r="166" spans="1:1" ht="13" x14ac:dyDescent="0.6">
      <c r="A166" s="142"/>
    </row>
    <row r="167" spans="1:1" ht="13" x14ac:dyDescent="0.6">
      <c r="A167" s="142"/>
    </row>
    <row r="168" spans="1:1" ht="13" x14ac:dyDescent="0.6">
      <c r="A168" s="142"/>
    </row>
    <row r="169" spans="1:1" ht="13" x14ac:dyDescent="0.6">
      <c r="A169" s="142"/>
    </row>
    <row r="170" spans="1:1" ht="13" x14ac:dyDescent="0.6">
      <c r="A170" s="142"/>
    </row>
    <row r="171" spans="1:1" ht="13" x14ac:dyDescent="0.6">
      <c r="A171" s="142"/>
    </row>
    <row r="172" spans="1:1" ht="13" x14ac:dyDescent="0.6">
      <c r="A172" s="142"/>
    </row>
    <row r="173" spans="1:1" ht="13" x14ac:dyDescent="0.6">
      <c r="A173" s="142"/>
    </row>
    <row r="174" spans="1:1" ht="13" x14ac:dyDescent="0.6">
      <c r="A174" s="142"/>
    </row>
    <row r="175" spans="1:1" ht="13" x14ac:dyDescent="0.6">
      <c r="A175" s="142"/>
    </row>
    <row r="176" spans="1:1" ht="13" x14ac:dyDescent="0.6">
      <c r="A176" s="142"/>
    </row>
    <row r="177" spans="1:1" ht="13" x14ac:dyDescent="0.6">
      <c r="A177" s="142"/>
    </row>
    <row r="178" spans="1:1" ht="13" x14ac:dyDescent="0.6">
      <c r="A178" s="142"/>
    </row>
    <row r="179" spans="1:1" ht="13" x14ac:dyDescent="0.6">
      <c r="A179" s="142"/>
    </row>
    <row r="180" spans="1:1" ht="13" x14ac:dyDescent="0.6">
      <c r="A180" s="142"/>
    </row>
    <row r="181" spans="1:1" ht="13" x14ac:dyDescent="0.6">
      <c r="A181" s="142"/>
    </row>
    <row r="182" spans="1:1" ht="13" x14ac:dyDescent="0.6">
      <c r="A182" s="142"/>
    </row>
    <row r="183" spans="1:1" ht="13" x14ac:dyDescent="0.6">
      <c r="A183" s="142"/>
    </row>
    <row r="184" spans="1:1" ht="13" x14ac:dyDescent="0.6">
      <c r="A184" s="142"/>
    </row>
    <row r="185" spans="1:1" ht="13" x14ac:dyDescent="0.6">
      <c r="A185" s="142"/>
    </row>
    <row r="186" spans="1:1" ht="13" x14ac:dyDescent="0.6">
      <c r="A186" s="142"/>
    </row>
    <row r="187" spans="1:1" ht="13" x14ac:dyDescent="0.6">
      <c r="A187" s="142"/>
    </row>
    <row r="188" spans="1:1" ht="13" x14ac:dyDescent="0.6">
      <c r="A188" s="142"/>
    </row>
    <row r="189" spans="1:1" ht="13" x14ac:dyDescent="0.6">
      <c r="A189" s="142"/>
    </row>
    <row r="190" spans="1:1" ht="13" x14ac:dyDescent="0.6">
      <c r="A190" s="142"/>
    </row>
    <row r="191" spans="1:1" ht="13" x14ac:dyDescent="0.6">
      <c r="A191" s="142"/>
    </row>
    <row r="192" spans="1:1" ht="13" x14ac:dyDescent="0.6">
      <c r="A192" s="142"/>
    </row>
    <row r="193" spans="1:1" ht="13" x14ac:dyDescent="0.6">
      <c r="A193" s="142"/>
    </row>
    <row r="194" spans="1:1" ht="13" x14ac:dyDescent="0.6">
      <c r="A194" s="142"/>
    </row>
    <row r="195" spans="1:1" ht="13" x14ac:dyDescent="0.6">
      <c r="A195" s="142"/>
    </row>
    <row r="196" spans="1:1" ht="13" x14ac:dyDescent="0.6">
      <c r="A196" s="142"/>
    </row>
    <row r="197" spans="1:1" ht="13" x14ac:dyDescent="0.6">
      <c r="A197" s="142"/>
    </row>
    <row r="198" spans="1:1" ht="13" x14ac:dyDescent="0.6">
      <c r="A198" s="142"/>
    </row>
    <row r="199" spans="1:1" ht="13" x14ac:dyDescent="0.6">
      <c r="A199" s="142"/>
    </row>
    <row r="200" spans="1:1" ht="13" x14ac:dyDescent="0.6">
      <c r="A200" s="142"/>
    </row>
    <row r="201" spans="1:1" ht="13" x14ac:dyDescent="0.6">
      <c r="A201" s="142"/>
    </row>
    <row r="202" spans="1:1" ht="13" x14ac:dyDescent="0.6">
      <c r="A202" s="142"/>
    </row>
    <row r="203" spans="1:1" ht="13" x14ac:dyDescent="0.6">
      <c r="A203" s="142"/>
    </row>
    <row r="204" spans="1:1" ht="13" x14ac:dyDescent="0.6">
      <c r="A204" s="142"/>
    </row>
    <row r="205" spans="1:1" ht="13" x14ac:dyDescent="0.6">
      <c r="A205" s="142"/>
    </row>
    <row r="206" spans="1:1" ht="13" x14ac:dyDescent="0.6">
      <c r="A206" s="142"/>
    </row>
    <row r="207" spans="1:1" ht="13" x14ac:dyDescent="0.6">
      <c r="A207" s="142"/>
    </row>
    <row r="208" spans="1:1" ht="13" x14ac:dyDescent="0.6">
      <c r="A208" s="142"/>
    </row>
    <row r="209" spans="1:1" ht="13" x14ac:dyDescent="0.6">
      <c r="A209" s="142"/>
    </row>
    <row r="210" spans="1:1" ht="13" x14ac:dyDescent="0.6">
      <c r="A210" s="142"/>
    </row>
    <row r="211" spans="1:1" ht="13" x14ac:dyDescent="0.6">
      <c r="A211" s="142"/>
    </row>
    <row r="212" spans="1:1" ht="13" x14ac:dyDescent="0.6">
      <c r="A212" s="142"/>
    </row>
    <row r="213" spans="1:1" ht="13" x14ac:dyDescent="0.6">
      <c r="A213" s="142"/>
    </row>
    <row r="214" spans="1:1" ht="13" x14ac:dyDescent="0.6">
      <c r="A214" s="142"/>
    </row>
    <row r="215" spans="1:1" ht="13" x14ac:dyDescent="0.6">
      <c r="A215" s="142"/>
    </row>
    <row r="216" spans="1:1" ht="13" x14ac:dyDescent="0.6">
      <c r="A216" s="142"/>
    </row>
    <row r="217" spans="1:1" ht="13" x14ac:dyDescent="0.6">
      <c r="A217" s="142"/>
    </row>
    <row r="218" spans="1:1" ht="13" x14ac:dyDescent="0.6">
      <c r="A218" s="142"/>
    </row>
    <row r="219" spans="1:1" ht="13" x14ac:dyDescent="0.6">
      <c r="A219" s="142"/>
    </row>
    <row r="220" spans="1:1" ht="13" x14ac:dyDescent="0.6">
      <c r="A220" s="142"/>
    </row>
    <row r="221" spans="1:1" ht="13" x14ac:dyDescent="0.6">
      <c r="A221" s="142"/>
    </row>
    <row r="222" spans="1:1" ht="13" x14ac:dyDescent="0.6">
      <c r="A222" s="142"/>
    </row>
    <row r="223" spans="1:1" ht="13" x14ac:dyDescent="0.6">
      <c r="A223" s="142"/>
    </row>
    <row r="224" spans="1:1" ht="13" x14ac:dyDescent="0.6">
      <c r="A224" s="142"/>
    </row>
    <row r="225" spans="1:1" ht="13" x14ac:dyDescent="0.6">
      <c r="A225" s="142"/>
    </row>
    <row r="226" spans="1:1" ht="13" x14ac:dyDescent="0.6">
      <c r="A226" s="142"/>
    </row>
    <row r="227" spans="1:1" ht="13" x14ac:dyDescent="0.6">
      <c r="A227" s="142"/>
    </row>
    <row r="228" spans="1:1" ht="13" x14ac:dyDescent="0.6">
      <c r="A228" s="142"/>
    </row>
    <row r="229" spans="1:1" ht="13" x14ac:dyDescent="0.6">
      <c r="A229" s="142"/>
    </row>
    <row r="230" spans="1:1" ht="13" x14ac:dyDescent="0.6">
      <c r="A230" s="142"/>
    </row>
    <row r="231" spans="1:1" ht="13" x14ac:dyDescent="0.6">
      <c r="A231" s="142"/>
    </row>
    <row r="232" spans="1:1" ht="13" x14ac:dyDescent="0.6">
      <c r="A232" s="142"/>
    </row>
    <row r="233" spans="1:1" ht="13" x14ac:dyDescent="0.6">
      <c r="A233" s="142"/>
    </row>
    <row r="234" spans="1:1" ht="13" x14ac:dyDescent="0.6">
      <c r="A234" s="142"/>
    </row>
    <row r="235" spans="1:1" ht="13" x14ac:dyDescent="0.6">
      <c r="A235" s="142"/>
    </row>
    <row r="236" spans="1:1" ht="13" x14ac:dyDescent="0.6">
      <c r="A236" s="142"/>
    </row>
    <row r="237" spans="1:1" ht="13" x14ac:dyDescent="0.6">
      <c r="A237" s="142"/>
    </row>
    <row r="238" spans="1:1" ht="13" x14ac:dyDescent="0.6">
      <c r="A238" s="142"/>
    </row>
    <row r="239" spans="1:1" ht="13" x14ac:dyDescent="0.6">
      <c r="A239" s="142"/>
    </row>
    <row r="240" spans="1:1" ht="13" x14ac:dyDescent="0.6">
      <c r="A240" s="142"/>
    </row>
    <row r="241" spans="1:1" ht="13" x14ac:dyDescent="0.6">
      <c r="A241" s="142"/>
    </row>
    <row r="242" spans="1:1" ht="13" x14ac:dyDescent="0.6">
      <c r="A242" s="142"/>
    </row>
    <row r="243" spans="1:1" ht="13" x14ac:dyDescent="0.6">
      <c r="A243" s="142"/>
    </row>
    <row r="244" spans="1:1" ht="13" x14ac:dyDescent="0.6">
      <c r="A244" s="142"/>
    </row>
    <row r="245" spans="1:1" ht="13" x14ac:dyDescent="0.6">
      <c r="A245" s="142"/>
    </row>
    <row r="246" spans="1:1" ht="13" x14ac:dyDescent="0.6">
      <c r="A246" s="142"/>
    </row>
    <row r="247" spans="1:1" ht="13" x14ac:dyDescent="0.6">
      <c r="A247" s="142"/>
    </row>
    <row r="248" spans="1:1" ht="13" x14ac:dyDescent="0.6">
      <c r="A248" s="142"/>
    </row>
    <row r="249" spans="1:1" ht="13" x14ac:dyDescent="0.6">
      <c r="A249" s="142"/>
    </row>
    <row r="250" spans="1:1" ht="13" x14ac:dyDescent="0.6">
      <c r="A250" s="142"/>
    </row>
    <row r="251" spans="1:1" ht="13" x14ac:dyDescent="0.6">
      <c r="A251" s="142"/>
    </row>
    <row r="252" spans="1:1" ht="13" x14ac:dyDescent="0.6">
      <c r="A252" s="142"/>
    </row>
    <row r="253" spans="1:1" ht="13" x14ac:dyDescent="0.6">
      <c r="A253" s="142"/>
    </row>
    <row r="254" spans="1:1" ht="13" x14ac:dyDescent="0.6">
      <c r="A254" s="142"/>
    </row>
    <row r="255" spans="1:1" ht="13" x14ac:dyDescent="0.6">
      <c r="A255" s="142"/>
    </row>
    <row r="256" spans="1:1" ht="13" x14ac:dyDescent="0.6">
      <c r="A256" s="142"/>
    </row>
    <row r="257" spans="1:1" ht="13" x14ac:dyDescent="0.6">
      <c r="A257" s="142"/>
    </row>
    <row r="258" spans="1:1" ht="13" x14ac:dyDescent="0.6">
      <c r="A258" s="142"/>
    </row>
    <row r="259" spans="1:1" ht="13" x14ac:dyDescent="0.6">
      <c r="A259" s="142"/>
    </row>
    <row r="260" spans="1:1" ht="13" x14ac:dyDescent="0.6">
      <c r="A260" s="142"/>
    </row>
    <row r="261" spans="1:1" ht="13" x14ac:dyDescent="0.6">
      <c r="A261" s="142"/>
    </row>
    <row r="262" spans="1:1" ht="13" x14ac:dyDescent="0.6">
      <c r="A262" s="142"/>
    </row>
    <row r="263" spans="1:1" ht="13" x14ac:dyDescent="0.6">
      <c r="A263" s="142"/>
    </row>
    <row r="264" spans="1:1" ht="13" x14ac:dyDescent="0.6">
      <c r="A264" s="142"/>
    </row>
    <row r="265" spans="1:1" ht="13" x14ac:dyDescent="0.6">
      <c r="A265" s="142"/>
    </row>
    <row r="266" spans="1:1" ht="13" x14ac:dyDescent="0.6">
      <c r="A266" s="142"/>
    </row>
    <row r="267" spans="1:1" ht="13" x14ac:dyDescent="0.6">
      <c r="A267" s="142"/>
    </row>
    <row r="268" spans="1:1" ht="13" x14ac:dyDescent="0.6">
      <c r="A268" s="142"/>
    </row>
    <row r="269" spans="1:1" ht="13" x14ac:dyDescent="0.6">
      <c r="A269" s="142"/>
    </row>
    <row r="270" spans="1:1" ht="13" x14ac:dyDescent="0.6">
      <c r="A270" s="142"/>
    </row>
    <row r="271" spans="1:1" ht="13" x14ac:dyDescent="0.6">
      <c r="A271" s="142"/>
    </row>
    <row r="272" spans="1:1" ht="13" x14ac:dyDescent="0.6">
      <c r="A272" s="142"/>
    </row>
    <row r="273" spans="1:1" ht="13" x14ac:dyDescent="0.6">
      <c r="A273" s="142"/>
    </row>
    <row r="274" spans="1:1" ht="13" x14ac:dyDescent="0.6">
      <c r="A274" s="142"/>
    </row>
    <row r="275" spans="1:1" ht="13" x14ac:dyDescent="0.6">
      <c r="A275" s="142"/>
    </row>
    <row r="276" spans="1:1" ht="13" x14ac:dyDescent="0.6">
      <c r="A276" s="142"/>
    </row>
    <row r="277" spans="1:1" ht="13" x14ac:dyDescent="0.6">
      <c r="A277" s="142"/>
    </row>
    <row r="278" spans="1:1" ht="13" x14ac:dyDescent="0.6">
      <c r="A278" s="142"/>
    </row>
    <row r="279" spans="1:1" ht="13" x14ac:dyDescent="0.6">
      <c r="A279" s="142"/>
    </row>
    <row r="280" spans="1:1" ht="13" x14ac:dyDescent="0.6">
      <c r="A280" s="142"/>
    </row>
    <row r="281" spans="1:1" ht="13" x14ac:dyDescent="0.6">
      <c r="A281" s="142"/>
    </row>
    <row r="282" spans="1:1" ht="13" x14ac:dyDescent="0.6">
      <c r="A282" s="142"/>
    </row>
    <row r="283" spans="1:1" ht="13" x14ac:dyDescent="0.6">
      <c r="A283" s="142"/>
    </row>
    <row r="284" spans="1:1" ht="13" x14ac:dyDescent="0.6">
      <c r="A284" s="142"/>
    </row>
    <row r="285" spans="1:1" ht="13" x14ac:dyDescent="0.6">
      <c r="A285" s="142"/>
    </row>
    <row r="286" spans="1:1" ht="13" x14ac:dyDescent="0.6">
      <c r="A286" s="142"/>
    </row>
    <row r="287" spans="1:1" ht="13" x14ac:dyDescent="0.6">
      <c r="A287" s="142"/>
    </row>
    <row r="288" spans="1:1" ht="13" x14ac:dyDescent="0.6">
      <c r="A288" s="142"/>
    </row>
    <row r="289" spans="1:1" ht="13" x14ac:dyDescent="0.6">
      <c r="A289" s="142"/>
    </row>
    <row r="290" spans="1:1" ht="13" x14ac:dyDescent="0.6">
      <c r="A290" s="142"/>
    </row>
    <row r="291" spans="1:1" ht="13" x14ac:dyDescent="0.6">
      <c r="A291" s="142"/>
    </row>
    <row r="292" spans="1:1" ht="13" x14ac:dyDescent="0.6">
      <c r="A292" s="142"/>
    </row>
    <row r="293" spans="1:1" ht="13" x14ac:dyDescent="0.6">
      <c r="A293" s="142"/>
    </row>
    <row r="294" spans="1:1" ht="13" x14ac:dyDescent="0.6">
      <c r="A294" s="142"/>
    </row>
    <row r="295" spans="1:1" ht="13" x14ac:dyDescent="0.6">
      <c r="A295" s="142"/>
    </row>
    <row r="296" spans="1:1" ht="13" x14ac:dyDescent="0.6">
      <c r="A296" s="142"/>
    </row>
    <row r="297" spans="1:1" ht="13" x14ac:dyDescent="0.6">
      <c r="A297" s="142"/>
    </row>
    <row r="298" spans="1:1" ht="13" x14ac:dyDescent="0.6">
      <c r="A298" s="142"/>
    </row>
    <row r="299" spans="1:1" ht="13" x14ac:dyDescent="0.6">
      <c r="A299" s="142"/>
    </row>
    <row r="300" spans="1:1" ht="13" x14ac:dyDescent="0.6">
      <c r="A300" s="142"/>
    </row>
    <row r="301" spans="1:1" ht="13" x14ac:dyDescent="0.6">
      <c r="A301" s="142"/>
    </row>
    <row r="302" spans="1:1" ht="13" x14ac:dyDescent="0.6">
      <c r="A302" s="142"/>
    </row>
    <row r="303" spans="1:1" ht="13" x14ac:dyDescent="0.6">
      <c r="A303" s="142"/>
    </row>
    <row r="304" spans="1:1" ht="13" x14ac:dyDescent="0.6">
      <c r="A304" s="142"/>
    </row>
    <row r="305" spans="1:1" ht="13" x14ac:dyDescent="0.6">
      <c r="A305" s="142"/>
    </row>
    <row r="306" spans="1:1" ht="13" x14ac:dyDescent="0.6">
      <c r="A306" s="142"/>
    </row>
    <row r="307" spans="1:1" ht="13" x14ac:dyDescent="0.6">
      <c r="A307" s="142"/>
    </row>
    <row r="308" spans="1:1" ht="13" x14ac:dyDescent="0.6">
      <c r="A308" s="142"/>
    </row>
    <row r="309" spans="1:1" ht="13" x14ac:dyDescent="0.6">
      <c r="A309" s="142"/>
    </row>
    <row r="310" spans="1:1" ht="13" x14ac:dyDescent="0.6">
      <c r="A310" s="142"/>
    </row>
    <row r="311" spans="1:1" ht="13" x14ac:dyDescent="0.6">
      <c r="A311" s="142"/>
    </row>
    <row r="312" spans="1:1" ht="13" x14ac:dyDescent="0.6">
      <c r="A312" s="142"/>
    </row>
    <row r="313" spans="1:1" ht="13" x14ac:dyDescent="0.6">
      <c r="A313" s="142"/>
    </row>
    <row r="314" spans="1:1" ht="13" x14ac:dyDescent="0.6">
      <c r="A314" s="142"/>
    </row>
    <row r="315" spans="1:1" ht="13" x14ac:dyDescent="0.6">
      <c r="A315" s="142"/>
    </row>
    <row r="316" spans="1:1" ht="13" x14ac:dyDescent="0.6">
      <c r="A316" s="142"/>
    </row>
    <row r="317" spans="1:1" ht="13" x14ac:dyDescent="0.6">
      <c r="A317" s="142"/>
    </row>
    <row r="318" spans="1:1" ht="13" x14ac:dyDescent="0.6">
      <c r="A318" s="142"/>
    </row>
    <row r="319" spans="1:1" ht="13" x14ac:dyDescent="0.6">
      <c r="A319" s="142"/>
    </row>
    <row r="320" spans="1:1" ht="13" x14ac:dyDescent="0.6">
      <c r="A320" s="142"/>
    </row>
    <row r="321" spans="1:1" ht="13" x14ac:dyDescent="0.6">
      <c r="A321" s="142"/>
    </row>
    <row r="322" spans="1:1" ht="13" x14ac:dyDescent="0.6">
      <c r="A322" s="142"/>
    </row>
    <row r="323" spans="1:1" ht="13" x14ac:dyDescent="0.6">
      <c r="A323" s="142"/>
    </row>
    <row r="324" spans="1:1" ht="13" x14ac:dyDescent="0.6">
      <c r="A324" s="142"/>
    </row>
    <row r="325" spans="1:1" ht="13" x14ac:dyDescent="0.6">
      <c r="A325" s="142"/>
    </row>
    <row r="326" spans="1:1" ht="13" x14ac:dyDescent="0.6">
      <c r="A326" s="142"/>
    </row>
    <row r="327" spans="1:1" ht="13" x14ac:dyDescent="0.6">
      <c r="A327" s="142"/>
    </row>
    <row r="328" spans="1:1" ht="13" x14ac:dyDescent="0.6">
      <c r="A328" s="142"/>
    </row>
    <row r="329" spans="1:1" ht="13" x14ac:dyDescent="0.6">
      <c r="A329" s="142"/>
    </row>
    <row r="330" spans="1:1" ht="13" x14ac:dyDescent="0.6">
      <c r="A330" s="142"/>
    </row>
    <row r="331" spans="1:1" ht="13" x14ac:dyDescent="0.6">
      <c r="A331" s="142"/>
    </row>
    <row r="332" spans="1:1" ht="13" x14ac:dyDescent="0.6">
      <c r="A332" s="142"/>
    </row>
    <row r="333" spans="1:1" ht="13" x14ac:dyDescent="0.6">
      <c r="A333" s="142"/>
    </row>
    <row r="334" spans="1:1" ht="13" x14ac:dyDescent="0.6">
      <c r="A334" s="142"/>
    </row>
    <row r="335" spans="1:1" ht="13" x14ac:dyDescent="0.6">
      <c r="A335" s="142"/>
    </row>
    <row r="336" spans="1:1" ht="13" x14ac:dyDescent="0.6">
      <c r="A336" s="142"/>
    </row>
    <row r="337" spans="1:1" ht="13" x14ac:dyDescent="0.6">
      <c r="A337" s="142"/>
    </row>
    <row r="338" spans="1:1" ht="13" x14ac:dyDescent="0.6">
      <c r="A338" s="142"/>
    </row>
    <row r="339" spans="1:1" ht="13" x14ac:dyDescent="0.6">
      <c r="A339" s="142"/>
    </row>
    <row r="340" spans="1:1" ht="13" x14ac:dyDescent="0.6">
      <c r="A340" s="142"/>
    </row>
    <row r="341" spans="1:1" ht="13" x14ac:dyDescent="0.6">
      <c r="A341" s="142"/>
    </row>
    <row r="342" spans="1:1" ht="13" x14ac:dyDescent="0.6">
      <c r="A342" s="142"/>
    </row>
    <row r="343" spans="1:1" ht="13" x14ac:dyDescent="0.6">
      <c r="A343" s="142"/>
    </row>
    <row r="344" spans="1:1" ht="13" x14ac:dyDescent="0.6">
      <c r="A344" s="142"/>
    </row>
    <row r="345" spans="1:1" ht="13" x14ac:dyDescent="0.6">
      <c r="A345" s="142"/>
    </row>
    <row r="346" spans="1:1" ht="13" x14ac:dyDescent="0.6">
      <c r="A346" s="142"/>
    </row>
    <row r="347" spans="1:1" ht="13" x14ac:dyDescent="0.6">
      <c r="A347" s="142"/>
    </row>
    <row r="348" spans="1:1" ht="13" x14ac:dyDescent="0.6">
      <c r="A348" s="142"/>
    </row>
    <row r="349" spans="1:1" ht="13" x14ac:dyDescent="0.6">
      <c r="A349" s="142"/>
    </row>
    <row r="350" spans="1:1" ht="13" x14ac:dyDescent="0.6">
      <c r="A350" s="142"/>
    </row>
    <row r="351" spans="1:1" ht="13" x14ac:dyDescent="0.6">
      <c r="A351" s="142"/>
    </row>
    <row r="352" spans="1:1" ht="13" x14ac:dyDescent="0.6">
      <c r="A352" s="142"/>
    </row>
    <row r="353" spans="1:1" ht="13" x14ac:dyDescent="0.6">
      <c r="A353" s="142"/>
    </row>
    <row r="354" spans="1:1" ht="13" x14ac:dyDescent="0.6">
      <c r="A354" s="142"/>
    </row>
    <row r="355" spans="1:1" ht="13" x14ac:dyDescent="0.6">
      <c r="A355" s="142"/>
    </row>
    <row r="356" spans="1:1" ht="13" x14ac:dyDescent="0.6">
      <c r="A356" s="142"/>
    </row>
    <row r="357" spans="1:1" ht="13" x14ac:dyDescent="0.6">
      <c r="A357" s="142"/>
    </row>
    <row r="358" spans="1:1" ht="13" x14ac:dyDescent="0.6">
      <c r="A358" s="142"/>
    </row>
    <row r="359" spans="1:1" ht="13" x14ac:dyDescent="0.6">
      <c r="A359" s="142"/>
    </row>
    <row r="360" spans="1:1" ht="13" x14ac:dyDescent="0.6">
      <c r="A360" s="142"/>
    </row>
    <row r="361" spans="1:1" ht="13" x14ac:dyDescent="0.6">
      <c r="A361" s="142"/>
    </row>
    <row r="362" spans="1:1" ht="13" x14ac:dyDescent="0.6">
      <c r="A362" s="142"/>
    </row>
    <row r="363" spans="1:1" ht="13" x14ac:dyDescent="0.6">
      <c r="A363" s="142"/>
    </row>
    <row r="364" spans="1:1" ht="13" x14ac:dyDescent="0.6">
      <c r="A364" s="142"/>
    </row>
    <row r="365" spans="1:1" ht="13" x14ac:dyDescent="0.6">
      <c r="A365" s="142"/>
    </row>
    <row r="366" spans="1:1" ht="13" x14ac:dyDescent="0.6">
      <c r="A366" s="142"/>
    </row>
    <row r="367" spans="1:1" ht="13" x14ac:dyDescent="0.6">
      <c r="A367" s="142"/>
    </row>
    <row r="368" spans="1:1" ht="13" x14ac:dyDescent="0.6">
      <c r="A368" s="142"/>
    </row>
    <row r="369" spans="1:1" ht="13" x14ac:dyDescent="0.6">
      <c r="A369" s="142"/>
    </row>
    <row r="370" spans="1:1" ht="13" x14ac:dyDescent="0.6">
      <c r="A370" s="142"/>
    </row>
    <row r="371" spans="1:1" ht="13" x14ac:dyDescent="0.6">
      <c r="A371" s="142"/>
    </row>
    <row r="372" spans="1:1" ht="13" x14ac:dyDescent="0.6">
      <c r="A372" s="142"/>
    </row>
    <row r="373" spans="1:1" ht="13" x14ac:dyDescent="0.6">
      <c r="A373" s="142"/>
    </row>
    <row r="374" spans="1:1" ht="13" x14ac:dyDescent="0.6">
      <c r="A374" s="142"/>
    </row>
    <row r="375" spans="1:1" ht="13" x14ac:dyDescent="0.6">
      <c r="A375" s="142"/>
    </row>
    <row r="376" spans="1:1" ht="13" x14ac:dyDescent="0.6">
      <c r="A376" s="142"/>
    </row>
    <row r="377" spans="1:1" ht="13" x14ac:dyDescent="0.6">
      <c r="A377" s="142"/>
    </row>
    <row r="378" spans="1:1" ht="13" x14ac:dyDescent="0.6">
      <c r="A378" s="142"/>
    </row>
    <row r="379" spans="1:1" ht="13" x14ac:dyDescent="0.6">
      <c r="A379" s="142"/>
    </row>
    <row r="380" spans="1:1" ht="13" x14ac:dyDescent="0.6">
      <c r="A380" s="142"/>
    </row>
    <row r="381" spans="1:1" ht="13" x14ac:dyDescent="0.6">
      <c r="A381" s="142"/>
    </row>
    <row r="382" spans="1:1" ht="13" x14ac:dyDescent="0.6">
      <c r="A382" s="142"/>
    </row>
    <row r="383" spans="1:1" ht="13" x14ac:dyDescent="0.6">
      <c r="A383" s="142"/>
    </row>
    <row r="384" spans="1:1" ht="13" x14ac:dyDescent="0.6">
      <c r="A384" s="142"/>
    </row>
    <row r="385" spans="1:1" ht="13" x14ac:dyDescent="0.6">
      <c r="A385" s="142"/>
    </row>
    <row r="386" spans="1:1" ht="13" x14ac:dyDescent="0.6">
      <c r="A386" s="142"/>
    </row>
    <row r="387" spans="1:1" ht="13" x14ac:dyDescent="0.6">
      <c r="A387" s="142"/>
    </row>
    <row r="388" spans="1:1" ht="13" x14ac:dyDescent="0.6">
      <c r="A388" s="142"/>
    </row>
    <row r="389" spans="1:1" ht="13" x14ac:dyDescent="0.6">
      <c r="A389" s="142"/>
    </row>
    <row r="390" spans="1:1" ht="13" x14ac:dyDescent="0.6">
      <c r="A390" s="142"/>
    </row>
    <row r="391" spans="1:1" ht="13" x14ac:dyDescent="0.6">
      <c r="A391" s="142"/>
    </row>
    <row r="392" spans="1:1" ht="13" x14ac:dyDescent="0.6">
      <c r="A392" s="142"/>
    </row>
    <row r="393" spans="1:1" ht="13" x14ac:dyDescent="0.6">
      <c r="A393" s="142"/>
    </row>
    <row r="394" spans="1:1" ht="13" x14ac:dyDescent="0.6">
      <c r="A394" s="142"/>
    </row>
    <row r="395" spans="1:1" ht="13" x14ac:dyDescent="0.6">
      <c r="A395" s="142"/>
    </row>
    <row r="396" spans="1:1" ht="13" x14ac:dyDescent="0.6">
      <c r="A396" s="142"/>
    </row>
    <row r="397" spans="1:1" ht="13" x14ac:dyDescent="0.6">
      <c r="A397" s="142"/>
    </row>
    <row r="398" spans="1:1" ht="13" x14ac:dyDescent="0.6">
      <c r="A398" s="142"/>
    </row>
    <row r="399" spans="1:1" ht="13" x14ac:dyDescent="0.6">
      <c r="A399" s="142"/>
    </row>
    <row r="400" spans="1:1" ht="13" x14ac:dyDescent="0.6">
      <c r="A400" s="142"/>
    </row>
    <row r="401" spans="1:1" ht="13" x14ac:dyDescent="0.6">
      <c r="A401" s="142"/>
    </row>
    <row r="402" spans="1:1" ht="13" x14ac:dyDescent="0.6">
      <c r="A402" s="142"/>
    </row>
    <row r="403" spans="1:1" ht="13" x14ac:dyDescent="0.6">
      <c r="A403" s="142"/>
    </row>
    <row r="404" spans="1:1" ht="13" x14ac:dyDescent="0.6">
      <c r="A404" s="142"/>
    </row>
    <row r="405" spans="1:1" ht="13" x14ac:dyDescent="0.6">
      <c r="A405" s="142"/>
    </row>
    <row r="406" spans="1:1" ht="13" x14ac:dyDescent="0.6">
      <c r="A406" s="142"/>
    </row>
    <row r="407" spans="1:1" ht="13" x14ac:dyDescent="0.6">
      <c r="A407" s="142"/>
    </row>
    <row r="408" spans="1:1" ht="13" x14ac:dyDescent="0.6">
      <c r="A408" s="142"/>
    </row>
    <row r="409" spans="1:1" ht="13" x14ac:dyDescent="0.6">
      <c r="A409" s="142"/>
    </row>
    <row r="410" spans="1:1" ht="13" x14ac:dyDescent="0.6">
      <c r="A410" s="142"/>
    </row>
    <row r="411" spans="1:1" ht="13" x14ac:dyDescent="0.6">
      <c r="A411" s="142"/>
    </row>
    <row r="412" spans="1:1" ht="13" x14ac:dyDescent="0.6">
      <c r="A412" s="142"/>
    </row>
    <row r="413" spans="1:1" ht="13" x14ac:dyDescent="0.6">
      <c r="A413" s="142"/>
    </row>
    <row r="414" spans="1:1" ht="13" x14ac:dyDescent="0.6">
      <c r="A414" s="142"/>
    </row>
    <row r="415" spans="1:1" ht="13" x14ac:dyDescent="0.6">
      <c r="A415" s="142"/>
    </row>
    <row r="416" spans="1:1" ht="13" x14ac:dyDescent="0.6">
      <c r="A416" s="142"/>
    </row>
    <row r="417" spans="1:1" ht="13" x14ac:dyDescent="0.6">
      <c r="A417" s="142"/>
    </row>
    <row r="418" spans="1:1" ht="13" x14ac:dyDescent="0.6">
      <c r="A418" s="142"/>
    </row>
    <row r="419" spans="1:1" ht="13" x14ac:dyDescent="0.6">
      <c r="A419" s="142"/>
    </row>
    <row r="420" spans="1:1" ht="13" x14ac:dyDescent="0.6">
      <c r="A420" s="142"/>
    </row>
    <row r="421" spans="1:1" ht="13" x14ac:dyDescent="0.6">
      <c r="A421" s="142"/>
    </row>
    <row r="422" spans="1:1" ht="13" x14ac:dyDescent="0.6">
      <c r="A422" s="142"/>
    </row>
    <row r="423" spans="1:1" ht="13" x14ac:dyDescent="0.6">
      <c r="A423" s="142"/>
    </row>
    <row r="424" spans="1:1" ht="13" x14ac:dyDescent="0.6">
      <c r="A424" s="142"/>
    </row>
    <row r="425" spans="1:1" ht="13" x14ac:dyDescent="0.6">
      <c r="A425" s="142"/>
    </row>
    <row r="426" spans="1:1" ht="13" x14ac:dyDescent="0.6">
      <c r="A426" s="142"/>
    </row>
    <row r="427" spans="1:1" ht="13" x14ac:dyDescent="0.6">
      <c r="A427" s="142"/>
    </row>
    <row r="428" spans="1:1" ht="13" x14ac:dyDescent="0.6">
      <c r="A428" s="142"/>
    </row>
    <row r="429" spans="1:1" ht="13" x14ac:dyDescent="0.6">
      <c r="A429" s="142"/>
    </row>
    <row r="430" spans="1:1" ht="13" x14ac:dyDescent="0.6">
      <c r="A430" s="142"/>
    </row>
    <row r="431" spans="1:1" ht="13" x14ac:dyDescent="0.6">
      <c r="A431" s="142"/>
    </row>
    <row r="432" spans="1:1" ht="13" x14ac:dyDescent="0.6">
      <c r="A432" s="142"/>
    </row>
    <row r="433" spans="1:1" ht="13" x14ac:dyDescent="0.6">
      <c r="A433" s="142"/>
    </row>
    <row r="434" spans="1:1" ht="13" x14ac:dyDescent="0.6">
      <c r="A434" s="142"/>
    </row>
    <row r="435" spans="1:1" ht="13" x14ac:dyDescent="0.6">
      <c r="A435" s="142"/>
    </row>
    <row r="436" spans="1:1" ht="13" x14ac:dyDescent="0.6">
      <c r="A436" s="142"/>
    </row>
    <row r="437" spans="1:1" ht="13" x14ac:dyDescent="0.6">
      <c r="A437" s="142"/>
    </row>
    <row r="438" spans="1:1" ht="13" x14ac:dyDescent="0.6">
      <c r="A438" s="142"/>
    </row>
    <row r="439" spans="1:1" ht="13" x14ac:dyDescent="0.6">
      <c r="A439" s="142"/>
    </row>
    <row r="440" spans="1:1" ht="13" x14ac:dyDescent="0.6">
      <c r="A440" s="142"/>
    </row>
    <row r="441" spans="1:1" ht="13" x14ac:dyDescent="0.6">
      <c r="A441" s="142"/>
    </row>
    <row r="442" spans="1:1" ht="13" x14ac:dyDescent="0.6">
      <c r="A442" s="142"/>
    </row>
    <row r="443" spans="1:1" ht="13" x14ac:dyDescent="0.6">
      <c r="A443" s="142"/>
    </row>
    <row r="444" spans="1:1" ht="13" x14ac:dyDescent="0.6">
      <c r="A444" s="142"/>
    </row>
    <row r="445" spans="1:1" ht="13" x14ac:dyDescent="0.6">
      <c r="A445" s="142"/>
    </row>
    <row r="446" spans="1:1" ht="13" x14ac:dyDescent="0.6">
      <c r="A446" s="142"/>
    </row>
    <row r="447" spans="1:1" ht="13" x14ac:dyDescent="0.6">
      <c r="A447" s="142"/>
    </row>
    <row r="448" spans="1:1" ht="13" x14ac:dyDescent="0.6">
      <c r="A448" s="142"/>
    </row>
    <row r="449" spans="1:1" ht="13" x14ac:dyDescent="0.6">
      <c r="A449" s="142"/>
    </row>
    <row r="450" spans="1:1" ht="13" x14ac:dyDescent="0.6">
      <c r="A450" s="142"/>
    </row>
    <row r="451" spans="1:1" ht="13" x14ac:dyDescent="0.6">
      <c r="A451" s="142"/>
    </row>
    <row r="452" spans="1:1" ht="13" x14ac:dyDescent="0.6">
      <c r="A452" s="142"/>
    </row>
    <row r="453" spans="1:1" ht="13" x14ac:dyDescent="0.6">
      <c r="A453" s="142"/>
    </row>
    <row r="454" spans="1:1" ht="13" x14ac:dyDescent="0.6">
      <c r="A454" s="142"/>
    </row>
    <row r="455" spans="1:1" ht="13" x14ac:dyDescent="0.6">
      <c r="A455" s="142"/>
    </row>
    <row r="456" spans="1:1" ht="13" x14ac:dyDescent="0.6">
      <c r="A456" s="142"/>
    </row>
    <row r="457" spans="1:1" ht="13" x14ac:dyDescent="0.6">
      <c r="A457" s="142"/>
    </row>
    <row r="458" spans="1:1" ht="13" x14ac:dyDescent="0.6">
      <c r="A458" s="142"/>
    </row>
    <row r="459" spans="1:1" ht="13" x14ac:dyDescent="0.6">
      <c r="A459" s="142"/>
    </row>
    <row r="460" spans="1:1" ht="13" x14ac:dyDescent="0.6">
      <c r="A460" s="142"/>
    </row>
    <row r="461" spans="1:1" ht="13" x14ac:dyDescent="0.6">
      <c r="A461" s="142"/>
    </row>
    <row r="462" spans="1:1" ht="13" x14ac:dyDescent="0.6">
      <c r="A462" s="142"/>
    </row>
    <row r="463" spans="1:1" ht="13" x14ac:dyDescent="0.6">
      <c r="A463" s="142"/>
    </row>
    <row r="464" spans="1:1" ht="13" x14ac:dyDescent="0.6">
      <c r="A464" s="142"/>
    </row>
    <row r="465" spans="1:1" ht="13" x14ac:dyDescent="0.6">
      <c r="A465" s="142"/>
    </row>
    <row r="466" spans="1:1" ht="13" x14ac:dyDescent="0.6">
      <c r="A466" s="142"/>
    </row>
    <row r="467" spans="1:1" ht="13" x14ac:dyDescent="0.6">
      <c r="A467" s="142"/>
    </row>
    <row r="468" spans="1:1" ht="13" x14ac:dyDescent="0.6">
      <c r="A468" s="142"/>
    </row>
    <row r="469" spans="1:1" ht="13" x14ac:dyDescent="0.6">
      <c r="A469" s="142"/>
    </row>
    <row r="470" spans="1:1" ht="13" x14ac:dyDescent="0.6">
      <c r="A470" s="142"/>
    </row>
    <row r="471" spans="1:1" ht="13" x14ac:dyDescent="0.6">
      <c r="A471" s="142"/>
    </row>
    <row r="472" spans="1:1" ht="13" x14ac:dyDescent="0.6">
      <c r="A472" s="142"/>
    </row>
    <row r="473" spans="1:1" ht="13" x14ac:dyDescent="0.6">
      <c r="A473" s="142"/>
    </row>
    <row r="474" spans="1:1" ht="13" x14ac:dyDescent="0.6">
      <c r="A474" s="142"/>
    </row>
    <row r="475" spans="1:1" ht="13" x14ac:dyDescent="0.6">
      <c r="A475" s="142"/>
    </row>
    <row r="476" spans="1:1" ht="13" x14ac:dyDescent="0.6">
      <c r="A476" s="142"/>
    </row>
    <row r="477" spans="1:1" ht="13" x14ac:dyDescent="0.6">
      <c r="A477" s="142"/>
    </row>
    <row r="478" spans="1:1" ht="13" x14ac:dyDescent="0.6">
      <c r="A478" s="142"/>
    </row>
    <row r="479" spans="1:1" ht="13" x14ac:dyDescent="0.6">
      <c r="A479" s="142"/>
    </row>
    <row r="480" spans="1:1" ht="13" x14ac:dyDescent="0.6">
      <c r="A480" s="142"/>
    </row>
    <row r="481" spans="1:1" ht="13" x14ac:dyDescent="0.6">
      <c r="A481" s="142"/>
    </row>
    <row r="482" spans="1:1" ht="13" x14ac:dyDescent="0.6">
      <c r="A482" s="142"/>
    </row>
    <row r="483" spans="1:1" ht="13" x14ac:dyDescent="0.6">
      <c r="A483" s="142"/>
    </row>
    <row r="484" spans="1:1" ht="13" x14ac:dyDescent="0.6">
      <c r="A484" s="142"/>
    </row>
    <row r="485" spans="1:1" ht="13" x14ac:dyDescent="0.6">
      <c r="A485" s="142"/>
    </row>
    <row r="486" spans="1:1" ht="13" x14ac:dyDescent="0.6">
      <c r="A486" s="142"/>
    </row>
    <row r="487" spans="1:1" ht="13" x14ac:dyDescent="0.6">
      <c r="A487" s="142"/>
    </row>
    <row r="488" spans="1:1" ht="13" x14ac:dyDescent="0.6">
      <c r="A488" s="142"/>
    </row>
    <row r="489" spans="1:1" ht="13" x14ac:dyDescent="0.6">
      <c r="A489" s="142"/>
    </row>
    <row r="490" spans="1:1" ht="13" x14ac:dyDescent="0.6">
      <c r="A490" s="142"/>
    </row>
    <row r="491" spans="1:1" ht="13" x14ac:dyDescent="0.6">
      <c r="A491" s="142"/>
    </row>
    <row r="492" spans="1:1" ht="13" x14ac:dyDescent="0.6">
      <c r="A492" s="142"/>
    </row>
    <row r="493" spans="1:1" ht="13" x14ac:dyDescent="0.6">
      <c r="A493" s="142"/>
    </row>
    <row r="494" spans="1:1" ht="13" x14ac:dyDescent="0.6">
      <c r="A494" s="142"/>
    </row>
    <row r="495" spans="1:1" ht="13" x14ac:dyDescent="0.6">
      <c r="A495" s="142"/>
    </row>
    <row r="496" spans="1:1" ht="13" x14ac:dyDescent="0.6">
      <c r="A496" s="142"/>
    </row>
    <row r="497" spans="1:1" ht="13" x14ac:dyDescent="0.6">
      <c r="A497" s="142"/>
    </row>
    <row r="498" spans="1:1" ht="13" x14ac:dyDescent="0.6">
      <c r="A498" s="142"/>
    </row>
    <row r="499" spans="1:1" ht="13" x14ac:dyDescent="0.6">
      <c r="A499" s="142"/>
    </row>
    <row r="500" spans="1:1" ht="13" x14ac:dyDescent="0.6">
      <c r="A500" s="142"/>
    </row>
    <row r="501" spans="1:1" ht="13" x14ac:dyDescent="0.6">
      <c r="A501" s="142"/>
    </row>
    <row r="502" spans="1:1" ht="13" x14ac:dyDescent="0.6">
      <c r="A502" s="142"/>
    </row>
    <row r="503" spans="1:1" ht="13" x14ac:dyDescent="0.6">
      <c r="A503" s="142"/>
    </row>
    <row r="504" spans="1:1" ht="13" x14ac:dyDescent="0.6">
      <c r="A504" s="142"/>
    </row>
    <row r="505" spans="1:1" ht="13" x14ac:dyDescent="0.6">
      <c r="A505" s="142"/>
    </row>
    <row r="506" spans="1:1" ht="13" x14ac:dyDescent="0.6">
      <c r="A506" s="142"/>
    </row>
    <row r="507" spans="1:1" ht="13" x14ac:dyDescent="0.6">
      <c r="A507" s="142"/>
    </row>
    <row r="508" spans="1:1" ht="13" x14ac:dyDescent="0.6">
      <c r="A508" s="142"/>
    </row>
    <row r="509" spans="1:1" ht="13" x14ac:dyDescent="0.6">
      <c r="A509" s="142"/>
    </row>
    <row r="510" spans="1:1" ht="13" x14ac:dyDescent="0.6">
      <c r="A510" s="142"/>
    </row>
    <row r="511" spans="1:1" ht="13" x14ac:dyDescent="0.6">
      <c r="A511" s="142"/>
    </row>
    <row r="512" spans="1:1" ht="13" x14ac:dyDescent="0.6">
      <c r="A512" s="142"/>
    </row>
    <row r="513" spans="1:1" ht="13" x14ac:dyDescent="0.6">
      <c r="A513" s="142"/>
    </row>
    <row r="514" spans="1:1" ht="13" x14ac:dyDescent="0.6">
      <c r="A514" s="142"/>
    </row>
    <row r="515" spans="1:1" ht="13" x14ac:dyDescent="0.6">
      <c r="A515" s="142"/>
    </row>
    <row r="516" spans="1:1" ht="13" x14ac:dyDescent="0.6">
      <c r="A516" s="142"/>
    </row>
    <row r="517" spans="1:1" ht="13" x14ac:dyDescent="0.6">
      <c r="A517" s="142"/>
    </row>
    <row r="518" spans="1:1" ht="13" x14ac:dyDescent="0.6">
      <c r="A518" s="142"/>
    </row>
    <row r="519" spans="1:1" ht="13" x14ac:dyDescent="0.6">
      <c r="A519" s="142"/>
    </row>
    <row r="520" spans="1:1" ht="13" x14ac:dyDescent="0.6">
      <c r="A520" s="142"/>
    </row>
    <row r="521" spans="1:1" ht="13" x14ac:dyDescent="0.6">
      <c r="A521" s="142"/>
    </row>
    <row r="522" spans="1:1" ht="13" x14ac:dyDescent="0.6">
      <c r="A522" s="142"/>
    </row>
    <row r="523" spans="1:1" ht="13" x14ac:dyDescent="0.6">
      <c r="A523" s="142"/>
    </row>
    <row r="524" spans="1:1" ht="13" x14ac:dyDescent="0.6">
      <c r="A524" s="142"/>
    </row>
    <row r="525" spans="1:1" ht="13" x14ac:dyDescent="0.6">
      <c r="A525" s="142"/>
    </row>
    <row r="526" spans="1:1" ht="13" x14ac:dyDescent="0.6">
      <c r="A526" s="142"/>
    </row>
    <row r="527" spans="1:1" ht="13" x14ac:dyDescent="0.6">
      <c r="A527" s="142"/>
    </row>
    <row r="528" spans="1:1" ht="13" x14ac:dyDescent="0.6">
      <c r="A528" s="142"/>
    </row>
    <row r="529" spans="1:1" ht="13" x14ac:dyDescent="0.6">
      <c r="A529" s="142"/>
    </row>
    <row r="530" spans="1:1" ht="13" x14ac:dyDescent="0.6">
      <c r="A530" s="142"/>
    </row>
    <row r="531" spans="1:1" ht="13" x14ac:dyDescent="0.6">
      <c r="A531" s="142"/>
    </row>
    <row r="532" spans="1:1" ht="13" x14ac:dyDescent="0.6">
      <c r="A532" s="142"/>
    </row>
    <row r="533" spans="1:1" ht="13" x14ac:dyDescent="0.6">
      <c r="A533" s="142"/>
    </row>
    <row r="534" spans="1:1" ht="13" x14ac:dyDescent="0.6">
      <c r="A534" s="142"/>
    </row>
    <row r="535" spans="1:1" ht="13" x14ac:dyDescent="0.6">
      <c r="A535" s="142"/>
    </row>
    <row r="536" spans="1:1" ht="13" x14ac:dyDescent="0.6">
      <c r="A536" s="142"/>
    </row>
    <row r="537" spans="1:1" ht="13" x14ac:dyDescent="0.6">
      <c r="A537" s="142"/>
    </row>
    <row r="538" spans="1:1" ht="13" x14ac:dyDescent="0.6">
      <c r="A538" s="142"/>
    </row>
    <row r="539" spans="1:1" ht="13" x14ac:dyDescent="0.6">
      <c r="A539" s="142"/>
    </row>
    <row r="540" spans="1:1" ht="13" x14ac:dyDescent="0.6">
      <c r="A540" s="142"/>
    </row>
    <row r="541" spans="1:1" ht="13" x14ac:dyDescent="0.6">
      <c r="A541" s="142"/>
    </row>
    <row r="542" spans="1:1" ht="13" x14ac:dyDescent="0.6">
      <c r="A542" s="142"/>
    </row>
    <row r="543" spans="1:1" ht="13" x14ac:dyDescent="0.6">
      <c r="A543" s="142"/>
    </row>
    <row r="544" spans="1:1" ht="13" x14ac:dyDescent="0.6">
      <c r="A544" s="142"/>
    </row>
    <row r="545" spans="1:1" ht="13" x14ac:dyDescent="0.6">
      <c r="A545" s="142"/>
    </row>
    <row r="546" spans="1:1" ht="13" x14ac:dyDescent="0.6">
      <c r="A546" s="142"/>
    </row>
    <row r="547" spans="1:1" ht="13" x14ac:dyDescent="0.6">
      <c r="A547" s="142"/>
    </row>
    <row r="548" spans="1:1" ht="13" x14ac:dyDescent="0.6">
      <c r="A548" s="142"/>
    </row>
    <row r="549" spans="1:1" ht="13" x14ac:dyDescent="0.6">
      <c r="A549" s="142"/>
    </row>
    <row r="550" spans="1:1" ht="13" x14ac:dyDescent="0.6">
      <c r="A550" s="142"/>
    </row>
    <row r="551" spans="1:1" ht="13" x14ac:dyDescent="0.6">
      <c r="A551" s="142"/>
    </row>
    <row r="552" spans="1:1" ht="13" x14ac:dyDescent="0.6">
      <c r="A552" s="142"/>
    </row>
    <row r="553" spans="1:1" ht="13" x14ac:dyDescent="0.6">
      <c r="A553" s="142"/>
    </row>
    <row r="554" spans="1:1" ht="13" x14ac:dyDescent="0.6">
      <c r="A554" s="142"/>
    </row>
    <row r="555" spans="1:1" ht="13" x14ac:dyDescent="0.6">
      <c r="A555" s="142"/>
    </row>
    <row r="556" spans="1:1" ht="13" x14ac:dyDescent="0.6">
      <c r="A556" s="142"/>
    </row>
    <row r="557" spans="1:1" ht="13" x14ac:dyDescent="0.6">
      <c r="A557" s="142"/>
    </row>
    <row r="558" spans="1:1" ht="13" x14ac:dyDescent="0.6">
      <c r="A558" s="142"/>
    </row>
    <row r="559" spans="1:1" ht="13" x14ac:dyDescent="0.6">
      <c r="A559" s="142"/>
    </row>
    <row r="560" spans="1:1" ht="13" x14ac:dyDescent="0.6">
      <c r="A560" s="142"/>
    </row>
    <row r="561" spans="1:1" ht="13" x14ac:dyDescent="0.6">
      <c r="A561" s="142"/>
    </row>
    <row r="562" spans="1:1" ht="13" x14ac:dyDescent="0.6">
      <c r="A562" s="142"/>
    </row>
    <row r="563" spans="1:1" ht="13" x14ac:dyDescent="0.6">
      <c r="A563" s="142"/>
    </row>
    <row r="564" spans="1:1" ht="13" x14ac:dyDescent="0.6">
      <c r="A564" s="142"/>
    </row>
    <row r="565" spans="1:1" ht="13" x14ac:dyDescent="0.6">
      <c r="A565" s="142"/>
    </row>
    <row r="566" spans="1:1" ht="13" x14ac:dyDescent="0.6">
      <c r="A566" s="142"/>
    </row>
    <row r="567" spans="1:1" ht="13" x14ac:dyDescent="0.6">
      <c r="A567" s="142"/>
    </row>
    <row r="568" spans="1:1" ht="13" x14ac:dyDescent="0.6">
      <c r="A568" s="142"/>
    </row>
    <row r="569" spans="1:1" ht="13" x14ac:dyDescent="0.6">
      <c r="A569" s="142"/>
    </row>
    <row r="570" spans="1:1" ht="13" x14ac:dyDescent="0.6">
      <c r="A570" s="142"/>
    </row>
    <row r="571" spans="1:1" ht="13" x14ac:dyDescent="0.6">
      <c r="A571" s="142"/>
    </row>
    <row r="572" spans="1:1" ht="13" x14ac:dyDescent="0.6">
      <c r="A572" s="142"/>
    </row>
    <row r="573" spans="1:1" ht="13" x14ac:dyDescent="0.6">
      <c r="A573" s="142"/>
    </row>
    <row r="574" spans="1:1" ht="13" x14ac:dyDescent="0.6">
      <c r="A574" s="142"/>
    </row>
    <row r="575" spans="1:1" ht="13" x14ac:dyDescent="0.6">
      <c r="A575" s="142"/>
    </row>
    <row r="576" spans="1:1" ht="13" x14ac:dyDescent="0.6">
      <c r="A576" s="142"/>
    </row>
    <row r="577" spans="1:1" ht="13" x14ac:dyDescent="0.6">
      <c r="A577" s="142"/>
    </row>
    <row r="578" spans="1:1" ht="13" x14ac:dyDescent="0.6">
      <c r="A578" s="142"/>
    </row>
    <row r="579" spans="1:1" ht="13" x14ac:dyDescent="0.6">
      <c r="A579" s="142"/>
    </row>
    <row r="580" spans="1:1" ht="13" x14ac:dyDescent="0.6">
      <c r="A580" s="142"/>
    </row>
    <row r="581" spans="1:1" ht="13" x14ac:dyDescent="0.6">
      <c r="A581" s="142"/>
    </row>
    <row r="582" spans="1:1" ht="13" x14ac:dyDescent="0.6">
      <c r="A582" s="142"/>
    </row>
    <row r="583" spans="1:1" ht="13" x14ac:dyDescent="0.6">
      <c r="A583" s="142"/>
    </row>
    <row r="584" spans="1:1" ht="13" x14ac:dyDescent="0.6">
      <c r="A584" s="142"/>
    </row>
    <row r="585" spans="1:1" ht="13" x14ac:dyDescent="0.6">
      <c r="A585" s="142"/>
    </row>
    <row r="586" spans="1:1" ht="13" x14ac:dyDescent="0.6">
      <c r="A586" s="142"/>
    </row>
    <row r="587" spans="1:1" ht="13" x14ac:dyDescent="0.6">
      <c r="A587" s="142"/>
    </row>
    <row r="588" spans="1:1" ht="13" x14ac:dyDescent="0.6">
      <c r="A588" s="142"/>
    </row>
    <row r="589" spans="1:1" ht="13" x14ac:dyDescent="0.6">
      <c r="A589" s="142"/>
    </row>
    <row r="590" spans="1:1" ht="13" x14ac:dyDescent="0.6">
      <c r="A590" s="142"/>
    </row>
    <row r="591" spans="1:1" ht="13" x14ac:dyDescent="0.6">
      <c r="A591" s="142"/>
    </row>
    <row r="592" spans="1:1" ht="13" x14ac:dyDescent="0.6">
      <c r="A592" s="142"/>
    </row>
    <row r="593" spans="1:1" ht="13" x14ac:dyDescent="0.6">
      <c r="A593" s="142"/>
    </row>
    <row r="594" spans="1:1" ht="13" x14ac:dyDescent="0.6">
      <c r="A594" s="142"/>
    </row>
    <row r="595" spans="1:1" ht="13" x14ac:dyDescent="0.6">
      <c r="A595" s="142"/>
    </row>
    <row r="596" spans="1:1" ht="13" x14ac:dyDescent="0.6">
      <c r="A596" s="142"/>
    </row>
    <row r="597" spans="1:1" ht="13" x14ac:dyDescent="0.6">
      <c r="A597" s="142"/>
    </row>
    <row r="598" spans="1:1" ht="13" x14ac:dyDescent="0.6">
      <c r="A598" s="142"/>
    </row>
    <row r="599" spans="1:1" ht="13" x14ac:dyDescent="0.6">
      <c r="A599" s="142"/>
    </row>
    <row r="600" spans="1:1" ht="13" x14ac:dyDescent="0.6">
      <c r="A600" s="142"/>
    </row>
    <row r="601" spans="1:1" ht="13" x14ac:dyDescent="0.6">
      <c r="A601" s="142"/>
    </row>
    <row r="602" spans="1:1" ht="13" x14ac:dyDescent="0.6">
      <c r="A602" s="142"/>
    </row>
    <row r="603" spans="1:1" ht="13" x14ac:dyDescent="0.6">
      <c r="A603" s="142"/>
    </row>
    <row r="604" spans="1:1" ht="13" x14ac:dyDescent="0.6">
      <c r="A604" s="142"/>
    </row>
    <row r="605" spans="1:1" ht="13" x14ac:dyDescent="0.6">
      <c r="A605" s="142"/>
    </row>
    <row r="606" spans="1:1" ht="13" x14ac:dyDescent="0.6">
      <c r="A606" s="142"/>
    </row>
    <row r="607" spans="1:1" ht="13" x14ac:dyDescent="0.6">
      <c r="A607" s="142"/>
    </row>
    <row r="608" spans="1:1" ht="13" x14ac:dyDescent="0.6">
      <c r="A608" s="142"/>
    </row>
    <row r="609" spans="1:1" ht="13" x14ac:dyDescent="0.6">
      <c r="A609" s="142"/>
    </row>
    <row r="610" spans="1:1" ht="13" x14ac:dyDescent="0.6">
      <c r="A610" s="142"/>
    </row>
    <row r="611" spans="1:1" ht="13" x14ac:dyDescent="0.6">
      <c r="A611" s="142"/>
    </row>
    <row r="612" spans="1:1" ht="13" x14ac:dyDescent="0.6">
      <c r="A612" s="142"/>
    </row>
    <row r="613" spans="1:1" ht="13" x14ac:dyDescent="0.6">
      <c r="A613" s="142"/>
    </row>
    <row r="614" spans="1:1" ht="13" x14ac:dyDescent="0.6">
      <c r="A614" s="142"/>
    </row>
    <row r="615" spans="1:1" ht="13" x14ac:dyDescent="0.6">
      <c r="A615" s="142"/>
    </row>
    <row r="616" spans="1:1" ht="13" x14ac:dyDescent="0.6">
      <c r="A616" s="142"/>
    </row>
    <row r="617" spans="1:1" ht="13" x14ac:dyDescent="0.6">
      <c r="A617" s="142"/>
    </row>
    <row r="618" spans="1:1" ht="13" x14ac:dyDescent="0.6">
      <c r="A618" s="142"/>
    </row>
    <row r="619" spans="1:1" ht="13" x14ac:dyDescent="0.6">
      <c r="A619" s="142"/>
    </row>
    <row r="620" spans="1:1" ht="13" x14ac:dyDescent="0.6">
      <c r="A620" s="142"/>
    </row>
    <row r="621" spans="1:1" ht="13" x14ac:dyDescent="0.6">
      <c r="A621" s="142"/>
    </row>
    <row r="622" spans="1:1" ht="13" x14ac:dyDescent="0.6">
      <c r="A622" s="142"/>
    </row>
    <row r="623" spans="1:1" ht="13" x14ac:dyDescent="0.6">
      <c r="A623" s="142"/>
    </row>
    <row r="624" spans="1:1" ht="13" x14ac:dyDescent="0.6">
      <c r="A624" s="142"/>
    </row>
    <row r="625" spans="1:1" ht="13" x14ac:dyDescent="0.6">
      <c r="A625" s="142"/>
    </row>
    <row r="626" spans="1:1" ht="13" x14ac:dyDescent="0.6">
      <c r="A626" s="142"/>
    </row>
    <row r="627" spans="1:1" ht="13" x14ac:dyDescent="0.6">
      <c r="A627" s="142"/>
    </row>
    <row r="628" spans="1:1" ht="13" x14ac:dyDescent="0.6">
      <c r="A628" s="142"/>
    </row>
    <row r="629" spans="1:1" ht="13" x14ac:dyDescent="0.6">
      <c r="A629" s="142"/>
    </row>
    <row r="630" spans="1:1" ht="13" x14ac:dyDescent="0.6">
      <c r="A630" s="142"/>
    </row>
    <row r="631" spans="1:1" ht="13" x14ac:dyDescent="0.6">
      <c r="A631" s="142"/>
    </row>
    <row r="632" spans="1:1" ht="13" x14ac:dyDescent="0.6">
      <c r="A632" s="142"/>
    </row>
    <row r="633" spans="1:1" ht="13" x14ac:dyDescent="0.6">
      <c r="A633" s="142"/>
    </row>
    <row r="634" spans="1:1" ht="13" x14ac:dyDescent="0.6">
      <c r="A634" s="142"/>
    </row>
    <row r="635" spans="1:1" ht="13" x14ac:dyDescent="0.6">
      <c r="A635" s="142"/>
    </row>
    <row r="636" spans="1:1" ht="13" x14ac:dyDescent="0.6">
      <c r="A636" s="142"/>
    </row>
    <row r="637" spans="1:1" ht="13" x14ac:dyDescent="0.6">
      <c r="A637" s="142"/>
    </row>
    <row r="638" spans="1:1" ht="13" x14ac:dyDescent="0.6">
      <c r="A638" s="142"/>
    </row>
    <row r="639" spans="1:1" ht="13" x14ac:dyDescent="0.6">
      <c r="A639" s="142"/>
    </row>
    <row r="640" spans="1:1" ht="13" x14ac:dyDescent="0.6">
      <c r="A640" s="142"/>
    </row>
    <row r="641" spans="1:1" ht="13" x14ac:dyDescent="0.6">
      <c r="A641" s="142"/>
    </row>
    <row r="642" spans="1:1" ht="13" x14ac:dyDescent="0.6">
      <c r="A642" s="142"/>
    </row>
    <row r="643" spans="1:1" ht="13" x14ac:dyDescent="0.6">
      <c r="A643" s="142"/>
    </row>
    <row r="644" spans="1:1" ht="13" x14ac:dyDescent="0.6">
      <c r="A644" s="142"/>
    </row>
    <row r="645" spans="1:1" ht="13" x14ac:dyDescent="0.6">
      <c r="A645" s="142"/>
    </row>
    <row r="646" spans="1:1" ht="13" x14ac:dyDescent="0.6">
      <c r="A646" s="142"/>
    </row>
    <row r="647" spans="1:1" ht="13" x14ac:dyDescent="0.6">
      <c r="A647" s="142"/>
    </row>
    <row r="648" spans="1:1" ht="13" x14ac:dyDescent="0.6">
      <c r="A648" s="142"/>
    </row>
    <row r="649" spans="1:1" ht="13" x14ac:dyDescent="0.6">
      <c r="A649" s="142"/>
    </row>
    <row r="650" spans="1:1" ht="13" x14ac:dyDescent="0.6">
      <c r="A650" s="142"/>
    </row>
    <row r="651" spans="1:1" ht="13" x14ac:dyDescent="0.6">
      <c r="A651" s="142"/>
    </row>
    <row r="652" spans="1:1" ht="13" x14ac:dyDescent="0.6">
      <c r="A652" s="142"/>
    </row>
    <row r="653" spans="1:1" ht="13" x14ac:dyDescent="0.6">
      <c r="A653" s="142"/>
    </row>
    <row r="654" spans="1:1" ht="13" x14ac:dyDescent="0.6">
      <c r="A654" s="142"/>
    </row>
    <row r="655" spans="1:1" ht="13" x14ac:dyDescent="0.6">
      <c r="A655" s="142"/>
    </row>
    <row r="656" spans="1:1" ht="13" x14ac:dyDescent="0.6">
      <c r="A656" s="142"/>
    </row>
    <row r="657" spans="1:1" ht="13" x14ac:dyDescent="0.6">
      <c r="A657" s="142"/>
    </row>
    <row r="658" spans="1:1" ht="13" x14ac:dyDescent="0.6">
      <c r="A658" s="142"/>
    </row>
    <row r="659" spans="1:1" ht="13" x14ac:dyDescent="0.6">
      <c r="A659" s="142"/>
    </row>
    <row r="660" spans="1:1" ht="13" x14ac:dyDescent="0.6">
      <c r="A660" s="142"/>
    </row>
    <row r="661" spans="1:1" ht="13" x14ac:dyDescent="0.6">
      <c r="A661" s="142"/>
    </row>
    <row r="662" spans="1:1" ht="13" x14ac:dyDescent="0.6">
      <c r="A662" s="142"/>
    </row>
    <row r="663" spans="1:1" ht="13" x14ac:dyDescent="0.6">
      <c r="A663" s="142"/>
    </row>
    <row r="664" spans="1:1" ht="13" x14ac:dyDescent="0.6">
      <c r="A664" s="142"/>
    </row>
    <row r="665" spans="1:1" ht="13" x14ac:dyDescent="0.6">
      <c r="A665" s="142"/>
    </row>
    <row r="666" spans="1:1" ht="13" x14ac:dyDescent="0.6">
      <c r="A666" s="142"/>
    </row>
    <row r="667" spans="1:1" ht="13" x14ac:dyDescent="0.6">
      <c r="A667" s="142"/>
    </row>
    <row r="668" spans="1:1" ht="13" x14ac:dyDescent="0.6">
      <c r="A668" s="142"/>
    </row>
    <row r="669" spans="1:1" ht="13" x14ac:dyDescent="0.6">
      <c r="A669" s="142"/>
    </row>
    <row r="670" spans="1:1" ht="13" x14ac:dyDescent="0.6">
      <c r="A670" s="142"/>
    </row>
    <row r="671" spans="1:1" ht="13" x14ac:dyDescent="0.6">
      <c r="A671" s="142"/>
    </row>
    <row r="672" spans="1:1" ht="13" x14ac:dyDescent="0.6">
      <c r="A672" s="142"/>
    </row>
    <row r="673" spans="1:1" ht="13" x14ac:dyDescent="0.6">
      <c r="A673" s="142"/>
    </row>
    <row r="674" spans="1:1" ht="13" x14ac:dyDescent="0.6">
      <c r="A674" s="142"/>
    </row>
    <row r="675" spans="1:1" ht="13" x14ac:dyDescent="0.6">
      <c r="A675" s="142"/>
    </row>
    <row r="676" spans="1:1" ht="13" x14ac:dyDescent="0.6">
      <c r="A676" s="142"/>
    </row>
    <row r="677" spans="1:1" ht="13" x14ac:dyDescent="0.6">
      <c r="A677" s="142"/>
    </row>
    <row r="678" spans="1:1" ht="13" x14ac:dyDescent="0.6">
      <c r="A678" s="142"/>
    </row>
    <row r="679" spans="1:1" ht="13" x14ac:dyDescent="0.6">
      <c r="A679" s="142"/>
    </row>
    <row r="680" spans="1:1" ht="13" x14ac:dyDescent="0.6">
      <c r="A680" s="142"/>
    </row>
    <row r="681" spans="1:1" ht="13" x14ac:dyDescent="0.6">
      <c r="A681" s="142"/>
    </row>
    <row r="682" spans="1:1" ht="13" x14ac:dyDescent="0.6">
      <c r="A682" s="142"/>
    </row>
    <row r="683" spans="1:1" ht="13" x14ac:dyDescent="0.6">
      <c r="A683" s="142"/>
    </row>
    <row r="684" spans="1:1" ht="13" x14ac:dyDescent="0.6">
      <c r="A684" s="142"/>
    </row>
    <row r="685" spans="1:1" ht="13" x14ac:dyDescent="0.6">
      <c r="A685" s="142"/>
    </row>
    <row r="686" spans="1:1" ht="13" x14ac:dyDescent="0.6">
      <c r="A686" s="142"/>
    </row>
    <row r="687" spans="1:1" ht="13" x14ac:dyDescent="0.6">
      <c r="A687" s="142"/>
    </row>
    <row r="688" spans="1:1" ht="13" x14ac:dyDescent="0.6">
      <c r="A688" s="142"/>
    </row>
    <row r="689" spans="1:1" ht="13" x14ac:dyDescent="0.6">
      <c r="A689" s="142"/>
    </row>
    <row r="690" spans="1:1" ht="13" x14ac:dyDescent="0.6">
      <c r="A690" s="142"/>
    </row>
    <row r="691" spans="1:1" ht="13" x14ac:dyDescent="0.6">
      <c r="A691" s="142"/>
    </row>
    <row r="692" spans="1:1" ht="13" x14ac:dyDescent="0.6">
      <c r="A692" s="142"/>
    </row>
    <row r="693" spans="1:1" ht="13" x14ac:dyDescent="0.6">
      <c r="A693" s="142"/>
    </row>
    <row r="694" spans="1:1" ht="13" x14ac:dyDescent="0.6">
      <c r="A694" s="142"/>
    </row>
    <row r="695" spans="1:1" ht="13" x14ac:dyDescent="0.6">
      <c r="A695" s="142"/>
    </row>
    <row r="696" spans="1:1" ht="13" x14ac:dyDescent="0.6">
      <c r="A696" s="142"/>
    </row>
    <row r="697" spans="1:1" ht="13" x14ac:dyDescent="0.6">
      <c r="A697" s="142"/>
    </row>
    <row r="698" spans="1:1" ht="13" x14ac:dyDescent="0.6">
      <c r="A698" s="142"/>
    </row>
    <row r="699" spans="1:1" ht="13" x14ac:dyDescent="0.6">
      <c r="A699" s="142"/>
    </row>
    <row r="700" spans="1:1" ht="13" x14ac:dyDescent="0.6">
      <c r="A700" s="142"/>
    </row>
    <row r="701" spans="1:1" ht="13" x14ac:dyDescent="0.6">
      <c r="A701" s="142"/>
    </row>
    <row r="702" spans="1:1" ht="13" x14ac:dyDescent="0.6">
      <c r="A702" s="142"/>
    </row>
    <row r="703" spans="1:1" ht="13" x14ac:dyDescent="0.6">
      <c r="A703" s="142"/>
    </row>
    <row r="704" spans="1:1" ht="13" x14ac:dyDescent="0.6">
      <c r="A704" s="142"/>
    </row>
    <row r="705" spans="1:1" ht="13" x14ac:dyDescent="0.6">
      <c r="A705" s="142"/>
    </row>
    <row r="706" spans="1:1" ht="13" x14ac:dyDescent="0.6">
      <c r="A706" s="142"/>
    </row>
    <row r="707" spans="1:1" ht="13" x14ac:dyDescent="0.6">
      <c r="A707" s="142"/>
    </row>
    <row r="708" spans="1:1" ht="13" x14ac:dyDescent="0.6">
      <c r="A708" s="142"/>
    </row>
    <row r="709" spans="1:1" ht="13" x14ac:dyDescent="0.6">
      <c r="A709" s="142"/>
    </row>
    <row r="710" spans="1:1" ht="13" x14ac:dyDescent="0.6">
      <c r="A710" s="142"/>
    </row>
    <row r="711" spans="1:1" ht="13" x14ac:dyDescent="0.6">
      <c r="A711" s="142"/>
    </row>
    <row r="712" spans="1:1" ht="13" x14ac:dyDescent="0.6">
      <c r="A712" s="142"/>
    </row>
    <row r="713" spans="1:1" ht="13" x14ac:dyDescent="0.6">
      <c r="A713" s="142"/>
    </row>
    <row r="714" spans="1:1" ht="13" x14ac:dyDescent="0.6">
      <c r="A714" s="142"/>
    </row>
    <row r="715" spans="1:1" ht="13" x14ac:dyDescent="0.6">
      <c r="A715" s="142"/>
    </row>
    <row r="716" spans="1:1" ht="13" x14ac:dyDescent="0.6">
      <c r="A716" s="142"/>
    </row>
    <row r="717" spans="1:1" ht="13" x14ac:dyDescent="0.6">
      <c r="A717" s="142"/>
    </row>
    <row r="718" spans="1:1" ht="13" x14ac:dyDescent="0.6">
      <c r="A718" s="142"/>
    </row>
    <row r="719" spans="1:1" ht="13" x14ac:dyDescent="0.6">
      <c r="A719" s="142"/>
    </row>
    <row r="720" spans="1:1" ht="13" x14ac:dyDescent="0.6">
      <c r="A720" s="142"/>
    </row>
    <row r="721" spans="1:1" ht="13" x14ac:dyDescent="0.6">
      <c r="A721" s="142"/>
    </row>
    <row r="722" spans="1:1" ht="13" x14ac:dyDescent="0.6">
      <c r="A722" s="142"/>
    </row>
    <row r="723" spans="1:1" ht="13" x14ac:dyDescent="0.6">
      <c r="A723" s="142"/>
    </row>
    <row r="724" spans="1:1" ht="13" x14ac:dyDescent="0.6">
      <c r="A724" s="142"/>
    </row>
    <row r="725" spans="1:1" ht="13" x14ac:dyDescent="0.6">
      <c r="A725" s="142"/>
    </row>
    <row r="726" spans="1:1" ht="13" x14ac:dyDescent="0.6">
      <c r="A726" s="142"/>
    </row>
    <row r="727" spans="1:1" ht="13" x14ac:dyDescent="0.6">
      <c r="A727" s="142"/>
    </row>
    <row r="728" spans="1:1" ht="13" x14ac:dyDescent="0.6">
      <c r="A728" s="142"/>
    </row>
    <row r="729" spans="1:1" ht="13" x14ac:dyDescent="0.6">
      <c r="A729" s="142"/>
    </row>
    <row r="730" spans="1:1" ht="13" x14ac:dyDescent="0.6">
      <c r="A730" s="142"/>
    </row>
    <row r="731" spans="1:1" ht="13" x14ac:dyDescent="0.6">
      <c r="A731" s="142"/>
    </row>
    <row r="732" spans="1:1" ht="13" x14ac:dyDescent="0.6">
      <c r="A732" s="142"/>
    </row>
    <row r="733" spans="1:1" ht="13" x14ac:dyDescent="0.6">
      <c r="A733" s="142"/>
    </row>
    <row r="734" spans="1:1" ht="13" x14ac:dyDescent="0.6">
      <c r="A734" s="142"/>
    </row>
    <row r="735" spans="1:1" ht="13" x14ac:dyDescent="0.6">
      <c r="A735" s="142"/>
    </row>
    <row r="736" spans="1:1" ht="13" x14ac:dyDescent="0.6">
      <c r="A736" s="142"/>
    </row>
    <row r="737" spans="1:1" ht="13" x14ac:dyDescent="0.6">
      <c r="A737" s="142"/>
    </row>
    <row r="738" spans="1:1" ht="13" x14ac:dyDescent="0.6">
      <c r="A738" s="142"/>
    </row>
    <row r="739" spans="1:1" ht="13" x14ac:dyDescent="0.6">
      <c r="A739" s="142"/>
    </row>
    <row r="740" spans="1:1" ht="13" x14ac:dyDescent="0.6">
      <c r="A740" s="142"/>
    </row>
    <row r="741" spans="1:1" ht="13" x14ac:dyDescent="0.6">
      <c r="A741" s="142"/>
    </row>
    <row r="742" spans="1:1" ht="13" x14ac:dyDescent="0.6">
      <c r="A742" s="142"/>
    </row>
    <row r="743" spans="1:1" ht="13" x14ac:dyDescent="0.6">
      <c r="A743" s="142"/>
    </row>
    <row r="744" spans="1:1" ht="13" x14ac:dyDescent="0.6">
      <c r="A744" s="142"/>
    </row>
    <row r="745" spans="1:1" ht="13" x14ac:dyDescent="0.6">
      <c r="A745" s="142"/>
    </row>
    <row r="746" spans="1:1" ht="13" x14ac:dyDescent="0.6">
      <c r="A746" s="142"/>
    </row>
    <row r="747" spans="1:1" ht="13" x14ac:dyDescent="0.6">
      <c r="A747" s="142"/>
    </row>
    <row r="748" spans="1:1" ht="13" x14ac:dyDescent="0.6">
      <c r="A748" s="142"/>
    </row>
    <row r="749" spans="1:1" ht="13" x14ac:dyDescent="0.6">
      <c r="A749" s="142"/>
    </row>
    <row r="750" spans="1:1" ht="13" x14ac:dyDescent="0.6">
      <c r="A750" s="142"/>
    </row>
    <row r="751" spans="1:1" ht="13" x14ac:dyDescent="0.6">
      <c r="A751" s="142"/>
    </row>
    <row r="752" spans="1:1" ht="13" x14ac:dyDescent="0.6">
      <c r="A752" s="142"/>
    </row>
    <row r="753" spans="1:1" ht="13" x14ac:dyDescent="0.6">
      <c r="A753" s="142"/>
    </row>
    <row r="754" spans="1:1" ht="13" x14ac:dyDescent="0.6">
      <c r="A754" s="142"/>
    </row>
    <row r="755" spans="1:1" ht="13" x14ac:dyDescent="0.6">
      <c r="A755" s="142"/>
    </row>
    <row r="756" spans="1:1" ht="13" x14ac:dyDescent="0.6">
      <c r="A756" s="142"/>
    </row>
    <row r="757" spans="1:1" ht="13" x14ac:dyDescent="0.6">
      <c r="A757" s="142"/>
    </row>
    <row r="758" spans="1:1" ht="13" x14ac:dyDescent="0.6">
      <c r="A758" s="142"/>
    </row>
    <row r="759" spans="1:1" ht="13" x14ac:dyDescent="0.6">
      <c r="A759" s="142"/>
    </row>
    <row r="760" spans="1:1" ht="13" x14ac:dyDescent="0.6">
      <c r="A760" s="142"/>
    </row>
    <row r="761" spans="1:1" ht="13" x14ac:dyDescent="0.6">
      <c r="A761" s="142"/>
    </row>
    <row r="762" spans="1:1" ht="13" x14ac:dyDescent="0.6">
      <c r="A762" s="142"/>
    </row>
    <row r="763" spans="1:1" ht="13" x14ac:dyDescent="0.6">
      <c r="A763" s="142"/>
    </row>
    <row r="764" spans="1:1" ht="13" x14ac:dyDescent="0.6">
      <c r="A764" s="142"/>
    </row>
    <row r="765" spans="1:1" ht="13" x14ac:dyDescent="0.6">
      <c r="A765" s="142"/>
    </row>
    <row r="766" spans="1:1" ht="13" x14ac:dyDescent="0.6">
      <c r="A766" s="142"/>
    </row>
    <row r="767" spans="1:1" ht="13" x14ac:dyDescent="0.6">
      <c r="A767" s="142"/>
    </row>
    <row r="768" spans="1:1" ht="13" x14ac:dyDescent="0.6">
      <c r="A768" s="142"/>
    </row>
    <row r="769" spans="1:1" ht="13" x14ac:dyDescent="0.6">
      <c r="A769" s="142"/>
    </row>
    <row r="770" spans="1:1" ht="13" x14ac:dyDescent="0.6">
      <c r="A770" s="142"/>
    </row>
    <row r="771" spans="1:1" ht="13" x14ac:dyDescent="0.6">
      <c r="A771" s="142"/>
    </row>
    <row r="772" spans="1:1" ht="13" x14ac:dyDescent="0.6">
      <c r="A772" s="142"/>
    </row>
    <row r="773" spans="1:1" ht="13" x14ac:dyDescent="0.6">
      <c r="A773" s="142"/>
    </row>
    <row r="774" spans="1:1" ht="13" x14ac:dyDescent="0.6">
      <c r="A774" s="142"/>
    </row>
    <row r="775" spans="1:1" ht="13" x14ac:dyDescent="0.6">
      <c r="A775" s="142"/>
    </row>
    <row r="776" spans="1:1" ht="13" x14ac:dyDescent="0.6">
      <c r="A776" s="142"/>
    </row>
    <row r="777" spans="1:1" ht="13" x14ac:dyDescent="0.6">
      <c r="A777" s="142"/>
    </row>
    <row r="778" spans="1:1" ht="13" x14ac:dyDescent="0.6">
      <c r="A778" s="142"/>
    </row>
    <row r="779" spans="1:1" ht="13" x14ac:dyDescent="0.6">
      <c r="A779" s="142"/>
    </row>
    <row r="780" spans="1:1" ht="13" x14ac:dyDescent="0.6">
      <c r="A780" s="142"/>
    </row>
    <row r="781" spans="1:1" ht="13" x14ac:dyDescent="0.6">
      <c r="A781" s="142"/>
    </row>
    <row r="782" spans="1:1" ht="13" x14ac:dyDescent="0.6">
      <c r="A782" s="142"/>
    </row>
    <row r="783" spans="1:1" ht="13" x14ac:dyDescent="0.6">
      <c r="A783" s="142"/>
    </row>
    <row r="784" spans="1:1" ht="13" x14ac:dyDescent="0.6">
      <c r="A784" s="142"/>
    </row>
    <row r="785" spans="1:1" ht="13" x14ac:dyDescent="0.6">
      <c r="A785" s="142"/>
    </row>
    <row r="786" spans="1:1" ht="13" x14ac:dyDescent="0.6">
      <c r="A786" s="142"/>
    </row>
    <row r="787" spans="1:1" ht="13" x14ac:dyDescent="0.6">
      <c r="A787" s="142"/>
    </row>
    <row r="788" spans="1:1" ht="13" x14ac:dyDescent="0.6">
      <c r="A788" s="142"/>
    </row>
    <row r="789" spans="1:1" ht="13" x14ac:dyDescent="0.6">
      <c r="A789" s="142"/>
    </row>
    <row r="790" spans="1:1" ht="13" x14ac:dyDescent="0.6">
      <c r="A790" s="142"/>
    </row>
    <row r="791" spans="1:1" ht="13" x14ac:dyDescent="0.6">
      <c r="A791" s="142"/>
    </row>
    <row r="792" spans="1:1" ht="13" x14ac:dyDescent="0.6">
      <c r="A792" s="142"/>
    </row>
    <row r="793" spans="1:1" ht="13" x14ac:dyDescent="0.6">
      <c r="A793" s="142"/>
    </row>
    <row r="794" spans="1:1" ht="13" x14ac:dyDescent="0.6">
      <c r="A794" s="142"/>
    </row>
    <row r="795" spans="1:1" ht="13" x14ac:dyDescent="0.6">
      <c r="A795" s="142"/>
    </row>
    <row r="796" spans="1:1" ht="13" x14ac:dyDescent="0.6">
      <c r="A796" s="142"/>
    </row>
    <row r="797" spans="1:1" ht="13" x14ac:dyDescent="0.6">
      <c r="A797" s="142"/>
    </row>
    <row r="798" spans="1:1" ht="13" x14ac:dyDescent="0.6">
      <c r="A798" s="142"/>
    </row>
    <row r="799" spans="1:1" ht="13" x14ac:dyDescent="0.6">
      <c r="A799" s="142"/>
    </row>
    <row r="800" spans="1:1" ht="13" x14ac:dyDescent="0.6">
      <c r="A800" s="142"/>
    </row>
    <row r="801" spans="1:1" ht="13" x14ac:dyDescent="0.6">
      <c r="A801" s="142"/>
    </row>
    <row r="802" spans="1:1" ht="13" x14ac:dyDescent="0.6">
      <c r="A802" s="142"/>
    </row>
    <row r="803" spans="1:1" ht="13" x14ac:dyDescent="0.6">
      <c r="A803" s="142"/>
    </row>
    <row r="804" spans="1:1" ht="13" x14ac:dyDescent="0.6">
      <c r="A804" s="142"/>
    </row>
    <row r="805" spans="1:1" ht="13" x14ac:dyDescent="0.6">
      <c r="A805" s="142"/>
    </row>
    <row r="806" spans="1:1" ht="13" x14ac:dyDescent="0.6">
      <c r="A806" s="142"/>
    </row>
    <row r="807" spans="1:1" ht="13" x14ac:dyDescent="0.6">
      <c r="A807" s="142"/>
    </row>
    <row r="808" spans="1:1" ht="13" x14ac:dyDescent="0.6">
      <c r="A808" s="142"/>
    </row>
    <row r="809" spans="1:1" ht="13" x14ac:dyDescent="0.6">
      <c r="A809" s="142"/>
    </row>
    <row r="810" spans="1:1" ht="13" x14ac:dyDescent="0.6">
      <c r="A810" s="142"/>
    </row>
    <row r="811" spans="1:1" ht="13" x14ac:dyDescent="0.6">
      <c r="A811" s="142"/>
    </row>
    <row r="812" spans="1:1" ht="13" x14ac:dyDescent="0.6">
      <c r="A812" s="142"/>
    </row>
    <row r="813" spans="1:1" ht="13" x14ac:dyDescent="0.6">
      <c r="A813" s="142"/>
    </row>
    <row r="814" spans="1:1" ht="13" x14ac:dyDescent="0.6">
      <c r="A814" s="142"/>
    </row>
    <row r="815" spans="1:1" ht="13" x14ac:dyDescent="0.6">
      <c r="A815" s="142"/>
    </row>
    <row r="816" spans="1:1" ht="13" x14ac:dyDescent="0.6">
      <c r="A816" s="142"/>
    </row>
    <row r="817" spans="1:1" ht="13" x14ac:dyDescent="0.6">
      <c r="A817" s="142"/>
    </row>
    <row r="818" spans="1:1" ht="13" x14ac:dyDescent="0.6">
      <c r="A818" s="142"/>
    </row>
    <row r="819" spans="1:1" ht="13" x14ac:dyDescent="0.6">
      <c r="A819" s="142"/>
    </row>
    <row r="820" spans="1:1" ht="13" x14ac:dyDescent="0.6">
      <c r="A820" s="142"/>
    </row>
    <row r="821" spans="1:1" ht="13" x14ac:dyDescent="0.6">
      <c r="A821" s="142"/>
    </row>
    <row r="822" spans="1:1" ht="13" x14ac:dyDescent="0.6">
      <c r="A822" s="142"/>
    </row>
    <row r="823" spans="1:1" ht="13" x14ac:dyDescent="0.6">
      <c r="A823" s="142"/>
    </row>
    <row r="824" spans="1:1" ht="13" x14ac:dyDescent="0.6">
      <c r="A824" s="142"/>
    </row>
    <row r="825" spans="1:1" ht="13" x14ac:dyDescent="0.6">
      <c r="A825" s="142"/>
    </row>
    <row r="826" spans="1:1" ht="13" x14ac:dyDescent="0.6">
      <c r="A826" s="142"/>
    </row>
    <row r="827" spans="1:1" ht="13" x14ac:dyDescent="0.6">
      <c r="A827" s="142"/>
    </row>
    <row r="828" spans="1:1" ht="13" x14ac:dyDescent="0.6">
      <c r="A828" s="142"/>
    </row>
    <row r="829" spans="1:1" ht="13" x14ac:dyDescent="0.6">
      <c r="A829" s="142"/>
    </row>
    <row r="830" spans="1:1" ht="13" x14ac:dyDescent="0.6">
      <c r="A830" s="142"/>
    </row>
    <row r="831" spans="1:1" ht="13" x14ac:dyDescent="0.6">
      <c r="A831" s="142"/>
    </row>
    <row r="832" spans="1:1" ht="13" x14ac:dyDescent="0.6">
      <c r="A832" s="142"/>
    </row>
    <row r="833" spans="1:1" ht="13" x14ac:dyDescent="0.6">
      <c r="A833" s="142"/>
    </row>
    <row r="834" spans="1:1" ht="13" x14ac:dyDescent="0.6">
      <c r="A834" s="142"/>
    </row>
    <row r="835" spans="1:1" ht="13" x14ac:dyDescent="0.6">
      <c r="A835" s="142"/>
    </row>
    <row r="836" spans="1:1" ht="13" x14ac:dyDescent="0.6">
      <c r="A836" s="142"/>
    </row>
    <row r="837" spans="1:1" ht="13" x14ac:dyDescent="0.6">
      <c r="A837" s="142"/>
    </row>
    <row r="838" spans="1:1" ht="13" x14ac:dyDescent="0.6">
      <c r="A838" s="142"/>
    </row>
    <row r="839" spans="1:1" ht="13" x14ac:dyDescent="0.6">
      <c r="A839" s="142"/>
    </row>
    <row r="840" spans="1:1" ht="13" x14ac:dyDescent="0.6">
      <c r="A840" s="142"/>
    </row>
    <row r="841" spans="1:1" ht="13" x14ac:dyDescent="0.6">
      <c r="A841" s="142"/>
    </row>
    <row r="842" spans="1:1" ht="13" x14ac:dyDescent="0.6">
      <c r="A842" s="142"/>
    </row>
    <row r="843" spans="1:1" ht="13" x14ac:dyDescent="0.6">
      <c r="A843" s="142"/>
    </row>
    <row r="844" spans="1:1" ht="13" x14ac:dyDescent="0.6">
      <c r="A844" s="142"/>
    </row>
    <row r="845" spans="1:1" ht="13" x14ac:dyDescent="0.6">
      <c r="A845" s="142"/>
    </row>
    <row r="846" spans="1:1" ht="13" x14ac:dyDescent="0.6">
      <c r="A846" s="142"/>
    </row>
    <row r="847" spans="1:1" ht="13" x14ac:dyDescent="0.6">
      <c r="A847" s="142"/>
    </row>
    <row r="848" spans="1:1" ht="13" x14ac:dyDescent="0.6">
      <c r="A848" s="142"/>
    </row>
    <row r="849" spans="1:1" ht="13" x14ac:dyDescent="0.6">
      <c r="A849" s="142"/>
    </row>
    <row r="850" spans="1:1" ht="13" x14ac:dyDescent="0.6">
      <c r="A850" s="142"/>
    </row>
    <row r="851" spans="1:1" ht="13" x14ac:dyDescent="0.6">
      <c r="A851" s="142"/>
    </row>
    <row r="852" spans="1:1" ht="13" x14ac:dyDescent="0.6">
      <c r="A852" s="142"/>
    </row>
    <row r="853" spans="1:1" ht="13" x14ac:dyDescent="0.6">
      <c r="A853" s="142"/>
    </row>
    <row r="854" spans="1:1" ht="13" x14ac:dyDescent="0.6">
      <c r="A854" s="142"/>
    </row>
    <row r="855" spans="1:1" ht="13" x14ac:dyDescent="0.6">
      <c r="A855" s="142"/>
    </row>
    <row r="856" spans="1:1" ht="13" x14ac:dyDescent="0.6">
      <c r="A856" s="142"/>
    </row>
    <row r="857" spans="1:1" ht="13" x14ac:dyDescent="0.6">
      <c r="A857" s="142"/>
    </row>
    <row r="858" spans="1:1" ht="13" x14ac:dyDescent="0.6">
      <c r="A858" s="142"/>
    </row>
    <row r="859" spans="1:1" ht="13" x14ac:dyDescent="0.6">
      <c r="A859" s="142"/>
    </row>
    <row r="860" spans="1:1" ht="13" x14ac:dyDescent="0.6">
      <c r="A860" s="142"/>
    </row>
    <row r="861" spans="1:1" ht="13" x14ac:dyDescent="0.6">
      <c r="A861" s="142"/>
    </row>
    <row r="862" spans="1:1" ht="13" x14ac:dyDescent="0.6">
      <c r="A862" s="142"/>
    </row>
    <row r="863" spans="1:1" ht="13" x14ac:dyDescent="0.6">
      <c r="A863" s="142"/>
    </row>
    <row r="864" spans="1:1" ht="13" x14ac:dyDescent="0.6">
      <c r="A864" s="142"/>
    </row>
    <row r="865" spans="1:1" ht="13" x14ac:dyDescent="0.6">
      <c r="A865" s="142"/>
    </row>
    <row r="866" spans="1:1" ht="13" x14ac:dyDescent="0.6">
      <c r="A866" s="142"/>
    </row>
    <row r="867" spans="1:1" ht="13" x14ac:dyDescent="0.6">
      <c r="A867" s="142"/>
    </row>
    <row r="868" spans="1:1" ht="13" x14ac:dyDescent="0.6">
      <c r="A868" s="142"/>
    </row>
    <row r="869" spans="1:1" ht="13" x14ac:dyDescent="0.6">
      <c r="A869" s="142"/>
    </row>
    <row r="870" spans="1:1" ht="13" x14ac:dyDescent="0.6">
      <c r="A870" s="142"/>
    </row>
    <row r="871" spans="1:1" ht="13" x14ac:dyDescent="0.6">
      <c r="A871" s="142"/>
    </row>
    <row r="872" spans="1:1" ht="13" x14ac:dyDescent="0.6">
      <c r="A872" s="142"/>
    </row>
    <row r="873" spans="1:1" ht="13" x14ac:dyDescent="0.6">
      <c r="A873" s="142"/>
    </row>
    <row r="874" spans="1:1" ht="13" x14ac:dyDescent="0.6">
      <c r="A874" s="142"/>
    </row>
    <row r="875" spans="1:1" ht="13" x14ac:dyDescent="0.6">
      <c r="A875" s="142"/>
    </row>
    <row r="876" spans="1:1" ht="13" x14ac:dyDescent="0.6">
      <c r="A876" s="142"/>
    </row>
    <row r="877" spans="1:1" ht="13" x14ac:dyDescent="0.6">
      <c r="A877" s="142"/>
    </row>
    <row r="878" spans="1:1" ht="13" x14ac:dyDescent="0.6">
      <c r="A878" s="142"/>
    </row>
    <row r="879" spans="1:1" ht="13" x14ac:dyDescent="0.6">
      <c r="A879" s="142"/>
    </row>
    <row r="880" spans="1:1" ht="13" x14ac:dyDescent="0.6">
      <c r="A880" s="142"/>
    </row>
    <row r="881" spans="1:1" ht="13" x14ac:dyDescent="0.6">
      <c r="A881" s="142"/>
    </row>
    <row r="882" spans="1:1" ht="13" x14ac:dyDescent="0.6">
      <c r="A882" s="142"/>
    </row>
    <row r="883" spans="1:1" ht="13" x14ac:dyDescent="0.6">
      <c r="A883" s="142"/>
    </row>
    <row r="884" spans="1:1" ht="13" x14ac:dyDescent="0.6">
      <c r="A884" s="142"/>
    </row>
    <row r="885" spans="1:1" ht="13" x14ac:dyDescent="0.6">
      <c r="A885" s="142"/>
    </row>
    <row r="886" spans="1:1" ht="13" x14ac:dyDescent="0.6">
      <c r="A886" s="142"/>
    </row>
    <row r="887" spans="1:1" ht="13" x14ac:dyDescent="0.6">
      <c r="A887" s="142"/>
    </row>
    <row r="888" spans="1:1" ht="13" x14ac:dyDescent="0.6">
      <c r="A888" s="142"/>
    </row>
    <row r="889" spans="1:1" ht="13" x14ac:dyDescent="0.6">
      <c r="A889" s="142"/>
    </row>
    <row r="890" spans="1:1" ht="13" x14ac:dyDescent="0.6">
      <c r="A890" s="142"/>
    </row>
    <row r="891" spans="1:1" ht="13" x14ac:dyDescent="0.6">
      <c r="A891" s="142"/>
    </row>
    <row r="892" spans="1:1" ht="13" x14ac:dyDescent="0.6">
      <c r="A892" s="142"/>
    </row>
    <row r="893" spans="1:1" ht="13" x14ac:dyDescent="0.6">
      <c r="A893" s="142"/>
    </row>
    <row r="894" spans="1:1" ht="13" x14ac:dyDescent="0.6">
      <c r="A894" s="142"/>
    </row>
    <row r="895" spans="1:1" ht="13" x14ac:dyDescent="0.6">
      <c r="A895" s="142"/>
    </row>
    <row r="896" spans="1:1" ht="13" x14ac:dyDescent="0.6">
      <c r="A896" s="142"/>
    </row>
    <row r="897" spans="1:1" ht="13" x14ac:dyDescent="0.6">
      <c r="A897" s="142"/>
    </row>
    <row r="898" spans="1:1" ht="13" x14ac:dyDescent="0.6">
      <c r="A898" s="142"/>
    </row>
    <row r="899" spans="1:1" ht="13" x14ac:dyDescent="0.6">
      <c r="A899" s="142"/>
    </row>
    <row r="900" spans="1:1" ht="13" x14ac:dyDescent="0.6">
      <c r="A900" s="142"/>
    </row>
    <row r="901" spans="1:1" ht="13" x14ac:dyDescent="0.6">
      <c r="A901" s="142"/>
    </row>
    <row r="902" spans="1:1" ht="13" x14ac:dyDescent="0.6">
      <c r="A902" s="142"/>
    </row>
    <row r="903" spans="1:1" ht="13" x14ac:dyDescent="0.6">
      <c r="A903" s="142"/>
    </row>
    <row r="904" spans="1:1" ht="13" x14ac:dyDescent="0.6">
      <c r="A904" s="142"/>
    </row>
    <row r="905" spans="1:1" ht="13" x14ac:dyDescent="0.6">
      <c r="A905" s="142"/>
    </row>
    <row r="906" spans="1:1" ht="13" x14ac:dyDescent="0.6">
      <c r="A906" s="142"/>
    </row>
    <row r="907" spans="1:1" ht="13" x14ac:dyDescent="0.6">
      <c r="A907" s="142"/>
    </row>
    <row r="908" spans="1:1" ht="13" x14ac:dyDescent="0.6">
      <c r="A908" s="142"/>
    </row>
    <row r="909" spans="1:1" ht="13" x14ac:dyDescent="0.6">
      <c r="A909" s="142"/>
    </row>
    <row r="910" spans="1:1" ht="13" x14ac:dyDescent="0.6">
      <c r="A910" s="142"/>
    </row>
    <row r="911" spans="1:1" ht="13" x14ac:dyDescent="0.6">
      <c r="A911" s="142"/>
    </row>
    <row r="912" spans="1:1" ht="13" x14ac:dyDescent="0.6">
      <c r="A912" s="142"/>
    </row>
    <row r="913" spans="1:1" ht="13" x14ac:dyDescent="0.6">
      <c r="A913" s="142"/>
    </row>
    <row r="914" spans="1:1" ht="13" x14ac:dyDescent="0.6">
      <c r="A914" s="142"/>
    </row>
    <row r="915" spans="1:1" ht="13" x14ac:dyDescent="0.6">
      <c r="A915" s="142"/>
    </row>
    <row r="916" spans="1:1" ht="13" x14ac:dyDescent="0.6">
      <c r="A916" s="142"/>
    </row>
    <row r="917" spans="1:1" ht="13" x14ac:dyDescent="0.6">
      <c r="A917" s="142"/>
    </row>
    <row r="918" spans="1:1" ht="13" x14ac:dyDescent="0.6">
      <c r="A918" s="142"/>
    </row>
    <row r="919" spans="1:1" ht="13" x14ac:dyDescent="0.6">
      <c r="A919" s="142"/>
    </row>
    <row r="920" spans="1:1" ht="13" x14ac:dyDescent="0.6">
      <c r="A920" s="142"/>
    </row>
    <row r="921" spans="1:1" ht="13" x14ac:dyDescent="0.6">
      <c r="A921" s="142"/>
    </row>
    <row r="922" spans="1:1" ht="13" x14ac:dyDescent="0.6">
      <c r="A922" s="142"/>
    </row>
    <row r="923" spans="1:1" ht="13" x14ac:dyDescent="0.6">
      <c r="A923" s="142"/>
    </row>
    <row r="924" spans="1:1" ht="13" x14ac:dyDescent="0.6">
      <c r="A924" s="142"/>
    </row>
    <row r="925" spans="1:1" ht="13" x14ac:dyDescent="0.6">
      <c r="A925" s="142"/>
    </row>
    <row r="926" spans="1:1" ht="13" x14ac:dyDescent="0.6">
      <c r="A926" s="142"/>
    </row>
    <row r="927" spans="1:1" ht="13" x14ac:dyDescent="0.6">
      <c r="A927" s="142"/>
    </row>
    <row r="928" spans="1:1" ht="13" x14ac:dyDescent="0.6">
      <c r="A928" s="142"/>
    </row>
    <row r="929" spans="1:1" ht="13" x14ac:dyDescent="0.6">
      <c r="A929" s="142"/>
    </row>
    <row r="930" spans="1:1" ht="13" x14ac:dyDescent="0.6">
      <c r="A930" s="142"/>
    </row>
    <row r="931" spans="1:1" ht="13" x14ac:dyDescent="0.6">
      <c r="A931" s="142"/>
    </row>
    <row r="932" spans="1:1" ht="13" x14ac:dyDescent="0.6">
      <c r="A932" s="142"/>
    </row>
    <row r="933" spans="1:1" ht="13" x14ac:dyDescent="0.6">
      <c r="A933" s="142"/>
    </row>
    <row r="934" spans="1:1" ht="13" x14ac:dyDescent="0.6">
      <c r="A934" s="142"/>
    </row>
    <row r="935" spans="1:1" ht="13" x14ac:dyDescent="0.6">
      <c r="A935" s="142"/>
    </row>
    <row r="936" spans="1:1" ht="13" x14ac:dyDescent="0.6">
      <c r="A936" s="142"/>
    </row>
    <row r="937" spans="1:1" ht="13" x14ac:dyDescent="0.6">
      <c r="A937" s="142"/>
    </row>
    <row r="938" spans="1:1" ht="13" x14ac:dyDescent="0.6">
      <c r="A938" s="142"/>
    </row>
    <row r="939" spans="1:1" ht="13" x14ac:dyDescent="0.6">
      <c r="A939" s="142"/>
    </row>
    <row r="940" spans="1:1" ht="13" x14ac:dyDescent="0.6">
      <c r="A940" s="142"/>
    </row>
    <row r="941" spans="1:1" ht="13" x14ac:dyDescent="0.6">
      <c r="A941" s="142"/>
    </row>
    <row r="942" spans="1:1" ht="13" x14ac:dyDescent="0.6">
      <c r="A942" s="142"/>
    </row>
    <row r="943" spans="1:1" ht="13" x14ac:dyDescent="0.6">
      <c r="A943" s="142"/>
    </row>
    <row r="944" spans="1:1" ht="13" x14ac:dyDescent="0.6">
      <c r="A944" s="142"/>
    </row>
    <row r="945" spans="1:1" ht="13" x14ac:dyDescent="0.6">
      <c r="A945" s="142"/>
    </row>
    <row r="946" spans="1:1" ht="13" x14ac:dyDescent="0.6">
      <c r="A946" s="142"/>
    </row>
    <row r="947" spans="1:1" ht="13" x14ac:dyDescent="0.6">
      <c r="A947" s="142"/>
    </row>
    <row r="948" spans="1:1" ht="13" x14ac:dyDescent="0.6">
      <c r="A948" s="142"/>
    </row>
    <row r="949" spans="1:1" ht="13" x14ac:dyDescent="0.6">
      <c r="A949" s="142"/>
    </row>
    <row r="950" spans="1:1" ht="13" x14ac:dyDescent="0.6">
      <c r="A950" s="142"/>
    </row>
    <row r="951" spans="1:1" ht="13" x14ac:dyDescent="0.6">
      <c r="A951" s="142"/>
    </row>
    <row r="952" spans="1:1" ht="13" x14ac:dyDescent="0.6">
      <c r="A952" s="142"/>
    </row>
    <row r="953" spans="1:1" ht="13" x14ac:dyDescent="0.6">
      <c r="A953" s="142"/>
    </row>
    <row r="954" spans="1:1" ht="13" x14ac:dyDescent="0.6">
      <c r="A954" s="142"/>
    </row>
    <row r="955" spans="1:1" ht="13" x14ac:dyDescent="0.6">
      <c r="A955" s="142"/>
    </row>
    <row r="956" spans="1:1" ht="13" x14ac:dyDescent="0.6">
      <c r="A956" s="142"/>
    </row>
  </sheetData>
  <autoFilter ref="A1:K81" xr:uid="{00000000-0009-0000-0000-000002000000}">
    <filterColumn colId="5">
      <filters>
        <filter val="Todos"/>
      </filters>
    </filterColumn>
  </autoFilter>
  <conditionalFormatting sqref="M27:M29 D2:D11 D13:D34 D53">
    <cfRule type="expression" dxfId="3" priority="1">
      <formula>COUNTIF(D:D,D2)&gt;1</formula>
    </cfRule>
  </conditionalFormatting>
  <conditionalFormatting sqref="C2:C50">
    <cfRule type="containsText" dxfId="2" priority="2" operator="containsText" text="spike">
      <formula>NOT(ISERROR(SEARCH(("spike"),(C2))))</formula>
    </cfRule>
  </conditionalFormatting>
  <conditionalFormatting sqref="C2:C50">
    <cfRule type="containsText" dxfId="1" priority="3" operator="containsText" text="admin">
      <formula>NOT(ISERROR(SEARCH(("admin"),(C2))))</formula>
    </cfRule>
  </conditionalFormatting>
  <conditionalFormatting sqref="C2:C50">
    <cfRule type="containsText" dxfId="0" priority="4" operator="containsText" text="cliente">
      <formula>NOT(ISERROR(SEARCH(("cliente"),(C2))))</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evaluación</vt:lpstr>
      <vt:lpstr>historias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c:creator>
  <cp:lastModifiedBy>Fiorella Valdivia</cp:lastModifiedBy>
  <dcterms:created xsi:type="dcterms:W3CDTF">2022-04-22T13:31:45Z</dcterms:created>
  <dcterms:modified xsi:type="dcterms:W3CDTF">2022-05-17T17:40:37Z</dcterms:modified>
</cp:coreProperties>
</file>