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comments3.xml" ContentType="application/vnd.openxmlformats-officedocument.spreadsheetml.comment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face" sheetId="1" state="visible" r:id="rId2"/>
    <sheet name="Lageberechnung" sheetId="2" state="visible" r:id="rId3"/>
    <sheet name="Ephemeriden" sheetId="3" state="visible" r:id="rId4"/>
    <sheet name="Sternenliste" sheetId="4" state="visible" r:id="rId5"/>
    <sheet name="ToDO" sheetId="5" state="hidden" r:id="rId6"/>
  </sheets>
  <externalReferences>
    <externalReference r:id="rId7"/>
  </externalReferences>
  <definedNames>
    <definedName function="false" hidden="false" name="Height" vbProcedure="false">Ephemeriden!$F$2</definedName>
    <definedName function="false" hidden="false" name="Lat" vbProcedure="false">Lageberechnung!$E$2</definedName>
    <definedName function="false" hidden="false" name="Lon" vbProcedure="false">Lageberechnung!$E$3</definedName>
    <definedName function="false" hidden="false" name="TZ" vbProcedure="false">Lageberechnung!$A$2</definedName>
    <definedName function="false" hidden="false" localSheetId="3" name="Height" vbProcedure="false">[1]Ephemeriden!$F$2</definedName>
    <definedName function="false" hidden="false" localSheetId="3" name="Lat" vbProcedure="false">[1]Lageberechnung!$D$2</definedName>
    <definedName function="false" hidden="false" localSheetId="3" name="Lon" vbProcedure="false">[1]Lageberechnung!$D$3</definedName>
    <definedName function="false" hidden="false" localSheetId="3" name="TZ" vbProcedure="false">[1]Lageberechnung!$A$2</definedName>
    <definedName function="false" hidden="false" localSheetId="3" name="_xlnm._FilterDatabase" vbProcedure="false">Sternenliste!$A$2:$H$84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Difference between used time zone and UTC</t>
        </r>
      </text>
    </comment>
    <comment ref="A22" authorId="0">
      <text>
        <r>
          <rPr>
            <sz val="11"/>
            <color rgb="FF000000"/>
            <rFont val="Calibri"/>
            <family val="2"/>
            <charset val="1"/>
          </rPr>
          <t xml:space="preserve">Has to be set to the current year ervery year</t>
        </r>
      </text>
    </comment>
    <comment ref="D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Mentorium:
</t>
        </r>
        <r>
          <rPr>
            <sz val="9"/>
            <color rgb="FF000000"/>
            <rFont val="Segoe UI"/>
            <family val="2"/>
            <charset val="1"/>
          </rPr>
          <t xml:space="preserve">east positive, west negative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Works olny ith PanEph (Exel) AddIn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Mentorium:
</t>
        </r>
        <r>
          <rPr>
            <sz val="9"/>
            <color rgb="FF000000"/>
            <rFont val="Segoe UI"/>
            <family val="2"/>
            <charset val="1"/>
          </rPr>
          <t xml:space="preserve">gem. Astroviewer</t>
        </r>
      </text>
    </comment>
    <comment ref="C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Mentorium:
</t>
        </r>
        <r>
          <rPr>
            <sz val="9"/>
            <color rgb="FF000000"/>
            <rFont val="Segoe UI"/>
            <family val="2"/>
            <charset val="1"/>
          </rPr>
          <t xml:space="preserve">Sternenwinkel</t>
        </r>
      </text>
    </comment>
    <comment ref="E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Mentorium:
</t>
        </r>
        <r>
          <rPr>
            <sz val="9"/>
            <color rgb="FF000000"/>
            <rFont val="Segoe UI"/>
            <family val="2"/>
            <charset val="1"/>
          </rPr>
          <t xml:space="preserve">Deklination</t>
        </r>
      </text>
    </comment>
    <comment ref="G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Mentorium:
</t>
        </r>
        <r>
          <rPr>
            <sz val="9"/>
            <color rgb="FF000000"/>
            <rFont val="Segoe UI"/>
            <family val="2"/>
            <charset val="1"/>
          </rPr>
          <t xml:space="preserve">gemäß NJ</t>
        </r>
      </text>
    </comment>
  </commentList>
</comments>
</file>

<file path=xl/sharedStrings.xml><?xml version="1.0" encoding="utf-8"?>
<sst xmlns="http://schemas.openxmlformats.org/spreadsheetml/2006/main" count="541" uniqueCount="233">
  <si>
    <t xml:space="preserve">Nr.</t>
  </si>
  <si>
    <t xml:space="preserve">Stern</t>
  </si>
  <si>
    <t xml:space="preserve">Sternbild</t>
  </si>
  <si>
    <t xml:space="preserve">Eigenschaften</t>
  </si>
  <si>
    <t xml:space="preserve">Missweisung in Grad</t>
  </si>
  <si>
    <t xml:space="preserve">MNr.</t>
  </si>
  <si>
    <t xml:space="preserve">Mode</t>
  </si>
  <si>
    <t xml:space="preserve">Beschreibung</t>
  </si>
  <si>
    <t xml:space="preserve">Elevation</t>
  </si>
  <si>
    <t xml:space="preserve">Soll</t>
  </si>
  <si>
    <t xml:space="preserve">Ist</t>
  </si>
  <si>
    <t xml:space="preserve">Azimut</t>
  </si>
  <si>
    <t xml:space="preserve">MEZ</t>
  </si>
  <si>
    <t xml:space="preserve">°/h</t>
  </si>
  <si>
    <t xml:space="preserve">'/h</t>
  </si>
  <si>
    <t xml:space="preserve">TZ</t>
  </si>
  <si>
    <t xml:space="preserve">Lon</t>
  </si>
  <si>
    <t xml:space="preserve">GMT</t>
  </si>
  <si>
    <t xml:space="preserve">Lat</t>
  </si>
  <si>
    <t xml:space="preserve">OrtsZeit UT</t>
  </si>
  <si>
    <t xml:space="preserve">Frühlingspunkt </t>
  </si>
  <si>
    <t xml:space="preserve">volle Stunde nach Formel</t>
  </si>
  <si>
    <t xml:space="preserve">FP aus NJ Grd Min</t>
  </si>
  <si>
    <t xml:space="preserve">Zeitwinkel</t>
  </si>
  <si>
    <t xml:space="preserve">Frühlingspunkt aktuell</t>
  </si>
  <si>
    <t xml:space="preserve">Beta</t>
  </si>
  <si>
    <t xml:space="preserve">Delta</t>
  </si>
  <si>
    <t xml:space="preserve">Rektaszension</t>
  </si>
  <si>
    <t xml:space="preserve">Deklination</t>
  </si>
  <si>
    <t xml:space="preserve">RZ dez.</t>
  </si>
  <si>
    <t xml:space="preserve">Sternenwinkel aus RZ</t>
  </si>
  <si>
    <t xml:space="preserve">Grt</t>
  </si>
  <si>
    <t xml:space="preserve">t</t>
  </si>
  <si>
    <t xml:space="preserve">AZ Zähler</t>
  </si>
  <si>
    <t xml:space="preserve">AZ Nenner</t>
  </si>
  <si>
    <t xml:space="preserve">Frühlingsanfang</t>
  </si>
  <si>
    <t xml:space="preserve">AZ Roh</t>
  </si>
  <si>
    <t xml:space="preserve">Differenz</t>
  </si>
  <si>
    <t xml:space="preserve">Gradshift</t>
  </si>
  <si>
    <t xml:space="preserve">Ephemeridenberechnung</t>
  </si>
  <si>
    <t xml:space="preserve">Magnetische Missweisung</t>
  </si>
  <si>
    <t xml:space="preserve">height/m</t>
  </si>
  <si>
    <t xml:space="preserve">Jahr</t>
  </si>
  <si>
    <t xml:space="preserve">Monat</t>
  </si>
  <si>
    <t xml:space="preserve">Tag</t>
  </si>
  <si>
    <t xml:space="preserve">UTC1</t>
  </si>
  <si>
    <t xml:space="preserve">UTC2</t>
  </si>
  <si>
    <t xml:space="preserve">Elevation/°</t>
  </si>
  <si>
    <t xml:space="preserve">Missweisung in °</t>
  </si>
  <si>
    <t xml:space="preserve">Azimut/°</t>
  </si>
  <si>
    <t xml:space="preserve">Nummer</t>
  </si>
  <si>
    <t xml:space="preserve">Himmelkörper</t>
  </si>
  <si>
    <t xml:space="preserve">Rektazenion Grad</t>
  </si>
  <si>
    <t xml:space="preserve">Rektazenion Minuten</t>
  </si>
  <si>
    <t xml:space="preserve">Deklination Grad</t>
  </si>
  <si>
    <t xml:space="preserve">Deklination Minuten</t>
  </si>
  <si>
    <t xml:space="preserve">Latein</t>
  </si>
  <si>
    <t xml:space="preserve">Eigenschaft</t>
  </si>
  <si>
    <t xml:space="preserve">Spalte CD</t>
  </si>
  <si>
    <t xml:space="preserve">Sternenwinkel</t>
  </si>
  <si>
    <t xml:space="preserve">= 360°- Rektazension(in Grad)</t>
  </si>
  <si>
    <t xml:space="preserve">Sirrah</t>
  </si>
  <si>
    <t xml:space="preserve">Alpheratz</t>
  </si>
  <si>
    <t xml:space="preserve">Pegasus</t>
  </si>
  <si>
    <t xml:space="preserve">Keine</t>
  </si>
  <si>
    <t xml:space="preserve">Spalte EF</t>
  </si>
  <si>
    <t xml:space="preserve">Algenib</t>
  </si>
  <si>
    <t xml:space="preserve">Alpha Phoenicis</t>
  </si>
  <si>
    <t xml:space="preserve">unsichtbar</t>
  </si>
  <si>
    <t xml:space="preserve">Schedir</t>
  </si>
  <si>
    <t xml:space="preserve">Kassiopeia</t>
  </si>
  <si>
    <t xml:space="preserve">Daneb Kaitos</t>
  </si>
  <si>
    <t xml:space="preserve">Walfisch</t>
  </si>
  <si>
    <t xml:space="preserve">Tsi</t>
  </si>
  <si>
    <t xml:space="preserve">Cih</t>
  </si>
  <si>
    <t xml:space="preserve">Mirach</t>
  </si>
  <si>
    <t xml:space="preserve">Andromeda</t>
  </si>
  <si>
    <t xml:space="preserve">Achernar</t>
  </si>
  <si>
    <t xml:space="preserve">Polarstern</t>
  </si>
  <si>
    <t xml:space="preserve">Polaris</t>
  </si>
  <si>
    <t xml:space="preserve">Kleiner Wagen</t>
  </si>
  <si>
    <t xml:space="preserve">Alamak</t>
  </si>
  <si>
    <t xml:space="preserve">Hamal</t>
  </si>
  <si>
    <t xml:space="preserve">Widder</t>
  </si>
  <si>
    <t xml:space="preserve">Tierkreis</t>
  </si>
  <si>
    <t xml:space="preserve">Menkar</t>
  </si>
  <si>
    <t xml:space="preserve">Algol</t>
  </si>
  <si>
    <t xml:space="preserve">Perseus</t>
  </si>
  <si>
    <t xml:space="preserve">Marfik</t>
  </si>
  <si>
    <t xml:space="preserve">Mirfak</t>
  </si>
  <si>
    <t xml:space="preserve">Herkules</t>
  </si>
  <si>
    <t xml:space="preserve">Alkione</t>
  </si>
  <si>
    <t xml:space="preserve">Alcyone</t>
  </si>
  <si>
    <t xml:space="preserve">Stier</t>
  </si>
  <si>
    <t xml:space="preserve">Aldebaran</t>
  </si>
  <si>
    <t xml:space="preserve">Rigel</t>
  </si>
  <si>
    <t xml:space="preserve">Orion</t>
  </si>
  <si>
    <t xml:space="preserve">Capella</t>
  </si>
  <si>
    <t xml:space="preserve">Fuhrmann</t>
  </si>
  <si>
    <t xml:space="preserve">Bellatrix</t>
  </si>
  <si>
    <t xml:space="preserve">Elnath</t>
  </si>
  <si>
    <t xml:space="preserve">Nath</t>
  </si>
  <si>
    <t xml:space="preserve">Alnilam</t>
  </si>
  <si>
    <t xml:space="preserve">Alnitak</t>
  </si>
  <si>
    <t xml:space="preserve">Zeta Orionis</t>
  </si>
  <si>
    <t xml:space="preserve">Saiph</t>
  </si>
  <si>
    <t xml:space="preserve">Beteigeuze</t>
  </si>
  <si>
    <t xml:space="preserve">Menkalinan</t>
  </si>
  <si>
    <t xml:space="preserve">Murzim</t>
  </si>
  <si>
    <t xml:space="preserve">Mirzam</t>
  </si>
  <si>
    <t xml:space="preserve">Großer Hund</t>
  </si>
  <si>
    <t xml:space="preserve">Canopus</t>
  </si>
  <si>
    <t xml:space="preserve">Alena</t>
  </si>
  <si>
    <t xml:space="preserve">Alphena</t>
  </si>
  <si>
    <t xml:space="preserve">Zwillinge</t>
  </si>
  <si>
    <t xml:space="preserve">Sirius</t>
  </si>
  <si>
    <t xml:space="preserve">Adhara</t>
  </si>
  <si>
    <t xml:space="preserve">Adora</t>
  </si>
  <si>
    <t xml:space="preserve">Wezen</t>
  </si>
  <si>
    <t xml:space="preserve">Vezen</t>
  </si>
  <si>
    <t xml:space="preserve">Castor</t>
  </si>
  <si>
    <t xml:space="preserve">Prokyon</t>
  </si>
  <si>
    <t xml:space="preserve">Procyon</t>
  </si>
  <si>
    <t xml:space="preserve">Kleiner Hund</t>
  </si>
  <si>
    <t xml:space="preserve">Pollux</t>
  </si>
  <si>
    <t xml:space="preserve">Epsilon Carinae</t>
  </si>
  <si>
    <t xml:space="preserve">Lambda Velorum</t>
  </si>
  <si>
    <t xml:space="preserve">Alsuhail</t>
  </si>
  <si>
    <t xml:space="preserve">Miaplacidus</t>
  </si>
  <si>
    <t xml:space="preserve">Alphard</t>
  </si>
  <si>
    <t xml:space="preserve">Wasserschlange</t>
  </si>
  <si>
    <t xml:space="preserve">Regulus</t>
  </si>
  <si>
    <t xml:space="preserve">Löwe</t>
  </si>
  <si>
    <t xml:space="preserve">Nue Carinae</t>
  </si>
  <si>
    <t xml:space="preserve">Dubhe</t>
  </si>
  <si>
    <t xml:space="preserve">Großer Wagen</t>
  </si>
  <si>
    <t xml:space="preserve">Denebola</t>
  </si>
  <si>
    <t xml:space="preserve">Acrux</t>
  </si>
  <si>
    <t xml:space="preserve">Gamma Crucis</t>
  </si>
  <si>
    <t xml:space="preserve">Beta Crucis</t>
  </si>
  <si>
    <t xml:space="preserve">Alioth</t>
  </si>
  <si>
    <t xml:space="preserve">Vindemiatrix</t>
  </si>
  <si>
    <t xml:space="preserve">Jungfrau</t>
  </si>
  <si>
    <t xml:space="preserve">Mizar</t>
  </si>
  <si>
    <t xml:space="preserve">Spica</t>
  </si>
  <si>
    <t xml:space="preserve">Benetnash</t>
  </si>
  <si>
    <t xml:space="preserve">Benetnasch</t>
  </si>
  <si>
    <t xml:space="preserve">Agena</t>
  </si>
  <si>
    <t xml:space="preserve">Nu Centauri</t>
  </si>
  <si>
    <t xml:space="preserve">Nue Centauri</t>
  </si>
  <si>
    <t xml:space="preserve">Arktur</t>
  </si>
  <si>
    <t xml:space="preserve">Arcturus</t>
  </si>
  <si>
    <t xml:space="preserve">Bärenhüter</t>
  </si>
  <si>
    <t xml:space="preserve">Toliman</t>
  </si>
  <si>
    <t xml:space="preserve">Izar</t>
  </si>
  <si>
    <t xml:space="preserve">Epsilon Bootis</t>
  </si>
  <si>
    <t xml:space="preserve">Zuben-el-tschenubi</t>
  </si>
  <si>
    <t xml:space="preserve">Zubeneigenubi</t>
  </si>
  <si>
    <t xml:space="preserve">Waage</t>
  </si>
  <si>
    <t xml:space="preserve">Kochab</t>
  </si>
  <si>
    <t xml:space="preserve">Zuben-el-schemali</t>
  </si>
  <si>
    <t xml:space="preserve">Zubeneschemali</t>
  </si>
  <si>
    <t xml:space="preserve">Gemma</t>
  </si>
  <si>
    <t xml:space="preserve">Alphecca</t>
  </si>
  <si>
    <t xml:space="preserve">Nördliche Krone</t>
  </si>
  <si>
    <t xml:space="preserve">Unukalhai</t>
  </si>
  <si>
    <t xml:space="preserve">Unuk</t>
  </si>
  <si>
    <t xml:space="preserve">Schlange</t>
  </si>
  <si>
    <t xml:space="preserve">Antares</t>
  </si>
  <si>
    <t xml:space="preserve">Skorpion</t>
  </si>
  <si>
    <t xml:space="preserve">Atria</t>
  </si>
  <si>
    <t xml:space="preserve">Eta Scorpii</t>
  </si>
  <si>
    <t xml:space="preserve">Shaula</t>
  </si>
  <si>
    <t xml:space="preserve">Ras Alhague</t>
  </si>
  <si>
    <t xml:space="preserve">Ras Alhagus</t>
  </si>
  <si>
    <t xml:space="preserve">Schlangenträger</t>
  </si>
  <si>
    <t xml:space="preserve">Jabbha</t>
  </si>
  <si>
    <t xml:space="preserve">Nue Scorpii</t>
  </si>
  <si>
    <t xml:space="preserve">Eltanin</t>
  </si>
  <si>
    <t xml:space="preserve">Drache</t>
  </si>
  <si>
    <t xml:space="preserve">Kaus Australis</t>
  </si>
  <si>
    <t xml:space="preserve">Kau Australis</t>
  </si>
  <si>
    <t xml:space="preserve">Schütze</t>
  </si>
  <si>
    <t xml:space="preserve">Wega</t>
  </si>
  <si>
    <t xml:space="preserve">Leier</t>
  </si>
  <si>
    <t xml:space="preserve">Nunki</t>
  </si>
  <si>
    <t xml:space="preserve">Atair</t>
  </si>
  <si>
    <t xml:space="preserve">Adler</t>
  </si>
  <si>
    <t xml:space="preserve">Peacock</t>
  </si>
  <si>
    <t xml:space="preserve">Deneb </t>
  </si>
  <si>
    <t xml:space="preserve">Schwan</t>
  </si>
  <si>
    <t xml:space="preserve">Alderamin</t>
  </si>
  <si>
    <t xml:space="preserve">Kepheus</t>
  </si>
  <si>
    <t xml:space="preserve">Enif</t>
  </si>
  <si>
    <t xml:space="preserve">Al Nair</t>
  </si>
  <si>
    <t xml:space="preserve">Beta Gruis</t>
  </si>
  <si>
    <t xml:space="preserve">Fomalhaut</t>
  </si>
  <si>
    <t xml:space="preserve">Südlicher Fisch</t>
  </si>
  <si>
    <t xml:space="preserve">Scheat</t>
  </si>
  <si>
    <t xml:space="preserve">Markab</t>
  </si>
  <si>
    <t xml:space="preserve">Altarf</t>
  </si>
  <si>
    <t xml:space="preserve">Krebs</t>
  </si>
  <si>
    <t xml:space="preserve">Daneb Algedi</t>
  </si>
  <si>
    <t xml:space="preserve">Steinbock</t>
  </si>
  <si>
    <t xml:space="preserve">Sadalsuud</t>
  </si>
  <si>
    <t xml:space="preserve">Wassermann</t>
  </si>
  <si>
    <t xml:space="preserve">Eta Piscium</t>
  </si>
  <si>
    <t xml:space="preserve">Fische</t>
  </si>
  <si>
    <t xml:space="preserve">Achird</t>
  </si>
  <si>
    <t xml:space="preserve">Dollystern</t>
  </si>
  <si>
    <t xml:space="preserve">Leer</t>
  </si>
  <si>
    <t xml:space="preserve">-</t>
  </si>
  <si>
    <t xml:space="preserve">Frühlingspunkt</t>
  </si>
  <si>
    <t xml:space="preserve">Ruheposition</t>
  </si>
  <si>
    <t xml:space="preserve">Merkur</t>
  </si>
  <si>
    <t xml:space="preserve">Ephemeride</t>
  </si>
  <si>
    <t xml:space="preserve">Venus</t>
  </si>
  <si>
    <t xml:space="preserve">Erde</t>
  </si>
  <si>
    <t xml:space="preserve">Mars</t>
  </si>
  <si>
    <t xml:space="preserve">Jupiter</t>
  </si>
  <si>
    <t xml:space="preserve">Saturn</t>
  </si>
  <si>
    <t xml:space="preserve">Uranus</t>
  </si>
  <si>
    <t xml:space="preserve">Neptun</t>
  </si>
  <si>
    <t xml:space="preserve">Pluto</t>
  </si>
  <si>
    <t xml:space="preserve">Mond</t>
  </si>
  <si>
    <t xml:space="preserve">Sonne</t>
  </si>
  <si>
    <t xml:space="preserve">ToDO</t>
  </si>
  <si>
    <t xml:space="preserve">*SternBilder Nachfahren</t>
  </si>
  <si>
    <t xml:space="preserve">*Zeit Auslesen</t>
  </si>
  <si>
    <t xml:space="preserve">*Ort Auslesen</t>
  </si>
  <si>
    <t xml:space="preserve">*Arbeitsschutz-Laiser-Brille</t>
  </si>
  <si>
    <t xml:space="preserve">*Nichtanzeigbare Sterne auchließen</t>
  </si>
  <si>
    <t xml:space="preserve">*Arbeitsschutz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</si>
</sst>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"/>
    <numFmt numFmtId="167" formatCode="DD/MM/YYYY\ HH:MM:SS"/>
    <numFmt numFmtId="168" formatCode="H:MM:SS;@"/>
    <numFmt numFmtId="169" formatCode="0.000"/>
    <numFmt numFmtId="170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Times New Roman"/>
      <family val="1"/>
      <charset val="1"/>
    </font>
    <font>
      <sz val="14"/>
      <color rgb="FF000000"/>
      <name val="Calibri"/>
      <family val="2"/>
      <charset val="1"/>
    </font>
    <font>
      <b val="true"/>
      <sz val="23"/>
      <color rgb="FF000000"/>
      <name val="Times New Roman"/>
      <family val="1"/>
      <charset val="1"/>
    </font>
    <font>
      <sz val="48"/>
      <color rgb="FF000000"/>
      <name val="Calibri"/>
      <family val="2"/>
      <charset val="1"/>
    </font>
    <font>
      <i val="true"/>
      <sz val="22"/>
      <color rgb="FF000000"/>
      <name val="Times New Roman"/>
      <family val="1"/>
      <charset val="1"/>
    </font>
    <font>
      <i val="true"/>
      <sz val="24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5E0B4"/>
        <bgColor rgb="FFE2F0D9"/>
      </patternFill>
    </fill>
    <fill>
      <patternFill patternType="solid">
        <fgColor rgb="FFE2F0D9"/>
        <bgColor rgb="FFF2F2F2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E2F0D9"/>
      </patternFill>
    </fill>
    <fill>
      <patternFill patternType="solid">
        <fgColor rgb="FF92D050"/>
        <bgColor rgb="FFC5E0B4"/>
      </patternFill>
    </fill>
    <fill>
      <patternFill patternType="solid">
        <fgColor rgb="FFF2F2F2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media/feuerreiter/Intenso/Ordner/Fixsterne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erface"/>
      <sheetName val="Lageberechnung"/>
      <sheetName val="Ephemeriden"/>
      <sheetName val="Sternenliste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elle13" displayName="Tabelle13" ref="A1:I102" headerRowCount="1" totalsRowCount="0" totalsRowShown="0">
  <autoFilter ref="A1:I102"/>
  <tableColumns count="9">
    <tableColumn id="1" name="Nummer"/>
    <tableColumn id="2" name="Himmelkörper"/>
    <tableColumn id="3" name="Rektazenion Grad"/>
    <tableColumn id="4" name="Rektazenion Minuten"/>
    <tableColumn id="5" name="Deklination Grad"/>
    <tableColumn id="6" name="Deklination Minuten"/>
    <tableColumn id="7" name="Latein"/>
    <tableColumn id="8" name="Sternbild"/>
    <tableColumn id="9" name="Eigenschaf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C34" activeCellId="0" sqref="C34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8.57"/>
    <col collapsed="false" customWidth="true" hidden="false" outlineLevel="0" max="3" min="3" style="0" width="33.86"/>
    <col collapsed="false" customWidth="true" hidden="false" outlineLevel="0" max="4" min="4" style="0" width="35.28"/>
    <col collapsed="false" customWidth="true" hidden="false" outlineLevel="0" max="5" min="5" style="0" width="15.85"/>
    <col collapsed="false" customWidth="true" hidden="false" outlineLevel="0" max="6" min="6" style="0" width="9.57"/>
    <col collapsed="false" customWidth="true" hidden="false" outlineLevel="0" max="7" min="7" style="0" width="23.72"/>
    <col collapsed="false" customWidth="true" hidden="false" outlineLevel="0" max="8" min="8" style="0" width="19.85"/>
    <col collapsed="false" customWidth="true" hidden="false" outlineLevel="0" max="1025" min="9" style="0" width="10.5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21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21" hidden="false" customHeight="true" outlineLevel="0" collapsed="false">
      <c r="A7" s="1"/>
      <c r="B7" s="2" t="s">
        <v>0</v>
      </c>
      <c r="C7" s="2" t="s">
        <v>1</v>
      </c>
      <c r="D7" s="2" t="s">
        <v>2</v>
      </c>
      <c r="E7" s="3" t="s">
        <v>3</v>
      </c>
      <c r="F7" s="3"/>
      <c r="G7" s="2" t="s">
        <v>4</v>
      </c>
      <c r="H7" s="2"/>
      <c r="I7" s="1"/>
      <c r="J7" s="1"/>
      <c r="K7" s="1"/>
      <c r="L7" s="1"/>
      <c r="M7" s="1"/>
      <c r="N7" s="1"/>
      <c r="O7" s="1"/>
      <c r="P7" s="1"/>
    </row>
    <row r="8" customFormat="false" ht="39.75" hidden="false" customHeight="true" outlineLevel="0" collapsed="false">
      <c r="A8" s="1"/>
      <c r="B8" s="4" t="n">
        <v>1</v>
      </c>
      <c r="C8" s="5" t="str">
        <f aca="false">Lageberechnung!J2</f>
        <v>Sirrah</v>
      </c>
      <c r="D8" s="5" t="str">
        <f aca="false">IF(Lageberechnung!K2=0,"",Lageberechnung!K2)</f>
        <v>Pegasus</v>
      </c>
      <c r="E8" s="6" t="str">
        <f aca="false">IF(Lageberechnung!L2=0,"",Lageberechnung!L2)</f>
        <v>Keine</v>
      </c>
      <c r="F8" s="6"/>
      <c r="G8" s="7" t="e">
        <f aca="false">Ephemeriden!F9</f>
        <v>#NAME?</v>
      </c>
      <c r="H8" s="8"/>
      <c r="I8" s="1"/>
      <c r="J8" s="1"/>
      <c r="K8" s="1"/>
      <c r="L8" s="1"/>
      <c r="M8" s="1"/>
      <c r="N8" s="1"/>
      <c r="O8" s="1"/>
      <c r="P8" s="1"/>
    </row>
    <row r="9" customFormat="false" ht="21" hidden="false" customHeight="false" outlineLevel="0" collapsed="false">
      <c r="A9" s="1"/>
      <c r="B9" s="2" t="s">
        <v>5</v>
      </c>
      <c r="C9" s="2" t="s">
        <v>6</v>
      </c>
      <c r="D9" s="3" t="s">
        <v>7</v>
      </c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</row>
    <row r="10" customFormat="false" ht="30" hidden="false" customHeight="true" outlineLevel="0" collapsed="false">
      <c r="A10" s="1"/>
      <c r="B10" s="4" t="n">
        <v>2</v>
      </c>
      <c r="C10" s="5" t="str">
        <f aca="false">IF(B10=1,"Normal",IF(B10=2,"Nachführen",IF(B10=3,"Namen",IF(B10=4,"Position",IF(B10=5,"Zeit","Error")))))</f>
        <v>Nachführen</v>
      </c>
      <c r="D10" s="9" t="str">
        <f aca="false">IF(B10=1,"Peilt den Himmelkörper an",IF(B10=2,"Peilt den Himmelkörper an und verfolgt diesen",IF(B10=3,"Gibt den manuel angepeilten Himmelkörper aus",IF(B10=4,"Gibt die eigene Position aus (Himmelskörper angeben)",IF(B10=5,"Gibt die aktuelle Zeit aus (Himmelskörper angeben)","Error")))))</f>
        <v>Peilt den Himmelkörper an und verfolgt diesen</v>
      </c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</row>
    <row r="11" customFormat="false" ht="1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15" hidden="false" customHeight="false" outlineLevel="0" collapsed="false">
      <c r="A12" s="1"/>
      <c r="B12" s="10" t="n">
        <f aca="true">NOW()</f>
        <v>43368.2863563679</v>
      </c>
      <c r="C12" s="10"/>
      <c r="D12" s="10"/>
      <c r="E12" s="10"/>
      <c r="F12" s="10"/>
      <c r="G12" s="10"/>
      <c r="H12" s="10"/>
      <c r="I12" s="1"/>
      <c r="J12" s="1"/>
      <c r="K12" s="1"/>
      <c r="L12" s="1"/>
      <c r="M12" s="1"/>
      <c r="N12" s="1"/>
      <c r="O12" s="1"/>
      <c r="P12" s="1"/>
    </row>
    <row r="13" customFormat="false" ht="15" hidden="false" customHeight="false" outlineLevel="0" collapsed="false">
      <c r="A13" s="1"/>
      <c r="B13" s="10"/>
      <c r="C13" s="10"/>
      <c r="D13" s="10"/>
      <c r="E13" s="10"/>
      <c r="F13" s="10"/>
      <c r="G13" s="10"/>
      <c r="H13" s="10"/>
      <c r="I13" s="1"/>
      <c r="J13" s="1"/>
      <c r="K13" s="1"/>
      <c r="L13" s="1"/>
      <c r="M13" s="1"/>
      <c r="N13" s="1"/>
      <c r="O13" s="1"/>
      <c r="P13" s="1"/>
    </row>
    <row r="14" customFormat="false" ht="15" hidden="false" customHeight="false" outlineLevel="0" collapsed="false">
      <c r="A14" s="11"/>
      <c r="B14" s="10"/>
      <c r="C14" s="10"/>
      <c r="D14" s="10"/>
      <c r="E14" s="10"/>
      <c r="F14" s="10"/>
      <c r="G14" s="10"/>
      <c r="H14" s="10"/>
      <c r="I14" s="1"/>
      <c r="J14" s="1"/>
      <c r="K14" s="1"/>
      <c r="L14" s="1"/>
      <c r="M14" s="1"/>
      <c r="N14" s="1"/>
      <c r="O14" s="1"/>
      <c r="P14" s="1"/>
    </row>
    <row r="15" customFormat="false" ht="15" hidden="false" customHeight="false" outlineLevel="0" collapsed="false">
      <c r="A15" s="11"/>
      <c r="B15" s="10"/>
      <c r="C15" s="10"/>
      <c r="D15" s="10"/>
      <c r="E15" s="10"/>
      <c r="F15" s="10"/>
      <c r="G15" s="10"/>
      <c r="H15" s="10"/>
      <c r="I15" s="1"/>
      <c r="J15" s="1"/>
      <c r="K15" s="1"/>
      <c r="L15" s="1"/>
      <c r="M15" s="1"/>
      <c r="N15" s="1"/>
      <c r="O15" s="1"/>
      <c r="P15" s="1"/>
    </row>
    <row r="16" customFormat="false" ht="6" hidden="false" customHeight="true" outlineLevel="0" collapsed="false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8.25" hidden="false" customHeight="true" outlineLevel="0" collapsed="false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52.5" hidden="false" customHeight="true" outlineLevel="0" collapsed="false">
      <c r="A18" s="11"/>
      <c r="B18" s="12" t="s">
        <v>8</v>
      </c>
      <c r="C18" s="12"/>
      <c r="D18" s="13" t="s">
        <v>9</v>
      </c>
      <c r="E18" s="14" t="n">
        <f aca="false">IF(AND(NOT(B10=1),NOT(B10=2)),"-",IF(C8="Ruheposition",89,IF(E8="Ephemeride",Ephemeriden!A9,Lageberechnung!E25)))</f>
        <v>23.3173207849202</v>
      </c>
      <c r="F18" s="8"/>
      <c r="G18" s="15" t="s">
        <v>10</v>
      </c>
      <c r="H18" s="16" t="n">
        <v>33</v>
      </c>
      <c r="I18" s="1"/>
      <c r="J18" s="1"/>
      <c r="K18" s="1"/>
      <c r="L18" s="1"/>
      <c r="M18" s="1"/>
      <c r="N18" s="1"/>
      <c r="O18" s="1"/>
      <c r="P18" s="1"/>
    </row>
    <row r="19" customFormat="false" ht="1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5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customFormat="false" ht="53.25" hidden="false" customHeight="true" outlineLevel="0" collapsed="false">
      <c r="A21" s="11"/>
      <c r="B21" s="12" t="s">
        <v>11</v>
      </c>
      <c r="C21" s="12"/>
      <c r="D21" s="17" t="s">
        <v>9</v>
      </c>
      <c r="E21" s="14" t="n">
        <f aca="false">IF(AND(NOT(B10=1),NOT(B10=2)),"-",IF(C8="Ruheposition",89,IF(E8="Ephemeride",Ephemeriden!A10,Lageberechnung!E23)))</f>
        <v>288.090640831272</v>
      </c>
      <c r="F21" s="8"/>
      <c r="G21" s="18" t="s">
        <v>10</v>
      </c>
      <c r="H21" s="16" t="n">
        <v>106</v>
      </c>
      <c r="I21" s="1"/>
      <c r="J21" s="1"/>
      <c r="K21" s="1"/>
      <c r="L21" s="1"/>
      <c r="M21" s="1"/>
      <c r="N21" s="1"/>
      <c r="O21" s="1"/>
      <c r="P21" s="1"/>
    </row>
    <row r="22" customFormat="false" ht="18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51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customFormat="false" ht="15" hidden="false" customHeight="false" outlineLevel="0" collapsed="false">
      <c r="I34" s="1"/>
      <c r="J34" s="1"/>
      <c r="K34" s="1"/>
      <c r="L34" s="1"/>
      <c r="M34" s="1"/>
      <c r="N34" s="1"/>
      <c r="O34" s="1"/>
      <c r="P34" s="1"/>
    </row>
    <row r="35" customFormat="false" ht="13.8" hidden="false" customHeight="false" outlineLevel="0" collapsed="false">
      <c r="I35" s="1"/>
      <c r="J35" s="1"/>
      <c r="K35" s="1"/>
      <c r="L35" s="1"/>
      <c r="M35" s="1"/>
      <c r="N35" s="1"/>
      <c r="O35" s="1"/>
      <c r="P35" s="1"/>
    </row>
  </sheetData>
  <mergeCells count="15">
    <mergeCell ref="A1:A13"/>
    <mergeCell ref="B1:H6"/>
    <mergeCell ref="I1:P35"/>
    <mergeCell ref="E7:F7"/>
    <mergeCell ref="E8:F8"/>
    <mergeCell ref="D9:H9"/>
    <mergeCell ref="D10:H10"/>
    <mergeCell ref="B11:H11"/>
    <mergeCell ref="B12:H15"/>
    <mergeCell ref="B16:H17"/>
    <mergeCell ref="B18:C18"/>
    <mergeCell ref="A19:H20"/>
    <mergeCell ref="B21:C21"/>
    <mergeCell ref="A22:A33"/>
    <mergeCell ref="B22:H3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0.53"/>
    <col collapsed="false" customWidth="true" hidden="false" outlineLevel="0" max="3" min="3" style="0" width="9.14"/>
    <col collapsed="false" customWidth="true" hidden="false" outlineLevel="0" max="4" min="4" style="19" width="20.1"/>
    <col collapsed="false" customWidth="true" hidden="false" outlineLevel="0" max="12" min="5" style="0" width="10.53"/>
    <col collapsed="false" customWidth="true" hidden="false" outlineLevel="0" max="15" min="13" style="0" width="4.28"/>
    <col collapsed="false" customWidth="true" hidden="false" outlineLevel="0" max="1025" min="16" style="0" width="10.53"/>
  </cols>
  <sheetData>
    <row r="1" customFormat="false" ht="13.8" hidden="false" customHeight="false" outlineLevel="0" collapsed="false">
      <c r="A1" s="20" t="n">
        <f aca="false">Interface!B12</f>
        <v>43368.2863563679</v>
      </c>
      <c r="B1" s="0" t="s">
        <v>12</v>
      </c>
      <c r="D1" s="21"/>
      <c r="E1" s="19" t="s">
        <v>13</v>
      </c>
      <c r="F1" s="0" t="s">
        <v>14</v>
      </c>
      <c r="I1" s="22" t="s">
        <v>0</v>
      </c>
      <c r="J1" s="22" t="s">
        <v>1</v>
      </c>
      <c r="K1" s="22" t="s">
        <v>2</v>
      </c>
      <c r="L1" s="22" t="s">
        <v>3</v>
      </c>
    </row>
    <row r="2" customFormat="false" ht="13.8" hidden="false" customHeight="false" outlineLevel="0" collapsed="false">
      <c r="A2" s="0" t="n">
        <v>2</v>
      </c>
      <c r="B2" s="0" t="s">
        <v>15</v>
      </c>
      <c r="D2" s="0" t="s">
        <v>16</v>
      </c>
      <c r="E2" s="23" t="n">
        <v>52.345</v>
      </c>
      <c r="F2" s="24" t="n">
        <f aca="false">E2*PI()/180</f>
        <v>0.913592596956432</v>
      </c>
      <c r="H2" s="22" t="s">
        <v>1</v>
      </c>
      <c r="I2" s="25" t="n">
        <f aca="false">Interface!B8</f>
        <v>1</v>
      </c>
      <c r="J2" s="26" t="str">
        <f aca="true">INDIRECT("Sternenliste!B"&amp;Lageberechnung!I2+1)</f>
        <v>Sirrah</v>
      </c>
      <c r="K2" s="26" t="str">
        <f aca="true">INDIRECT("Sternenliste!H"&amp;Lageberechnung!I2+1)</f>
        <v>Pegasus</v>
      </c>
      <c r="L2" s="26" t="str">
        <f aca="true">INDIRECT("Sternenliste!I"&amp;Lageberechnung!I2+1)</f>
        <v>Keine</v>
      </c>
    </row>
    <row r="3" customFormat="false" ht="13.8" hidden="false" customHeight="false" outlineLevel="0" collapsed="false">
      <c r="A3" s="20" t="n">
        <f aca="false">A1-TZ/24</f>
        <v>43368.2030230345</v>
      </c>
      <c r="B3" s="0" t="s">
        <v>17</v>
      </c>
      <c r="D3" s="0" t="s">
        <v>18</v>
      </c>
      <c r="E3" s="23" t="n">
        <v>13.604</v>
      </c>
      <c r="F3" s="24" t="n">
        <f aca="false">E3*PI()/180</f>
        <v>0.237434591441309</v>
      </c>
    </row>
    <row r="4" customFormat="false" ht="13.8" hidden="false" customHeight="false" outlineLevel="0" collapsed="false">
      <c r="A4" s="20" t="n">
        <f aca="false">A3+E3/360</f>
        <v>43368.2408119234</v>
      </c>
      <c r="B4" s="0" t="s">
        <v>19</v>
      </c>
      <c r="D4" s="0"/>
    </row>
    <row r="5" customFormat="false" ht="13.8" hidden="false" customHeight="false" outlineLevel="0" collapsed="false">
      <c r="D5" s="0" t="s">
        <v>20</v>
      </c>
      <c r="E5" s="19" t="n">
        <f aca="false">IF(179.928333+A24+HOUR(A3)*15&gt;360,179.928333+A24+HOUR(A3)*15-360,179.928333+A24+HOUR(A3)*15)</f>
        <v>64.5669310614578</v>
      </c>
      <c r="F5" s="0" t="s">
        <v>21</v>
      </c>
    </row>
    <row r="6" customFormat="false" ht="13.8" hidden="false" customHeight="false" outlineLevel="0" collapsed="false">
      <c r="D6" s="0" t="s">
        <v>22</v>
      </c>
      <c r="E6" s="19"/>
    </row>
    <row r="7" customFormat="false" ht="13.8" hidden="false" customHeight="false" outlineLevel="0" collapsed="false">
      <c r="D7" s="0" t="s">
        <v>23</v>
      </c>
      <c r="E7" s="19" t="n">
        <f aca="false">MINUTE(A3)*15/60+SECOND(A3)*15/3600</f>
        <v>13.0875</v>
      </c>
    </row>
    <row r="8" customFormat="false" ht="13.8" hidden="false" customHeight="false" outlineLevel="0" collapsed="false">
      <c r="D8" s="0" t="s">
        <v>24</v>
      </c>
      <c r="E8" s="19" t="n">
        <f aca="false">IF(E7+E5&gt;360,E7+E5-360,E7+E5)</f>
        <v>77.6544310614578</v>
      </c>
    </row>
    <row r="9" customFormat="false" ht="13.8" hidden="false" customHeight="false" outlineLevel="0" collapsed="false">
      <c r="D9" s="0"/>
      <c r="E9" s="19" t="s">
        <v>25</v>
      </c>
      <c r="F9" s="0" t="s">
        <v>26</v>
      </c>
    </row>
    <row r="10" customFormat="false" ht="13.8" hidden="false" customHeight="false" outlineLevel="0" collapsed="false">
      <c r="D10" s="0" t="s">
        <v>27</v>
      </c>
      <c r="E10" s="27" t="n">
        <f aca="true">INDIRECT("Sternenliste!C"&amp;I2+1)</f>
        <v>357</v>
      </c>
      <c r="F10" s="28" t="n">
        <f aca="true">INDIRECT("Sternenliste!D"&amp;I2+1)</f>
        <v>41.3</v>
      </c>
    </row>
    <row r="11" customFormat="false" ht="13.8" hidden="false" customHeight="false" outlineLevel="0" collapsed="false">
      <c r="D11" s="0" t="s">
        <v>28</v>
      </c>
      <c r="E11" s="27" t="n">
        <f aca="true">INDIRECT("Sternenliste!E"&amp;I2+1)</f>
        <v>29</v>
      </c>
      <c r="F11" s="28" t="n">
        <f aca="true">INDIRECT("Sternenliste!F"&amp;I2+1)</f>
        <v>10.9</v>
      </c>
    </row>
    <row r="12" customFormat="false" ht="13.8" hidden="false" customHeight="false" outlineLevel="0" collapsed="false">
      <c r="D12" s="0" t="s">
        <v>29</v>
      </c>
      <c r="E12" s="19" t="n">
        <f aca="false">E10+F10/60</f>
        <v>357.688333333333</v>
      </c>
      <c r="F12" s="0" t="n">
        <f aca="false">E11+F11/60</f>
        <v>29.1816666666667</v>
      </c>
    </row>
    <row r="14" customFormat="false" ht="13.8" hidden="false" customHeight="false" outlineLevel="0" collapsed="false">
      <c r="D14" s="29" t="s">
        <v>28</v>
      </c>
      <c r="E14" s="30" t="n">
        <f aca="false">F12</f>
        <v>29.1816666666667</v>
      </c>
      <c r="F14" s="31" t="n">
        <f aca="false">E14*PI()/180</f>
        <v>0.509316164552812</v>
      </c>
    </row>
    <row r="15" customFormat="false" ht="13.8" hidden="false" customHeight="false" outlineLevel="0" collapsed="false">
      <c r="D15" s="32" t="s">
        <v>30</v>
      </c>
      <c r="E15" s="33" t="n">
        <f aca="false">E12</f>
        <v>357.688333333333</v>
      </c>
      <c r="F15" s="34" t="n">
        <f aca="false">E15*PI()/180</f>
        <v>6.24283911263765</v>
      </c>
    </row>
    <row r="16" customFormat="false" ht="13.8" hidden="false" customHeight="false" outlineLevel="0" collapsed="false">
      <c r="D16" s="0" t="s">
        <v>31</v>
      </c>
      <c r="E16" s="19" t="n">
        <f aca="false">IF(E8+E15&gt;360,E8+E15-360,E8+E15)</f>
        <v>75.3427643947911</v>
      </c>
    </row>
    <row r="17" customFormat="false" ht="13.8" hidden="false" customHeight="false" outlineLevel="0" collapsed="false">
      <c r="D17" s="0" t="s">
        <v>32</v>
      </c>
      <c r="E17" s="19" t="n">
        <f aca="false">IF(E16+E3&gt;360,E16+E3-360,E16+E3)</f>
        <v>88.9467643947911</v>
      </c>
      <c r="F17" s="24" t="n">
        <f aca="false">E17*PI()/180</f>
        <v>1.55241389768477</v>
      </c>
    </row>
    <row r="20" customFormat="false" ht="13.8" hidden="false" customHeight="false" outlineLevel="0" collapsed="false">
      <c r="D20" s="0" t="s">
        <v>33</v>
      </c>
      <c r="E20" s="19"/>
      <c r="F20" s="0" t="n">
        <f aca="false">SIN(-F17)</f>
        <v>-0.999831047907688</v>
      </c>
    </row>
    <row r="21" customFormat="false" ht="13.8" hidden="false" customHeight="false" outlineLevel="0" collapsed="false">
      <c r="D21" s="0" t="s">
        <v>34</v>
      </c>
      <c r="E21" s="19"/>
      <c r="F21" s="0" t="n">
        <f aca="false">TAN(F14)*COS(F2)-SIN(F2)*COS(F17)</f>
        <v>0.326614400771826</v>
      </c>
    </row>
    <row r="22" customFormat="false" ht="13.8" hidden="false" customHeight="false" outlineLevel="0" collapsed="false">
      <c r="A22" s="20" t="n">
        <v>43181</v>
      </c>
      <c r="B22" s="0" t="s">
        <v>35</v>
      </c>
      <c r="D22" s="0" t="s">
        <v>36</v>
      </c>
      <c r="E22" s="19" t="n">
        <f aca="false">F22*180/PI()</f>
        <v>-71.909359168728</v>
      </c>
      <c r="F22" s="0" t="n">
        <f aca="false">ATAN2(F21,F20)</f>
        <v>-1.25505508049348</v>
      </c>
    </row>
    <row r="23" customFormat="false" ht="13.8" hidden="false" customHeight="false" outlineLevel="0" collapsed="false">
      <c r="A23" s="0" t="n">
        <f aca="false">A3-A22</f>
        <v>187.203023034534</v>
      </c>
      <c r="B23" s="0" t="s">
        <v>37</v>
      </c>
      <c r="D23" s="26" t="s">
        <v>11</v>
      </c>
      <c r="E23" s="35" t="n">
        <f aca="false">IF(E22&lt;=0,E22+360,E22)</f>
        <v>288.090640831272</v>
      </c>
    </row>
    <row r="24" customFormat="false" ht="13.8" hidden="false" customHeight="false" outlineLevel="0" collapsed="false">
      <c r="A24" s="0" t="n">
        <f aca="false">A23*360/365</f>
        <v>184.638598061458</v>
      </c>
      <c r="B24" s="0" t="s">
        <v>38</v>
      </c>
      <c r="D24" s="0"/>
    </row>
    <row r="25" customFormat="false" ht="13.8" hidden="false" customHeight="false" outlineLevel="0" collapsed="false">
      <c r="D25" s="26" t="s">
        <v>8</v>
      </c>
      <c r="E25" s="35" t="n">
        <f aca="false">F25*180/PI()</f>
        <v>23.3173207849202</v>
      </c>
      <c r="F25" s="0" t="n">
        <f aca="false">ASIN(SIN(F2)*SIN(F14)+COS(F2)*COS(F14)*COS(F17))</f>
        <v>0.406964020440566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39</v>
      </c>
      <c r="F1" s="0" t="s">
        <v>40</v>
      </c>
    </row>
    <row r="2" customFormat="false" ht="15" hidden="false" customHeight="false" outlineLevel="0" collapsed="false">
      <c r="A2" s="25" t="n">
        <f aca="false">Interface!B8</f>
        <v>1</v>
      </c>
      <c r="B2" s="26" t="str">
        <f aca="true">INDIRECT("Sternenliste!B"&amp;Lageberechnung!I2+1)</f>
        <v>Sirrah</v>
      </c>
      <c r="C2" s="26" t="str">
        <f aca="true">INDIRECT("Sternenliste!H"&amp;Lageberechnung!I2+1)</f>
        <v>Pegasus</v>
      </c>
      <c r="D2" s="26" t="str">
        <f aca="true">INDIRECT("Sternenliste!I"&amp;Lageberechnung!I2+1)</f>
        <v>Keine</v>
      </c>
      <c r="F2" s="36" t="n">
        <v>100</v>
      </c>
      <c r="G2" s="0" t="s">
        <v>41</v>
      </c>
    </row>
    <row r="3" customFormat="false" ht="15" hidden="false" customHeight="false" outlineLevel="0" collapsed="false">
      <c r="A3" s="0" t="n">
        <f aca="false">YEAR(Lageberechnung!A1)</f>
        <v>2018</v>
      </c>
      <c r="B3" s="0" t="s">
        <v>42</v>
      </c>
    </row>
    <row r="4" customFormat="false" ht="15" hidden="false" customHeight="false" outlineLevel="0" collapsed="false">
      <c r="A4" s="0" t="n">
        <f aca="false">MONTH(Lageberechnung!A1)</f>
        <v>9</v>
      </c>
      <c r="B4" s="0" t="s">
        <v>43</v>
      </c>
    </row>
    <row r="5" customFormat="false" ht="15" hidden="false" customHeight="false" outlineLevel="0" collapsed="false">
      <c r="A5" s="0" t="n">
        <f aca="false">DAY(Lageberechnung!A1)</f>
        <v>25</v>
      </c>
      <c r="B5" s="0" t="s">
        <v>44</v>
      </c>
    </row>
    <row r="6" customFormat="false" ht="15" hidden="false" customHeight="false" outlineLevel="0" collapsed="false">
      <c r="A6" s="0" t="e">
        <f aca="false">[2]!Julian(A3,A4,A5)</f>
        <v>#NAME?</v>
      </c>
      <c r="B6" s="0" t="s">
        <v>45</v>
      </c>
    </row>
    <row r="7" customFormat="false" ht="15" hidden="false" customHeight="false" outlineLevel="0" collapsed="false">
      <c r="A7" s="0" t="n">
        <f aca="false">(HOUR(Lageberechnung!A1)+MINUTE(Lageberechnung!A1)/60+SECOND(Lageberechnung!A1)/3600)/24</f>
        <v>0.286354166666667</v>
      </c>
      <c r="B7" s="0" t="s">
        <v>46</v>
      </c>
    </row>
    <row r="9" customFormat="false" ht="15" hidden="false" customHeight="false" outlineLevel="0" collapsed="false">
      <c r="A9" s="26" t="e">
        <f aca="false">[2]!Ephem(0,1,$A$2-90,17,1,$A$6,$A$7,Lageberechnung!$E$3,Lageberechnung!$E$2,TZ)</f>
        <v>#NAME?</v>
      </c>
      <c r="B9" s="0" t="s">
        <v>47</v>
      </c>
      <c r="F9" s="26" t="e">
        <f aca="false">[2]!wmmGeomag(1,A3,A4,A5,Lon,Lat,Height)</f>
        <v>#NAME?</v>
      </c>
      <c r="G9" s="0" t="s">
        <v>48</v>
      </c>
    </row>
    <row r="10" customFormat="false" ht="15" hidden="false" customHeight="false" outlineLevel="0" collapsed="false">
      <c r="A10" s="26" t="e">
        <f aca="false">[2]!Ephem(0,1,$A$2-90,18,1,$A$6,$A$7,Lageberechnung!$E$3,Lageberechnung!$E$2,TZ)</f>
        <v>#NAME?</v>
      </c>
      <c r="B10" s="0" t="s">
        <v>49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1" activeCellId="0" sqref="B51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7.43"/>
    <col collapsed="false" customWidth="true" hidden="false" outlineLevel="0" max="3" min="3" style="0" width="14.71"/>
    <col collapsed="false" customWidth="true" hidden="false" outlineLevel="0" max="4" min="4" style="19" width="16.85"/>
    <col collapsed="false" customWidth="true" hidden="false" outlineLevel="0" max="5" min="5" style="0" width="12.28"/>
    <col collapsed="false" customWidth="true" hidden="false" outlineLevel="0" max="6" min="6" style="19" width="15.85"/>
    <col collapsed="false" customWidth="true" hidden="false" outlineLevel="0" max="7" min="7" style="0" width="12.43"/>
    <col collapsed="false" customWidth="true" hidden="false" outlineLevel="0" max="8" min="8" style="0" width="13.14"/>
    <col collapsed="false" customWidth="true" hidden="false" outlineLevel="0" max="1025" min="9" style="0" width="10.53"/>
  </cols>
  <sheetData>
    <row r="1" customFormat="false" ht="15" hidden="false" customHeight="false" outlineLevel="0" collapsed="false">
      <c r="A1" s="37" t="s">
        <v>50</v>
      </c>
      <c r="B1" s="37" t="s">
        <v>51</v>
      </c>
      <c r="C1" s="37" t="s">
        <v>52</v>
      </c>
      <c r="D1" s="38" t="s">
        <v>53</v>
      </c>
      <c r="E1" s="37" t="s">
        <v>54</v>
      </c>
      <c r="F1" s="38" t="s">
        <v>55</v>
      </c>
      <c r="G1" s="37" t="s">
        <v>56</v>
      </c>
      <c r="H1" s="37" t="s">
        <v>2</v>
      </c>
      <c r="I1" s="37" t="s">
        <v>57</v>
      </c>
      <c r="J1" s="0" t="s">
        <v>58</v>
      </c>
      <c r="K1" s="37" t="s">
        <v>59</v>
      </c>
      <c r="M1" s="37" t="s">
        <v>60</v>
      </c>
    </row>
    <row r="2" customFormat="false" ht="15" hidden="false" customHeight="false" outlineLevel="0" collapsed="false">
      <c r="A2" s="37" t="n">
        <v>1</v>
      </c>
      <c r="B2" s="37" t="s">
        <v>61</v>
      </c>
      <c r="C2" s="37" t="n">
        <v>357</v>
      </c>
      <c r="D2" s="39" t="n">
        <v>41.3</v>
      </c>
      <c r="E2" s="37" t="n">
        <v>29</v>
      </c>
      <c r="F2" s="39" t="n">
        <v>10.9</v>
      </c>
      <c r="G2" s="37" t="s">
        <v>62</v>
      </c>
      <c r="H2" s="37" t="s">
        <v>63</v>
      </c>
      <c r="I2" s="37" t="s">
        <v>64</v>
      </c>
      <c r="J2" s="0" t="s">
        <v>65</v>
      </c>
      <c r="K2" s="37" t="s">
        <v>28</v>
      </c>
    </row>
    <row r="3" customFormat="false" ht="15" hidden="false" customHeight="false" outlineLevel="0" collapsed="false">
      <c r="A3" s="0" t="n">
        <v>2</v>
      </c>
      <c r="B3" s="0" t="s">
        <v>66</v>
      </c>
      <c r="C3" s="0" t="n">
        <v>356</v>
      </c>
      <c r="D3" s="19" t="n">
        <v>28.7</v>
      </c>
      <c r="E3" s="0" t="n">
        <v>15</v>
      </c>
      <c r="F3" s="19" t="n">
        <v>16.5</v>
      </c>
      <c r="G3" s="0" t="s">
        <v>66</v>
      </c>
      <c r="H3" s="0" t="s">
        <v>63</v>
      </c>
      <c r="I3" s="0" t="s">
        <v>64</v>
      </c>
    </row>
    <row r="4" customFormat="false" ht="15" hidden="false" customHeight="false" outlineLevel="0" collapsed="false">
      <c r="A4" s="0" t="n">
        <v>3</v>
      </c>
      <c r="B4" s="0" t="s">
        <v>67</v>
      </c>
      <c r="C4" s="0" t="n">
        <v>353</v>
      </c>
      <c r="D4" s="19" t="n">
        <v>13.8</v>
      </c>
      <c r="E4" s="0" t="n">
        <v>-42</v>
      </c>
      <c r="F4" s="19" t="n">
        <v>-13</v>
      </c>
      <c r="H4" s="0" t="s">
        <v>68</v>
      </c>
      <c r="I4" s="0" t="s">
        <v>64</v>
      </c>
    </row>
    <row r="5" customFormat="false" ht="15" hidden="false" customHeight="false" outlineLevel="0" collapsed="false">
      <c r="A5" s="0" t="n">
        <v>4</v>
      </c>
      <c r="B5" s="0" t="s">
        <v>69</v>
      </c>
      <c r="C5" s="0" t="n">
        <v>349</v>
      </c>
      <c r="D5" s="19" t="n">
        <v>38.1</v>
      </c>
      <c r="E5" s="0" t="n">
        <v>56</v>
      </c>
      <c r="F5" s="19" t="n">
        <v>37.6</v>
      </c>
      <c r="G5" s="0" t="s">
        <v>69</v>
      </c>
      <c r="H5" s="0" t="s">
        <v>70</v>
      </c>
      <c r="I5" s="0" t="s">
        <v>64</v>
      </c>
    </row>
    <row r="6" customFormat="false" ht="15" hidden="false" customHeight="false" outlineLevel="0" collapsed="false">
      <c r="A6" s="0" t="n">
        <v>5</v>
      </c>
      <c r="B6" s="0" t="s">
        <v>71</v>
      </c>
      <c r="C6" s="0" t="n">
        <v>348</v>
      </c>
      <c r="D6" s="19" t="n">
        <v>53.9</v>
      </c>
      <c r="E6" s="0" t="n">
        <v>-17</v>
      </c>
      <c r="F6" s="19" t="n">
        <v>-53.8</v>
      </c>
      <c r="G6" s="0" t="n">
        <v>74</v>
      </c>
      <c r="H6" s="0" t="s">
        <v>72</v>
      </c>
      <c r="I6" s="0" t="s">
        <v>64</v>
      </c>
    </row>
    <row r="7" customFormat="false" ht="15" hidden="false" customHeight="false" outlineLevel="0" collapsed="false">
      <c r="A7" s="0" t="n">
        <v>6</v>
      </c>
      <c r="B7" s="0" t="s">
        <v>73</v>
      </c>
      <c r="C7" s="0" t="n">
        <v>345</v>
      </c>
      <c r="D7" s="19" t="n">
        <v>34.1</v>
      </c>
      <c r="E7" s="0" t="n">
        <v>60</v>
      </c>
      <c r="F7" s="19" t="n">
        <v>48.3</v>
      </c>
      <c r="G7" s="0" t="s">
        <v>74</v>
      </c>
      <c r="H7" s="0" t="s">
        <v>70</v>
      </c>
      <c r="I7" s="0" t="s">
        <v>64</v>
      </c>
    </row>
    <row r="8" customFormat="false" ht="15" hidden="false" customHeight="false" outlineLevel="0" collapsed="false">
      <c r="A8" s="0" t="n">
        <v>7</v>
      </c>
      <c r="B8" s="0" t="s">
        <v>75</v>
      </c>
      <c r="C8" s="0" t="n">
        <v>342</v>
      </c>
      <c r="D8" s="19" t="n">
        <v>20.1</v>
      </c>
      <c r="E8" s="0" t="n">
        <v>35</v>
      </c>
      <c r="F8" s="19" t="n">
        <v>42.4</v>
      </c>
      <c r="G8" s="0" t="s">
        <v>75</v>
      </c>
      <c r="H8" s="0" t="s">
        <v>76</v>
      </c>
      <c r="I8" s="0" t="s">
        <v>64</v>
      </c>
    </row>
    <row r="9" customFormat="false" ht="15" hidden="false" customHeight="false" outlineLevel="0" collapsed="false">
      <c r="A9" s="0" t="n">
        <v>8</v>
      </c>
      <c r="B9" s="0" t="s">
        <v>77</v>
      </c>
      <c r="C9" s="0" t="n">
        <v>335</v>
      </c>
      <c r="D9" s="19" t="n">
        <v>25.4</v>
      </c>
      <c r="E9" s="0" t="n">
        <v>-57</v>
      </c>
      <c r="F9" s="19" t="n">
        <v>-9.3</v>
      </c>
      <c r="G9" s="0" t="s">
        <v>77</v>
      </c>
      <c r="H9" s="0" t="s">
        <v>68</v>
      </c>
      <c r="I9" s="0" t="s">
        <v>64</v>
      </c>
    </row>
    <row r="10" customFormat="false" ht="15" hidden="false" customHeight="false" outlineLevel="0" collapsed="false">
      <c r="A10" s="0" t="n">
        <v>9</v>
      </c>
      <c r="B10" s="0" t="s">
        <v>78</v>
      </c>
      <c r="C10" s="0" t="n">
        <v>316</v>
      </c>
      <c r="D10" s="19" t="n">
        <v>48.7</v>
      </c>
      <c r="E10" s="0" t="n">
        <v>89</v>
      </c>
      <c r="F10" s="19" t="n">
        <v>19.9</v>
      </c>
      <c r="G10" s="0" t="s">
        <v>79</v>
      </c>
      <c r="H10" s="0" t="s">
        <v>80</v>
      </c>
      <c r="I10" s="0" t="s">
        <v>64</v>
      </c>
    </row>
    <row r="11" customFormat="false" ht="15" hidden="false" customHeight="false" outlineLevel="0" collapsed="false">
      <c r="A11" s="0" t="n">
        <v>10</v>
      </c>
      <c r="B11" s="0" t="s">
        <v>81</v>
      </c>
      <c r="C11" s="0" t="n">
        <v>328</v>
      </c>
      <c r="D11" s="19" t="n">
        <v>46.2</v>
      </c>
      <c r="E11" s="0" t="n">
        <v>42</v>
      </c>
      <c r="F11" s="19" t="n">
        <v>24.4</v>
      </c>
      <c r="G11" s="0" t="n">
        <v>120</v>
      </c>
      <c r="H11" s="0" t="s">
        <v>76</v>
      </c>
      <c r="I11" s="0" t="s">
        <v>64</v>
      </c>
    </row>
    <row r="12" customFormat="false" ht="15" hidden="false" customHeight="false" outlineLevel="0" collapsed="false">
      <c r="A12" s="0" t="n">
        <v>11</v>
      </c>
      <c r="B12" s="0" t="s">
        <v>82</v>
      </c>
      <c r="C12" s="0" t="n">
        <v>327</v>
      </c>
      <c r="D12" s="19" t="n">
        <v>58.4</v>
      </c>
      <c r="E12" s="0" t="n">
        <v>23</v>
      </c>
      <c r="F12" s="19" t="n">
        <v>32.3</v>
      </c>
      <c r="G12" s="0" t="s">
        <v>82</v>
      </c>
      <c r="H12" s="0" t="s">
        <v>83</v>
      </c>
      <c r="I12" s="0" t="s">
        <v>84</v>
      </c>
    </row>
    <row r="13" customFormat="false" ht="15" hidden="false" customHeight="false" outlineLevel="0" collapsed="false">
      <c r="A13" s="0" t="n">
        <v>12</v>
      </c>
      <c r="B13" s="0" t="s">
        <v>85</v>
      </c>
      <c r="C13" s="0" t="n">
        <v>314</v>
      </c>
      <c r="D13" s="19" t="n">
        <v>12.9</v>
      </c>
      <c r="E13" s="0" t="n">
        <v>4</v>
      </c>
      <c r="F13" s="19" t="n">
        <v>9.1</v>
      </c>
      <c r="G13" s="0" t="s">
        <v>85</v>
      </c>
      <c r="H13" s="0" t="s">
        <v>72</v>
      </c>
      <c r="I13" s="0" t="s">
        <v>64</v>
      </c>
    </row>
    <row r="14" customFormat="false" ht="15" hidden="false" customHeight="false" outlineLevel="0" collapsed="false">
      <c r="A14" s="0" t="n">
        <v>13</v>
      </c>
      <c r="B14" s="0" t="s">
        <v>86</v>
      </c>
      <c r="C14" s="0" t="n">
        <v>312</v>
      </c>
      <c r="D14" s="19" t="n">
        <v>41.3</v>
      </c>
      <c r="E14" s="0" t="n">
        <v>41</v>
      </c>
      <c r="F14" s="19" t="n">
        <v>1</v>
      </c>
      <c r="G14" s="0" t="s">
        <v>86</v>
      </c>
      <c r="H14" s="0" t="s">
        <v>87</v>
      </c>
      <c r="I14" s="0" t="s">
        <v>64</v>
      </c>
    </row>
    <row r="15" customFormat="false" ht="15" hidden="false" customHeight="false" outlineLevel="0" collapsed="false">
      <c r="A15" s="0" t="n">
        <v>14</v>
      </c>
      <c r="B15" s="0" t="s">
        <v>88</v>
      </c>
      <c r="C15" s="0" t="n">
        <v>308</v>
      </c>
      <c r="D15" s="19" t="n">
        <v>37.4</v>
      </c>
      <c r="E15" s="0" t="n">
        <v>49</v>
      </c>
      <c r="F15" s="19" t="n">
        <v>55</v>
      </c>
      <c r="G15" s="0" t="s">
        <v>89</v>
      </c>
      <c r="H15" s="0" t="s">
        <v>90</v>
      </c>
      <c r="I15" s="0" t="s">
        <v>64</v>
      </c>
    </row>
    <row r="16" customFormat="false" ht="15" hidden="false" customHeight="false" outlineLevel="0" collapsed="false">
      <c r="A16" s="0" t="n">
        <v>15</v>
      </c>
      <c r="B16" s="0" t="s">
        <v>91</v>
      </c>
      <c r="C16" s="0" t="n">
        <v>302</v>
      </c>
      <c r="D16" s="19" t="n">
        <v>53</v>
      </c>
      <c r="E16" s="0" t="n">
        <v>24</v>
      </c>
      <c r="F16" s="19" t="n">
        <v>9.2</v>
      </c>
      <c r="G16" s="0" t="s">
        <v>92</v>
      </c>
      <c r="H16" s="0" t="s">
        <v>93</v>
      </c>
      <c r="I16" s="0" t="s">
        <v>84</v>
      </c>
    </row>
    <row r="17" customFormat="false" ht="15" hidden="false" customHeight="false" outlineLevel="0" collapsed="false">
      <c r="A17" s="0" t="n">
        <v>16</v>
      </c>
      <c r="B17" s="0" t="s">
        <v>94</v>
      </c>
      <c r="C17" s="0" t="n">
        <v>290</v>
      </c>
      <c r="D17" s="19" t="n">
        <v>47</v>
      </c>
      <c r="E17" s="0" t="n">
        <v>16</v>
      </c>
      <c r="F17" s="19" t="n">
        <v>32.3</v>
      </c>
      <c r="G17" s="0" t="s">
        <v>94</v>
      </c>
      <c r="H17" s="0" t="s">
        <v>93</v>
      </c>
      <c r="I17" s="0" t="s">
        <v>84</v>
      </c>
    </row>
    <row r="18" customFormat="false" ht="15" hidden="false" customHeight="false" outlineLevel="0" collapsed="false">
      <c r="A18" s="0" t="n">
        <v>17</v>
      </c>
      <c r="B18" s="0" t="s">
        <v>95</v>
      </c>
      <c r="C18" s="0" t="n">
        <v>281</v>
      </c>
      <c r="D18" s="19" t="n">
        <v>10.1</v>
      </c>
      <c r="E18" s="0" t="n">
        <v>-8</v>
      </c>
      <c r="F18" s="19" t="n">
        <v>-11.2</v>
      </c>
      <c r="G18" s="0" t="s">
        <v>95</v>
      </c>
      <c r="H18" s="0" t="s">
        <v>96</v>
      </c>
      <c r="I18" s="0" t="s">
        <v>64</v>
      </c>
    </row>
    <row r="19" customFormat="false" ht="15" hidden="false" customHeight="false" outlineLevel="0" collapsed="false">
      <c r="A19" s="0" t="n">
        <v>18</v>
      </c>
      <c r="B19" s="0" t="s">
        <v>97</v>
      </c>
      <c r="C19" s="0" t="n">
        <v>280</v>
      </c>
      <c r="D19" s="19" t="n">
        <v>31.4</v>
      </c>
      <c r="E19" s="0" t="n">
        <v>46</v>
      </c>
      <c r="F19" s="19" t="n">
        <v>0.6</v>
      </c>
      <c r="G19" s="0" t="s">
        <v>97</v>
      </c>
      <c r="H19" s="0" t="s">
        <v>98</v>
      </c>
      <c r="I19" s="0" t="s">
        <v>64</v>
      </c>
    </row>
    <row r="20" customFormat="false" ht="15" hidden="false" customHeight="false" outlineLevel="0" collapsed="false">
      <c r="A20" s="0" t="n">
        <v>19</v>
      </c>
      <c r="B20" s="0" t="s">
        <v>99</v>
      </c>
      <c r="C20" s="0" t="n">
        <v>278</v>
      </c>
      <c r="D20" s="19" t="n">
        <v>29.8</v>
      </c>
      <c r="E20" s="0" t="n">
        <v>6</v>
      </c>
      <c r="F20" s="19" t="n">
        <v>21.7</v>
      </c>
      <c r="G20" s="0" t="s">
        <v>99</v>
      </c>
      <c r="H20" s="0" t="s">
        <v>96</v>
      </c>
      <c r="I20" s="0" t="s">
        <v>64</v>
      </c>
    </row>
    <row r="21" customFormat="false" ht="15" hidden="false" customHeight="false" outlineLevel="0" collapsed="false">
      <c r="A21" s="0" t="n">
        <v>20</v>
      </c>
      <c r="B21" s="0" t="s">
        <v>100</v>
      </c>
      <c r="C21" s="0" t="n">
        <v>278</v>
      </c>
      <c r="D21" s="19" t="n">
        <v>10</v>
      </c>
      <c r="E21" s="0" t="n">
        <v>28</v>
      </c>
      <c r="F21" s="19" t="n">
        <v>37</v>
      </c>
      <c r="G21" s="0" t="s">
        <v>101</v>
      </c>
      <c r="H21" s="0" t="s">
        <v>93</v>
      </c>
      <c r="I21" s="0" t="s">
        <v>84</v>
      </c>
    </row>
    <row r="22" customFormat="false" ht="15" hidden="false" customHeight="false" outlineLevel="0" collapsed="false">
      <c r="A22" s="0" t="n">
        <v>21</v>
      </c>
      <c r="B22" s="0" t="s">
        <v>102</v>
      </c>
      <c r="C22" s="0" t="n">
        <v>275</v>
      </c>
      <c r="D22" s="19" t="n">
        <v>44.3</v>
      </c>
      <c r="E22" s="0" t="n">
        <v>-1</v>
      </c>
      <c r="F22" s="19" t="n">
        <v>-11.7</v>
      </c>
      <c r="G22" s="0" t="s">
        <v>102</v>
      </c>
      <c r="H22" s="0" t="s">
        <v>96</v>
      </c>
      <c r="I22" s="0" t="s">
        <v>64</v>
      </c>
    </row>
    <row r="23" customFormat="false" ht="15" hidden="false" customHeight="false" outlineLevel="0" collapsed="false">
      <c r="A23" s="0" t="n">
        <v>22</v>
      </c>
      <c r="B23" s="0" t="s">
        <v>103</v>
      </c>
      <c r="C23" s="0" t="n">
        <v>274</v>
      </c>
      <c r="D23" s="19" t="n">
        <v>36.2</v>
      </c>
      <c r="E23" s="0" t="n">
        <v>-1</v>
      </c>
      <c r="F23" s="19" t="n">
        <v>-56.3</v>
      </c>
      <c r="G23" s="0" t="s">
        <v>104</v>
      </c>
      <c r="H23" s="0" t="s">
        <v>96</v>
      </c>
      <c r="I23" s="0" t="s">
        <v>64</v>
      </c>
    </row>
    <row r="24" customFormat="false" ht="15" hidden="false" customHeight="false" outlineLevel="0" collapsed="false">
      <c r="A24" s="0" t="n">
        <v>23</v>
      </c>
      <c r="B24" s="0" t="s">
        <v>105</v>
      </c>
      <c r="C24" s="0" t="n">
        <v>272</v>
      </c>
      <c r="D24" s="19" t="n">
        <v>52</v>
      </c>
      <c r="E24" s="0" t="n">
        <v>9</v>
      </c>
      <c r="F24" s="19" t="n">
        <v>40</v>
      </c>
      <c r="G24" s="0" t="s">
        <v>105</v>
      </c>
      <c r="H24" s="0" t="s">
        <v>96</v>
      </c>
      <c r="I24" s="0" t="s">
        <v>64</v>
      </c>
    </row>
    <row r="25" customFormat="false" ht="15" hidden="false" customHeight="false" outlineLevel="0" collapsed="false">
      <c r="A25" s="0" t="n">
        <v>24</v>
      </c>
      <c r="B25" s="0" t="s">
        <v>106</v>
      </c>
      <c r="C25" s="0" t="n">
        <v>270</v>
      </c>
      <c r="D25" s="19" t="n">
        <v>59.1</v>
      </c>
      <c r="E25" s="0" t="n">
        <v>7</v>
      </c>
      <c r="F25" s="19" t="n">
        <v>24.4</v>
      </c>
      <c r="G25" s="0" t="s">
        <v>106</v>
      </c>
      <c r="H25" s="0" t="s">
        <v>96</v>
      </c>
      <c r="I25" s="0" t="s">
        <v>64</v>
      </c>
    </row>
    <row r="26" customFormat="false" ht="15" hidden="false" customHeight="false" outlineLevel="0" collapsed="false">
      <c r="A26" s="0" t="n">
        <v>25</v>
      </c>
      <c r="B26" s="0" t="s">
        <v>107</v>
      </c>
      <c r="C26" s="0" t="n">
        <v>269</v>
      </c>
      <c r="D26" s="19" t="n">
        <v>49</v>
      </c>
      <c r="E26" s="0" t="n">
        <v>44</v>
      </c>
      <c r="F26" s="19" t="n">
        <v>56.7</v>
      </c>
      <c r="G26" s="0" t="s">
        <v>107</v>
      </c>
      <c r="H26" s="0" t="s">
        <v>98</v>
      </c>
      <c r="I26" s="0" t="s">
        <v>64</v>
      </c>
    </row>
    <row r="27" customFormat="false" ht="15" hidden="false" customHeight="false" outlineLevel="0" collapsed="false">
      <c r="A27" s="0" t="n">
        <v>26</v>
      </c>
      <c r="B27" s="0" t="s">
        <v>108</v>
      </c>
      <c r="C27" s="0" t="n">
        <v>264</v>
      </c>
      <c r="D27" s="19" t="n">
        <v>8.7</v>
      </c>
      <c r="E27" s="0" t="n">
        <v>-17</v>
      </c>
      <c r="F27" s="19" t="n">
        <v>-58.1</v>
      </c>
      <c r="G27" s="0" t="s">
        <v>109</v>
      </c>
      <c r="H27" s="0" t="s">
        <v>110</v>
      </c>
      <c r="I27" s="0" t="s">
        <v>64</v>
      </c>
    </row>
    <row r="28" customFormat="false" ht="15" hidden="false" customHeight="false" outlineLevel="0" collapsed="false">
      <c r="A28" s="0" t="n">
        <v>27</v>
      </c>
      <c r="B28" s="0" t="s">
        <v>111</v>
      </c>
      <c r="C28" s="0" t="n">
        <v>263</v>
      </c>
      <c r="D28" s="19" t="n">
        <v>55.2</v>
      </c>
      <c r="E28" s="0" t="n">
        <v>52</v>
      </c>
      <c r="F28" s="19" t="n">
        <v>42.5</v>
      </c>
      <c r="G28" s="0" t="s">
        <v>111</v>
      </c>
      <c r="H28" s="0" t="s">
        <v>68</v>
      </c>
      <c r="I28" s="0" t="s">
        <v>64</v>
      </c>
    </row>
    <row r="29" customFormat="false" ht="15" hidden="false" customHeight="false" outlineLevel="0" collapsed="false">
      <c r="A29" s="0" t="n">
        <v>28</v>
      </c>
      <c r="B29" s="0" t="s">
        <v>112</v>
      </c>
      <c r="C29" s="0" t="n">
        <v>260</v>
      </c>
      <c r="D29" s="19" t="n">
        <v>20.1</v>
      </c>
      <c r="E29" s="0" t="n">
        <v>16</v>
      </c>
      <c r="F29" s="19" t="n">
        <v>22.9</v>
      </c>
      <c r="G29" s="0" t="s">
        <v>113</v>
      </c>
      <c r="H29" s="0" t="s">
        <v>114</v>
      </c>
      <c r="I29" s="0" t="s">
        <v>84</v>
      </c>
    </row>
    <row r="30" customFormat="false" ht="15" hidden="false" customHeight="false" outlineLevel="0" collapsed="false">
      <c r="A30" s="0" t="n">
        <v>29</v>
      </c>
      <c r="B30" s="0" t="s">
        <v>115</v>
      </c>
      <c r="C30" s="0" t="n">
        <v>258</v>
      </c>
      <c r="D30" s="19" t="n">
        <v>31.9</v>
      </c>
      <c r="E30" s="0" t="n">
        <v>-16</v>
      </c>
      <c r="F30" s="19" t="n">
        <v>-44.5</v>
      </c>
      <c r="G30" s="0" t="s">
        <v>115</v>
      </c>
      <c r="H30" s="0" t="s">
        <v>110</v>
      </c>
      <c r="I30" s="0" t="s">
        <v>64</v>
      </c>
    </row>
    <row r="31" customFormat="false" ht="15" hidden="false" customHeight="false" outlineLevel="0" collapsed="false">
      <c r="A31" s="0" t="n">
        <v>30</v>
      </c>
      <c r="B31" s="0" t="s">
        <v>116</v>
      </c>
      <c r="C31" s="0" t="n">
        <v>255</v>
      </c>
      <c r="D31" s="19" t="n">
        <v>10.9</v>
      </c>
      <c r="E31" s="0" t="n">
        <v>-28</v>
      </c>
      <c r="F31" s="19" t="n">
        <v>-59.9</v>
      </c>
      <c r="G31" s="0" t="s">
        <v>117</v>
      </c>
      <c r="H31" s="0" t="s">
        <v>110</v>
      </c>
      <c r="I31" s="0" t="s">
        <v>64</v>
      </c>
    </row>
    <row r="32" customFormat="false" ht="15" hidden="false" customHeight="false" outlineLevel="0" collapsed="false">
      <c r="A32" s="0" t="n">
        <v>31</v>
      </c>
      <c r="B32" s="0" t="s">
        <v>118</v>
      </c>
      <c r="C32" s="0" t="n">
        <v>252</v>
      </c>
      <c r="D32" s="19" t="n">
        <v>44.1</v>
      </c>
      <c r="E32" s="0" t="n">
        <v>-26</v>
      </c>
      <c r="F32" s="19" t="n">
        <v>-25.4</v>
      </c>
      <c r="G32" s="0" t="s">
        <v>119</v>
      </c>
      <c r="H32" s="0" t="s">
        <v>110</v>
      </c>
      <c r="I32" s="0" t="s">
        <v>64</v>
      </c>
    </row>
    <row r="33" customFormat="false" ht="15" hidden="false" customHeight="false" outlineLevel="0" collapsed="false">
      <c r="A33" s="0" t="n">
        <v>32</v>
      </c>
      <c r="B33" s="0" t="s">
        <v>120</v>
      </c>
      <c r="C33" s="0" t="n">
        <v>246</v>
      </c>
      <c r="D33" s="19" t="n">
        <v>5.4</v>
      </c>
      <c r="E33" s="0" t="n">
        <v>31</v>
      </c>
      <c r="F33" s="19" t="n">
        <v>50.9</v>
      </c>
      <c r="G33" s="0" t="s">
        <v>120</v>
      </c>
      <c r="H33" s="0" t="s">
        <v>114</v>
      </c>
      <c r="I33" s="0" t="s">
        <v>84</v>
      </c>
    </row>
    <row r="34" customFormat="false" ht="15" hidden="false" customHeight="false" outlineLevel="0" collapsed="false">
      <c r="A34" s="0" t="n">
        <v>33</v>
      </c>
      <c r="B34" s="0" t="s">
        <v>121</v>
      </c>
      <c r="C34" s="0" t="n">
        <v>244</v>
      </c>
      <c r="D34" s="19" t="n">
        <v>57.6</v>
      </c>
      <c r="E34" s="0" t="n">
        <v>5</v>
      </c>
      <c r="F34" s="19" t="n">
        <v>10.8</v>
      </c>
      <c r="G34" s="0" t="s">
        <v>122</v>
      </c>
      <c r="H34" s="0" t="s">
        <v>123</v>
      </c>
      <c r="I34" s="0" t="s">
        <v>64</v>
      </c>
    </row>
    <row r="35" customFormat="false" ht="15" hidden="false" customHeight="false" outlineLevel="0" collapsed="false">
      <c r="A35" s="0" t="n">
        <v>34</v>
      </c>
      <c r="B35" s="0" t="s">
        <v>124</v>
      </c>
      <c r="C35" s="0" t="n">
        <v>243</v>
      </c>
      <c r="D35" s="19" t="n">
        <v>25.3</v>
      </c>
      <c r="E35" s="0" t="n">
        <v>27</v>
      </c>
      <c r="F35" s="19" t="n">
        <v>59</v>
      </c>
      <c r="G35" s="0" t="s">
        <v>124</v>
      </c>
      <c r="H35" s="0" t="s">
        <v>114</v>
      </c>
      <c r="I35" s="0" t="s">
        <v>84</v>
      </c>
    </row>
    <row r="36" customFormat="false" ht="15" hidden="false" customHeight="false" outlineLevel="0" collapsed="false">
      <c r="A36" s="0" t="n">
        <v>35</v>
      </c>
      <c r="B36" s="0" t="s">
        <v>125</v>
      </c>
      <c r="C36" s="0" t="n">
        <v>234</v>
      </c>
      <c r="D36" s="19" t="n">
        <v>17.1</v>
      </c>
      <c r="E36" s="0" t="n">
        <v>-59</v>
      </c>
      <c r="F36" s="19" t="n">
        <v>-33.9</v>
      </c>
      <c r="G36" s="0" t="s">
        <v>125</v>
      </c>
      <c r="H36" s="0" t="s">
        <v>68</v>
      </c>
      <c r="I36" s="0" t="s">
        <v>64</v>
      </c>
    </row>
    <row r="37" customFormat="false" ht="15" hidden="false" customHeight="false" outlineLevel="0" collapsed="false">
      <c r="A37" s="0" t="n">
        <v>36</v>
      </c>
      <c r="B37" s="0" t="s">
        <v>126</v>
      </c>
      <c r="C37" s="0" t="n">
        <v>222</v>
      </c>
      <c r="D37" s="19" t="n">
        <v>50.9</v>
      </c>
      <c r="E37" s="0" t="n">
        <v>-43</v>
      </c>
      <c r="F37" s="19" t="n">
        <v>-30.1</v>
      </c>
      <c r="G37" s="0" t="s">
        <v>127</v>
      </c>
      <c r="H37" s="0" t="s">
        <v>68</v>
      </c>
      <c r="I37" s="0" t="s">
        <v>64</v>
      </c>
    </row>
    <row r="38" customFormat="false" ht="15" hidden="false" customHeight="false" outlineLevel="0" collapsed="false">
      <c r="A38" s="0" t="n">
        <v>37</v>
      </c>
      <c r="B38" s="0" t="s">
        <v>128</v>
      </c>
      <c r="C38" s="0" t="n">
        <v>221</v>
      </c>
      <c r="D38" s="19" t="n">
        <v>39.1</v>
      </c>
      <c r="E38" s="0" t="n">
        <v>-69</v>
      </c>
      <c r="F38" s="19" t="n">
        <v>-47.2</v>
      </c>
      <c r="G38" s="0" t="s">
        <v>128</v>
      </c>
      <c r="H38" s="0" t="s">
        <v>68</v>
      </c>
      <c r="I38" s="0" t="s">
        <v>64</v>
      </c>
    </row>
    <row r="39" customFormat="false" ht="15" hidden="false" customHeight="false" outlineLevel="0" collapsed="false">
      <c r="A39" s="0" t="n">
        <v>38</v>
      </c>
      <c r="B39" s="0" t="s">
        <v>129</v>
      </c>
      <c r="C39" s="0" t="n">
        <v>217</v>
      </c>
      <c r="D39" s="19" t="n">
        <v>54.1</v>
      </c>
      <c r="E39" s="0" t="n">
        <v>-8</v>
      </c>
      <c r="F39" s="19" t="n">
        <v>-43.9</v>
      </c>
      <c r="G39" s="0" t="s">
        <v>129</v>
      </c>
      <c r="H39" s="0" t="s">
        <v>130</v>
      </c>
      <c r="I39" s="0" t="s">
        <v>64</v>
      </c>
    </row>
    <row r="40" customFormat="false" ht="15" hidden="false" customHeight="false" outlineLevel="0" collapsed="false">
      <c r="A40" s="0" t="n">
        <v>39</v>
      </c>
      <c r="B40" s="0" t="s">
        <v>131</v>
      </c>
      <c r="C40" s="0" t="n">
        <v>207</v>
      </c>
      <c r="D40" s="19" t="n">
        <v>41.4</v>
      </c>
      <c r="E40" s="0" t="n">
        <v>11</v>
      </c>
      <c r="F40" s="19" t="n">
        <v>53.1</v>
      </c>
      <c r="G40" s="0" t="s">
        <v>131</v>
      </c>
      <c r="H40" s="0" t="s">
        <v>132</v>
      </c>
      <c r="I40" s="0" t="s">
        <v>84</v>
      </c>
    </row>
    <row r="41" customFormat="false" ht="15" hidden="false" customHeight="false" outlineLevel="0" collapsed="false">
      <c r="A41" s="0" t="n">
        <v>40</v>
      </c>
      <c r="C41" s="0" t="n">
        <v>199</v>
      </c>
      <c r="D41" s="19" t="n">
        <v>6.5</v>
      </c>
      <c r="E41" s="0" t="n">
        <v>-64</v>
      </c>
      <c r="F41" s="19" t="n">
        <v>-28.9</v>
      </c>
      <c r="G41" s="0" t="s">
        <v>133</v>
      </c>
      <c r="H41" s="0" t="s">
        <v>68</v>
      </c>
      <c r="I41" s="0" t="s">
        <v>64</v>
      </c>
    </row>
    <row r="42" customFormat="false" ht="15" hidden="false" customHeight="false" outlineLevel="0" collapsed="false">
      <c r="A42" s="0" t="n">
        <v>41</v>
      </c>
      <c r="B42" s="0" t="s">
        <v>134</v>
      </c>
      <c r="C42" s="0" t="n">
        <v>193</v>
      </c>
      <c r="D42" s="19" t="n">
        <v>49.3</v>
      </c>
      <c r="E42" s="0" t="n">
        <v>61</v>
      </c>
      <c r="F42" s="19" t="n">
        <v>39.7</v>
      </c>
      <c r="G42" s="0" t="s">
        <v>134</v>
      </c>
      <c r="H42" s="0" t="s">
        <v>135</v>
      </c>
      <c r="I42" s="0" t="s">
        <v>64</v>
      </c>
    </row>
    <row r="43" customFormat="false" ht="15" hidden="false" customHeight="false" outlineLevel="0" collapsed="false">
      <c r="A43" s="0" t="n">
        <v>42</v>
      </c>
      <c r="B43" s="0" t="s">
        <v>136</v>
      </c>
      <c r="C43" s="0" t="n">
        <v>182</v>
      </c>
      <c r="D43" s="19" t="n">
        <v>31.6</v>
      </c>
      <c r="E43" s="0" t="n">
        <v>14</v>
      </c>
      <c r="F43" s="19" t="n">
        <v>28.8</v>
      </c>
      <c r="G43" s="0" t="s">
        <v>136</v>
      </c>
      <c r="H43" s="0" t="s">
        <v>132</v>
      </c>
      <c r="I43" s="0" t="s">
        <v>84</v>
      </c>
    </row>
    <row r="44" customFormat="false" ht="15" hidden="false" customHeight="false" outlineLevel="0" collapsed="false">
      <c r="A44" s="0" t="n">
        <v>43</v>
      </c>
      <c r="B44" s="0" t="s">
        <v>137</v>
      </c>
      <c r="C44" s="0" t="n">
        <v>173</v>
      </c>
      <c r="D44" s="19" t="n">
        <v>6.8</v>
      </c>
      <c r="E44" s="0" t="n">
        <v>-63</v>
      </c>
      <c r="F44" s="19" t="n">
        <v>-11.4</v>
      </c>
      <c r="G44" s="0" t="s">
        <v>137</v>
      </c>
      <c r="H44" s="0" t="s">
        <v>68</v>
      </c>
      <c r="I44" s="0" t="s">
        <v>64</v>
      </c>
    </row>
    <row r="45" customFormat="false" ht="15" hidden="false" customHeight="false" outlineLevel="0" collapsed="false">
      <c r="A45" s="0" t="n">
        <v>44</v>
      </c>
      <c r="B45" s="0" t="s">
        <v>138</v>
      </c>
      <c r="C45" s="0" t="n">
        <v>171</v>
      </c>
      <c r="D45" s="19" t="n">
        <v>58.5</v>
      </c>
      <c r="E45" s="0" t="n">
        <v>-57</v>
      </c>
      <c r="F45" s="19" t="n">
        <v>-12.3</v>
      </c>
      <c r="G45" s="0" t="s">
        <v>138</v>
      </c>
      <c r="H45" s="0" t="s">
        <v>68</v>
      </c>
      <c r="I45" s="0" t="s">
        <v>64</v>
      </c>
    </row>
    <row r="46" customFormat="false" ht="15" hidden="false" customHeight="false" outlineLevel="0" collapsed="false">
      <c r="A46" s="0" t="n">
        <v>45</v>
      </c>
      <c r="B46" s="0" t="s">
        <v>139</v>
      </c>
      <c r="C46" s="0" t="n">
        <v>167</v>
      </c>
      <c r="D46" s="19" t="n">
        <v>49.4</v>
      </c>
      <c r="E46" s="0" t="n">
        <v>-59</v>
      </c>
      <c r="F46" s="19" t="n">
        <v>-46.7</v>
      </c>
      <c r="G46" s="0" t="s">
        <v>139</v>
      </c>
      <c r="H46" s="0" t="s">
        <v>68</v>
      </c>
      <c r="I46" s="0" t="s">
        <v>64</v>
      </c>
    </row>
    <row r="47" customFormat="false" ht="15" hidden="false" customHeight="false" outlineLevel="0" collapsed="false">
      <c r="A47" s="0" t="n">
        <v>46</v>
      </c>
      <c r="B47" s="0" t="s">
        <v>140</v>
      </c>
      <c r="C47" s="0" t="n">
        <v>166</v>
      </c>
      <c r="D47" s="19" t="n">
        <v>19</v>
      </c>
      <c r="E47" s="0" t="n">
        <v>55</v>
      </c>
      <c r="F47" s="19" t="n">
        <v>52.3</v>
      </c>
      <c r="G47" s="0" t="s">
        <v>140</v>
      </c>
      <c r="H47" s="0" t="s">
        <v>135</v>
      </c>
      <c r="I47" s="0" t="s">
        <v>64</v>
      </c>
    </row>
    <row r="48" customFormat="false" ht="15" hidden="false" customHeight="false" outlineLevel="0" collapsed="false">
      <c r="A48" s="0" t="n">
        <v>47</v>
      </c>
      <c r="B48" s="0" t="s">
        <v>141</v>
      </c>
      <c r="C48" s="0" t="n">
        <v>164</v>
      </c>
      <c r="D48" s="19" t="n">
        <v>15.1</v>
      </c>
      <c r="E48" s="0" t="n">
        <v>10</v>
      </c>
      <c r="F48" s="19" t="n">
        <v>52.3</v>
      </c>
      <c r="G48" s="0" t="s">
        <v>141</v>
      </c>
      <c r="H48" s="0" t="s">
        <v>142</v>
      </c>
      <c r="I48" s="0" t="s">
        <v>84</v>
      </c>
    </row>
    <row r="49" customFormat="false" ht="15" hidden="false" customHeight="false" outlineLevel="0" collapsed="false">
      <c r="A49" s="0" t="n">
        <v>48</v>
      </c>
      <c r="B49" s="0" t="s">
        <v>143</v>
      </c>
      <c r="C49" s="0" t="n">
        <v>158</v>
      </c>
      <c r="D49" s="19" t="n">
        <v>51.4</v>
      </c>
      <c r="E49" s="0" t="n">
        <v>54</v>
      </c>
      <c r="F49" s="19" t="n">
        <v>50.5</v>
      </c>
      <c r="G49" s="0" t="s">
        <v>143</v>
      </c>
      <c r="H49" s="0" t="s">
        <v>135</v>
      </c>
      <c r="I49" s="0" t="s">
        <v>64</v>
      </c>
    </row>
    <row r="50" customFormat="false" ht="15" hidden="false" customHeight="false" outlineLevel="0" collapsed="false">
      <c r="A50" s="0" t="n">
        <v>49</v>
      </c>
      <c r="B50" s="0" t="s">
        <v>144</v>
      </c>
      <c r="C50" s="0" t="n">
        <v>158</v>
      </c>
      <c r="D50" s="19" t="n">
        <v>29.1</v>
      </c>
      <c r="E50" s="0" t="n">
        <v>-11</v>
      </c>
      <c r="F50" s="19" t="n">
        <v>-14.7</v>
      </c>
      <c r="G50" s="0" t="s">
        <v>144</v>
      </c>
      <c r="H50" s="0" t="s">
        <v>142</v>
      </c>
      <c r="I50" s="0" t="s">
        <v>84</v>
      </c>
    </row>
    <row r="51" customFormat="false" ht="15" hidden="false" customHeight="false" outlineLevel="0" collapsed="false">
      <c r="A51" s="0" t="n">
        <v>50</v>
      </c>
      <c r="B51" s="0" t="s">
        <v>145</v>
      </c>
      <c r="C51" s="0" t="n">
        <v>152</v>
      </c>
      <c r="D51" s="19" t="n">
        <v>57.4</v>
      </c>
      <c r="E51" s="0" t="n">
        <v>49</v>
      </c>
      <c r="F51" s="19" t="n">
        <v>14</v>
      </c>
      <c r="G51" s="0" t="s">
        <v>146</v>
      </c>
      <c r="H51" s="0" t="s">
        <v>135</v>
      </c>
      <c r="I51" s="0" t="s">
        <v>64</v>
      </c>
    </row>
    <row r="52" customFormat="false" ht="15" hidden="false" customHeight="false" outlineLevel="0" collapsed="false">
      <c r="A52" s="0" t="n">
        <v>51</v>
      </c>
      <c r="B52" s="0" t="s">
        <v>147</v>
      </c>
      <c r="C52" s="0" t="n">
        <v>148</v>
      </c>
      <c r="D52" s="19" t="n">
        <v>44.8</v>
      </c>
      <c r="E52" s="0" t="n">
        <v>-60</v>
      </c>
      <c r="F52" s="19" t="n">
        <v>-27</v>
      </c>
      <c r="G52" s="0" t="s">
        <v>147</v>
      </c>
      <c r="H52" s="0" t="s">
        <v>68</v>
      </c>
      <c r="I52" s="0" t="s">
        <v>64</v>
      </c>
    </row>
    <row r="53" customFormat="false" ht="15" hidden="false" customHeight="false" outlineLevel="0" collapsed="false">
      <c r="A53" s="0" t="n">
        <v>52</v>
      </c>
      <c r="B53" s="0" t="s">
        <v>148</v>
      </c>
      <c r="C53" s="0" t="n">
        <v>148</v>
      </c>
      <c r="D53" s="19" t="n">
        <v>5.1</v>
      </c>
      <c r="E53" s="0" t="n">
        <v>-36</v>
      </c>
      <c r="F53" s="19" t="n">
        <v>-26.9</v>
      </c>
      <c r="G53" s="0" t="s">
        <v>149</v>
      </c>
      <c r="H53" s="0" t="s">
        <v>68</v>
      </c>
      <c r="I53" s="0" t="s">
        <v>64</v>
      </c>
    </row>
    <row r="54" customFormat="false" ht="15" hidden="false" customHeight="false" outlineLevel="0" collapsed="false">
      <c r="A54" s="0" t="n">
        <v>53</v>
      </c>
      <c r="B54" s="0" t="s">
        <v>150</v>
      </c>
      <c r="C54" s="0" t="n">
        <v>145</v>
      </c>
      <c r="D54" s="19" t="n">
        <v>53.9</v>
      </c>
      <c r="E54" s="0" t="n">
        <v>19</v>
      </c>
      <c r="F54" s="19" t="n">
        <v>5.9</v>
      </c>
      <c r="G54" s="0" t="s">
        <v>151</v>
      </c>
      <c r="H54" s="0" t="s">
        <v>152</v>
      </c>
      <c r="I54" s="0" t="s">
        <v>64</v>
      </c>
    </row>
    <row r="55" customFormat="false" ht="15" hidden="false" customHeight="false" outlineLevel="0" collapsed="false">
      <c r="A55" s="0" t="n">
        <v>54</v>
      </c>
      <c r="B55" s="0" t="s">
        <v>153</v>
      </c>
      <c r="C55" s="0" t="n">
        <v>139</v>
      </c>
      <c r="D55" s="19" t="n">
        <v>48.8</v>
      </c>
      <c r="E55" s="0" t="n">
        <v>-60</v>
      </c>
      <c r="F55" s="19" t="n">
        <v>-54</v>
      </c>
      <c r="G55" s="0" t="s">
        <v>153</v>
      </c>
      <c r="H55" s="0" t="s">
        <v>68</v>
      </c>
      <c r="I55" s="0" t="s">
        <v>64</v>
      </c>
    </row>
    <row r="56" customFormat="false" ht="15" hidden="false" customHeight="false" outlineLevel="0" collapsed="false">
      <c r="A56" s="0" t="n">
        <v>55</v>
      </c>
      <c r="B56" s="0" t="s">
        <v>154</v>
      </c>
      <c r="C56" s="0" t="n">
        <v>138</v>
      </c>
      <c r="D56" s="19" t="n">
        <v>34.5</v>
      </c>
      <c r="E56" s="0" t="n">
        <v>27</v>
      </c>
      <c r="F56" s="19" t="n">
        <v>0.5</v>
      </c>
      <c r="G56" s="0" t="s">
        <v>155</v>
      </c>
      <c r="H56" s="0" t="s">
        <v>152</v>
      </c>
      <c r="I56" s="0" t="s">
        <v>64</v>
      </c>
    </row>
    <row r="57" customFormat="false" ht="15" hidden="false" customHeight="false" outlineLevel="0" collapsed="false">
      <c r="A57" s="0" t="n">
        <v>56</v>
      </c>
      <c r="B57" s="0" t="s">
        <v>156</v>
      </c>
      <c r="C57" s="0" t="n">
        <v>137</v>
      </c>
      <c r="D57" s="19" t="n">
        <v>3.1</v>
      </c>
      <c r="E57" s="0" t="n">
        <v>-16</v>
      </c>
      <c r="F57" s="19" t="n">
        <v>-6.4</v>
      </c>
      <c r="G57" s="0" t="s">
        <v>157</v>
      </c>
      <c r="H57" s="0" t="s">
        <v>158</v>
      </c>
      <c r="I57" s="0" t="s">
        <v>84</v>
      </c>
    </row>
    <row r="58" customFormat="false" ht="15" hidden="false" customHeight="false" outlineLevel="0" collapsed="false">
      <c r="A58" s="0" t="n">
        <v>57</v>
      </c>
      <c r="B58" s="0" t="s">
        <v>159</v>
      </c>
      <c r="C58" s="0" t="n">
        <v>137</v>
      </c>
      <c r="D58" s="19" t="n">
        <v>20.3</v>
      </c>
      <c r="E58" s="0" t="n">
        <v>74</v>
      </c>
      <c r="F58" s="19" t="n">
        <v>5.4</v>
      </c>
      <c r="G58" s="0" t="s">
        <v>159</v>
      </c>
      <c r="H58" s="0" t="s">
        <v>80</v>
      </c>
      <c r="I58" s="0" t="s">
        <v>64</v>
      </c>
    </row>
    <row r="59" customFormat="false" ht="15" hidden="false" customHeight="false" outlineLevel="0" collapsed="false">
      <c r="A59" s="0" t="n">
        <v>58</v>
      </c>
      <c r="B59" s="0" t="s">
        <v>160</v>
      </c>
      <c r="C59" s="0" t="n">
        <v>130</v>
      </c>
      <c r="D59" s="19" t="n">
        <v>31.6</v>
      </c>
      <c r="E59" s="0" t="n">
        <v>-9</v>
      </c>
      <c r="F59" s="19" t="n">
        <v>-26.4</v>
      </c>
      <c r="G59" s="0" t="s">
        <v>161</v>
      </c>
      <c r="H59" s="0" t="s">
        <v>158</v>
      </c>
      <c r="I59" s="0" t="s">
        <v>84</v>
      </c>
    </row>
    <row r="60" customFormat="false" ht="15" hidden="false" customHeight="false" outlineLevel="0" collapsed="false">
      <c r="A60" s="0" t="n">
        <v>59</v>
      </c>
      <c r="B60" s="0" t="s">
        <v>162</v>
      </c>
      <c r="C60" s="0" t="n">
        <v>126</v>
      </c>
      <c r="D60" s="19" t="n">
        <v>9.3</v>
      </c>
      <c r="E60" s="0" t="n">
        <v>26</v>
      </c>
      <c r="F60" s="19" t="n">
        <v>39.7</v>
      </c>
      <c r="G60" s="0" t="s">
        <v>163</v>
      </c>
      <c r="H60" s="0" t="s">
        <v>164</v>
      </c>
      <c r="I60" s="0" t="s">
        <v>64</v>
      </c>
    </row>
    <row r="61" customFormat="false" ht="15" hidden="false" customHeight="false" outlineLevel="0" collapsed="false">
      <c r="A61" s="0" t="n">
        <v>60</v>
      </c>
      <c r="B61" s="0" t="s">
        <v>165</v>
      </c>
      <c r="C61" s="0" t="n">
        <v>123</v>
      </c>
      <c r="D61" s="19" t="n">
        <v>43.8</v>
      </c>
      <c r="E61" s="0" t="n">
        <v>6</v>
      </c>
      <c r="F61" s="19" t="n">
        <v>22.6</v>
      </c>
      <c r="G61" s="0" t="s">
        <v>166</v>
      </c>
      <c r="H61" s="0" t="s">
        <v>167</v>
      </c>
      <c r="I61" s="0" t="s">
        <v>64</v>
      </c>
    </row>
    <row r="62" customFormat="false" ht="15" hidden="false" customHeight="false" outlineLevel="0" collapsed="false">
      <c r="A62" s="0" t="n">
        <v>61</v>
      </c>
      <c r="B62" s="0" t="s">
        <v>168</v>
      </c>
      <c r="C62" s="0" t="n">
        <v>112</v>
      </c>
      <c r="D62" s="19" t="n">
        <v>23.7</v>
      </c>
      <c r="E62" s="0" t="n">
        <v>-26</v>
      </c>
      <c r="F62" s="19" t="n">
        <v>-27.9</v>
      </c>
      <c r="G62" s="0" t="s">
        <v>168</v>
      </c>
      <c r="H62" s="0" t="s">
        <v>169</v>
      </c>
      <c r="I62" s="0" t="s">
        <v>84</v>
      </c>
    </row>
    <row r="63" customFormat="false" ht="15" hidden="false" customHeight="false" outlineLevel="0" collapsed="false">
      <c r="A63" s="0" t="n">
        <v>62</v>
      </c>
      <c r="B63" s="0" t="s">
        <v>170</v>
      </c>
      <c r="C63" s="0" t="n">
        <v>107</v>
      </c>
      <c r="D63" s="19" t="n">
        <v>23.7</v>
      </c>
      <c r="E63" s="0" t="n">
        <v>-69</v>
      </c>
      <c r="F63" s="19" t="n">
        <v>-3.2</v>
      </c>
      <c r="G63" s="0" t="s">
        <v>170</v>
      </c>
      <c r="H63" s="0" t="s">
        <v>68</v>
      </c>
      <c r="I63" s="0" t="s">
        <v>64</v>
      </c>
    </row>
    <row r="64" customFormat="false" ht="15" hidden="false" customHeight="false" outlineLevel="0" collapsed="false">
      <c r="A64" s="0" t="n">
        <v>63</v>
      </c>
      <c r="B64" s="0" t="s">
        <v>171</v>
      </c>
      <c r="C64" s="0" t="n">
        <v>107</v>
      </c>
      <c r="D64" s="19" t="n">
        <v>11.6</v>
      </c>
      <c r="E64" s="0" t="n">
        <v>-34</v>
      </c>
      <c r="F64" s="19" t="n">
        <v>-19.1</v>
      </c>
      <c r="G64" s="0" t="s">
        <v>171</v>
      </c>
      <c r="H64" s="0" t="s">
        <v>68</v>
      </c>
      <c r="I64" s="0" t="s">
        <v>64</v>
      </c>
    </row>
    <row r="65" customFormat="false" ht="15" hidden="false" customHeight="false" outlineLevel="0" collapsed="false">
      <c r="A65" s="0" t="n">
        <v>64</v>
      </c>
      <c r="B65" s="0" t="s">
        <v>172</v>
      </c>
      <c r="C65" s="0" t="n">
        <v>96</v>
      </c>
      <c r="D65" s="19" t="n">
        <v>19.1</v>
      </c>
      <c r="E65" s="0" t="n">
        <v>-37</v>
      </c>
      <c r="F65" s="19" t="n">
        <v>-6.7</v>
      </c>
      <c r="G65" s="0" t="s">
        <v>172</v>
      </c>
      <c r="H65" s="0" t="s">
        <v>169</v>
      </c>
      <c r="I65" s="0" t="s">
        <v>84</v>
      </c>
    </row>
    <row r="66" customFormat="false" ht="15" hidden="false" customHeight="false" outlineLevel="0" collapsed="false">
      <c r="A66" s="0" t="n">
        <v>65</v>
      </c>
      <c r="B66" s="0" t="s">
        <v>173</v>
      </c>
      <c r="C66" s="0" t="n">
        <v>96</v>
      </c>
      <c r="D66" s="19" t="n">
        <v>4.5</v>
      </c>
      <c r="E66" s="0" t="n">
        <v>12</v>
      </c>
      <c r="F66" s="19" t="n">
        <v>33.1</v>
      </c>
      <c r="G66" s="0" t="s">
        <v>174</v>
      </c>
      <c r="H66" s="0" t="s">
        <v>175</v>
      </c>
      <c r="I66" s="0" t="s">
        <v>64</v>
      </c>
    </row>
    <row r="67" customFormat="false" ht="15" hidden="false" customHeight="false" outlineLevel="0" collapsed="false">
      <c r="A67" s="0" t="n">
        <v>66</v>
      </c>
      <c r="B67" s="0" t="s">
        <v>176</v>
      </c>
      <c r="C67" s="0" t="n">
        <v>95</v>
      </c>
      <c r="D67" s="19" t="n">
        <v>22.5</v>
      </c>
      <c r="E67" s="0" t="n">
        <v>-43</v>
      </c>
      <c r="F67" s="19" t="n">
        <v>-0.3</v>
      </c>
      <c r="G67" s="0" t="s">
        <v>177</v>
      </c>
      <c r="H67" s="0" t="s">
        <v>169</v>
      </c>
      <c r="I67" s="0" t="s">
        <v>84</v>
      </c>
    </row>
    <row r="68" customFormat="false" ht="15" hidden="false" customHeight="false" outlineLevel="0" collapsed="false">
      <c r="A68" s="0" t="n">
        <v>67</v>
      </c>
      <c r="B68" s="0" t="s">
        <v>178</v>
      </c>
      <c r="C68" s="0" t="n">
        <v>90</v>
      </c>
      <c r="D68" s="19" t="n">
        <v>45.2</v>
      </c>
      <c r="E68" s="0" t="n">
        <v>51</v>
      </c>
      <c r="F68" s="19" t="n">
        <v>29.4</v>
      </c>
      <c r="G68" s="0" t="s">
        <v>178</v>
      </c>
      <c r="H68" s="0" t="s">
        <v>179</v>
      </c>
      <c r="I68" s="0" t="s">
        <v>64</v>
      </c>
    </row>
    <row r="69" customFormat="false" ht="15" hidden="false" customHeight="false" outlineLevel="0" collapsed="false">
      <c r="A69" s="0" t="n">
        <v>68</v>
      </c>
      <c r="B69" s="0" t="s">
        <v>180</v>
      </c>
      <c r="C69" s="0" t="n">
        <v>83</v>
      </c>
      <c r="D69" s="19" t="n">
        <v>41.1</v>
      </c>
      <c r="E69" s="0" t="n">
        <v>-34</v>
      </c>
      <c r="F69" s="19" t="n">
        <v>-22.4</v>
      </c>
      <c r="G69" s="0" t="s">
        <v>181</v>
      </c>
      <c r="H69" s="0" t="s">
        <v>182</v>
      </c>
      <c r="I69" s="0" t="s">
        <v>84</v>
      </c>
    </row>
    <row r="70" customFormat="false" ht="15" hidden="false" customHeight="false" outlineLevel="0" collapsed="false">
      <c r="A70" s="0" t="n">
        <v>69</v>
      </c>
      <c r="B70" s="0" t="s">
        <v>183</v>
      </c>
      <c r="C70" s="0" t="n">
        <v>80</v>
      </c>
      <c r="D70" s="19" t="n">
        <v>37.6</v>
      </c>
      <c r="E70" s="0" t="n">
        <v>38</v>
      </c>
      <c r="F70" s="19" t="n">
        <v>48.1</v>
      </c>
      <c r="G70" s="0" t="s">
        <v>183</v>
      </c>
      <c r="H70" s="0" t="s">
        <v>184</v>
      </c>
      <c r="I70" s="0" t="s">
        <v>64</v>
      </c>
    </row>
    <row r="71" customFormat="false" ht="15" hidden="false" customHeight="false" outlineLevel="0" collapsed="false">
      <c r="A71" s="0" t="n">
        <v>70</v>
      </c>
      <c r="B71" s="0" t="s">
        <v>185</v>
      </c>
      <c r="C71" s="0" t="n">
        <v>75</v>
      </c>
      <c r="D71" s="19" t="n">
        <v>55.8</v>
      </c>
      <c r="E71" s="0" t="n">
        <v>-26</v>
      </c>
      <c r="F71" s="19" t="n">
        <v>-16.4</v>
      </c>
      <c r="G71" s="0" t="s">
        <v>185</v>
      </c>
      <c r="H71" s="0" t="s">
        <v>182</v>
      </c>
      <c r="I71" s="0" t="s">
        <v>84</v>
      </c>
    </row>
    <row r="72" customFormat="false" ht="15" hidden="false" customHeight="false" outlineLevel="0" collapsed="false">
      <c r="A72" s="0" t="n">
        <v>71</v>
      </c>
      <c r="B72" s="0" t="s">
        <v>186</v>
      </c>
      <c r="C72" s="0" t="n">
        <v>62</v>
      </c>
      <c r="D72" s="19" t="n">
        <v>6.2</v>
      </c>
      <c r="E72" s="0" t="n">
        <v>8</v>
      </c>
      <c r="F72" s="19" t="n">
        <v>54.9</v>
      </c>
      <c r="G72" s="0" t="s">
        <v>186</v>
      </c>
      <c r="H72" s="0" t="s">
        <v>187</v>
      </c>
      <c r="I72" s="0" t="s">
        <v>64</v>
      </c>
    </row>
    <row r="73" customFormat="false" ht="15" hidden="false" customHeight="false" outlineLevel="0" collapsed="false">
      <c r="A73" s="0" t="n">
        <v>72</v>
      </c>
      <c r="B73" s="0" t="s">
        <v>188</v>
      </c>
      <c r="C73" s="0" t="n">
        <v>53</v>
      </c>
      <c r="D73" s="19" t="n">
        <v>16.1</v>
      </c>
      <c r="E73" s="0" t="n">
        <v>-56</v>
      </c>
      <c r="F73" s="19" t="n">
        <v>-40.7</v>
      </c>
      <c r="G73" s="0" t="s">
        <v>188</v>
      </c>
      <c r="H73" s="0" t="s">
        <v>68</v>
      </c>
      <c r="I73" s="0" t="s">
        <v>64</v>
      </c>
    </row>
    <row r="74" customFormat="false" ht="15" hidden="false" customHeight="false" outlineLevel="0" collapsed="false">
      <c r="A74" s="0" t="n">
        <v>73</v>
      </c>
      <c r="B74" s="0" t="s">
        <v>189</v>
      </c>
      <c r="C74" s="0" t="n">
        <v>49</v>
      </c>
      <c r="D74" s="19" t="n">
        <v>30</v>
      </c>
      <c r="E74" s="0" t="n">
        <v>45</v>
      </c>
      <c r="F74" s="19" t="n">
        <v>20.5</v>
      </c>
      <c r="G74" s="0" t="s">
        <v>189</v>
      </c>
      <c r="H74" s="0" t="s">
        <v>190</v>
      </c>
      <c r="I74" s="0" t="s">
        <v>64</v>
      </c>
    </row>
    <row r="75" customFormat="false" ht="15" hidden="false" customHeight="false" outlineLevel="0" collapsed="false">
      <c r="A75" s="0" t="n">
        <v>74</v>
      </c>
      <c r="B75" s="0" t="s">
        <v>191</v>
      </c>
      <c r="C75" s="0" t="n">
        <v>40</v>
      </c>
      <c r="D75" s="19" t="n">
        <v>15.2</v>
      </c>
      <c r="E75" s="0" t="n">
        <v>62</v>
      </c>
      <c r="F75" s="19" t="n">
        <v>39.4</v>
      </c>
      <c r="G75" s="0" t="s">
        <v>191</v>
      </c>
      <c r="H75" s="0" t="s">
        <v>192</v>
      </c>
      <c r="I75" s="0" t="s">
        <v>64</v>
      </c>
    </row>
    <row r="76" customFormat="false" ht="15" hidden="false" customHeight="false" outlineLevel="0" collapsed="false">
      <c r="A76" s="0" t="n">
        <v>75</v>
      </c>
      <c r="B76" s="0" t="s">
        <v>193</v>
      </c>
      <c r="C76" s="0" t="n">
        <v>33</v>
      </c>
      <c r="D76" s="19" t="n">
        <v>45.1</v>
      </c>
      <c r="E76" s="0" t="n">
        <v>9</v>
      </c>
      <c r="F76" s="19" t="n">
        <v>57.1</v>
      </c>
      <c r="G76" s="0" t="s">
        <v>193</v>
      </c>
      <c r="H76" s="0" t="s">
        <v>63</v>
      </c>
      <c r="I76" s="0" t="s">
        <v>64</v>
      </c>
    </row>
    <row r="77" customFormat="false" ht="15" hidden="false" customHeight="false" outlineLevel="0" collapsed="false">
      <c r="A77" s="0" t="n">
        <v>76</v>
      </c>
      <c r="B77" s="0" t="s">
        <v>194</v>
      </c>
      <c r="C77" s="0" t="n">
        <v>27</v>
      </c>
      <c r="D77" s="19" t="n">
        <v>41.2</v>
      </c>
      <c r="E77" s="0" t="n">
        <v>-46</v>
      </c>
      <c r="F77" s="19" t="n">
        <v>-52.8</v>
      </c>
      <c r="G77" s="0" t="s">
        <v>194</v>
      </c>
      <c r="H77" s="0" t="s">
        <v>68</v>
      </c>
      <c r="I77" s="0" t="s">
        <v>64</v>
      </c>
    </row>
    <row r="78" customFormat="false" ht="15" hidden="false" customHeight="false" outlineLevel="0" collapsed="false">
      <c r="A78" s="0" t="n">
        <v>77</v>
      </c>
      <c r="B78" s="0" t="s">
        <v>195</v>
      </c>
      <c r="C78" s="0" t="n">
        <v>19</v>
      </c>
      <c r="D78" s="19" t="n">
        <v>5.5</v>
      </c>
      <c r="E78" s="0" t="n">
        <v>-46</v>
      </c>
      <c r="F78" s="19" t="n">
        <v>-47.9</v>
      </c>
      <c r="G78" s="0" t="s">
        <v>195</v>
      </c>
      <c r="H78" s="0" t="s">
        <v>68</v>
      </c>
      <c r="I78" s="0" t="s">
        <v>64</v>
      </c>
    </row>
    <row r="79" customFormat="false" ht="15" hidden="false" customHeight="false" outlineLevel="0" collapsed="false">
      <c r="A79" s="0" t="n">
        <v>78</v>
      </c>
      <c r="B79" s="0" t="s">
        <v>196</v>
      </c>
      <c r="C79" s="0" t="n">
        <v>15</v>
      </c>
      <c r="D79" s="19" t="n">
        <v>21.8</v>
      </c>
      <c r="E79" s="0" t="n">
        <v>-29</v>
      </c>
      <c r="F79" s="19" t="n">
        <v>-32.1</v>
      </c>
      <c r="G79" s="0" t="s">
        <v>196</v>
      </c>
      <c r="H79" s="0" t="s">
        <v>197</v>
      </c>
      <c r="I79" s="0" t="s">
        <v>64</v>
      </c>
    </row>
    <row r="80" customFormat="false" ht="15" hidden="false" customHeight="false" outlineLevel="0" collapsed="false">
      <c r="A80" s="0" t="n">
        <v>79</v>
      </c>
      <c r="B80" s="0" t="s">
        <v>198</v>
      </c>
      <c r="C80" s="0" t="n">
        <v>13</v>
      </c>
      <c r="D80" s="19" t="n">
        <v>51.4</v>
      </c>
      <c r="E80" s="0" t="n">
        <v>28</v>
      </c>
      <c r="F80" s="19" t="n">
        <v>10.4</v>
      </c>
      <c r="G80" s="0" t="s">
        <v>198</v>
      </c>
      <c r="H80" s="0" t="s">
        <v>63</v>
      </c>
      <c r="I80" s="0" t="s">
        <v>64</v>
      </c>
    </row>
    <row r="81" customFormat="false" ht="15" hidden="false" customHeight="false" outlineLevel="0" collapsed="false">
      <c r="A81" s="0" t="n">
        <v>80</v>
      </c>
      <c r="B81" s="0" t="s">
        <v>199</v>
      </c>
      <c r="C81" s="0" t="n">
        <v>13</v>
      </c>
      <c r="D81" s="19" t="n">
        <v>36.3</v>
      </c>
      <c r="E81" s="0" t="n">
        <v>15</v>
      </c>
      <c r="F81" s="19" t="n">
        <v>17.7</v>
      </c>
      <c r="G81" s="0" t="s">
        <v>199</v>
      </c>
      <c r="H81" s="0" t="s">
        <v>63</v>
      </c>
      <c r="I81" s="0" t="s">
        <v>64</v>
      </c>
    </row>
    <row r="82" customFormat="false" ht="15" hidden="false" customHeight="false" outlineLevel="0" collapsed="false">
      <c r="A82" s="0" t="n">
        <v>81</v>
      </c>
      <c r="B82" s="0" t="s">
        <v>200</v>
      </c>
      <c r="C82" s="0" t="n">
        <v>235</v>
      </c>
      <c r="D82" s="19" t="n">
        <v>52.5</v>
      </c>
      <c r="E82" s="0" t="n">
        <v>9</v>
      </c>
      <c r="F82" s="19" t="n">
        <f aca="false">11+6/60</f>
        <v>11.1</v>
      </c>
      <c r="G82" s="0" t="s">
        <v>200</v>
      </c>
      <c r="H82" s="0" t="s">
        <v>201</v>
      </c>
      <c r="I82" s="0" t="s">
        <v>84</v>
      </c>
    </row>
    <row r="83" customFormat="false" ht="15" hidden="false" customHeight="false" outlineLevel="0" collapsed="false">
      <c r="A83" s="0" t="n">
        <v>82</v>
      </c>
      <c r="B83" s="0" t="s">
        <v>202</v>
      </c>
      <c r="C83" s="0" t="n">
        <v>326</v>
      </c>
      <c r="D83" s="19" t="n">
        <v>45.8</v>
      </c>
      <c r="E83" s="0" t="n">
        <v>-16</v>
      </c>
      <c r="F83" s="19" t="n">
        <v>-7.6</v>
      </c>
      <c r="G83" s="0" t="s">
        <v>202</v>
      </c>
      <c r="H83" s="0" t="s">
        <v>203</v>
      </c>
      <c r="I83" s="0" t="s">
        <v>84</v>
      </c>
    </row>
    <row r="84" customFormat="false" ht="15" hidden="false" customHeight="false" outlineLevel="0" collapsed="false">
      <c r="A84" s="0" t="n">
        <v>83</v>
      </c>
      <c r="B84" s="0" t="s">
        <v>204</v>
      </c>
      <c r="C84" s="0" t="n">
        <v>322</v>
      </c>
      <c r="D84" s="19" t="n">
        <v>53.5</v>
      </c>
      <c r="E84" s="0" t="n">
        <v>-5</v>
      </c>
      <c r="F84" s="19" t="n">
        <v>-34.3</v>
      </c>
      <c r="G84" s="0" t="s">
        <v>204</v>
      </c>
      <c r="H84" s="0" t="s">
        <v>205</v>
      </c>
      <c r="I84" s="0" t="s">
        <v>84</v>
      </c>
    </row>
    <row r="85" customFormat="false" ht="15" hidden="false" customHeight="false" outlineLevel="0" collapsed="false">
      <c r="A85" s="0" t="n">
        <v>84</v>
      </c>
      <c r="B85" s="0" t="s">
        <v>206</v>
      </c>
      <c r="C85" s="0" t="n">
        <v>22</v>
      </c>
      <c r="D85" s="19" t="n">
        <v>52.3</v>
      </c>
      <c r="E85" s="0" t="n">
        <v>15</v>
      </c>
      <c r="F85" s="19" t="n">
        <v>20.8</v>
      </c>
      <c r="G85" s="0" t="s">
        <v>206</v>
      </c>
      <c r="H85" s="0" t="s">
        <v>207</v>
      </c>
      <c r="I85" s="0" t="s">
        <v>84</v>
      </c>
    </row>
    <row r="86" customFormat="false" ht="15" hidden="false" customHeight="false" outlineLevel="0" collapsed="false">
      <c r="A86" s="0" t="n">
        <v>85</v>
      </c>
      <c r="B86" s="0" t="s">
        <v>208</v>
      </c>
      <c r="C86" s="0" t="n">
        <v>347</v>
      </c>
      <c r="D86" s="19" t="n">
        <v>45</v>
      </c>
      <c r="E86" s="0" t="n">
        <v>57</v>
      </c>
      <c r="F86" s="19" t="n">
        <v>49</v>
      </c>
      <c r="G86" s="0" t="s">
        <v>208</v>
      </c>
      <c r="H86" s="0" t="s">
        <v>70</v>
      </c>
      <c r="I86" s="0" t="s">
        <v>209</v>
      </c>
    </row>
    <row r="87" customFormat="false" ht="15" hidden="false" customHeight="false" outlineLevel="0" collapsed="false">
      <c r="A87" s="0" t="n">
        <v>86</v>
      </c>
      <c r="B87" s="0" t="s">
        <v>210</v>
      </c>
      <c r="C87" s="0" t="s">
        <v>211</v>
      </c>
      <c r="D87" s="19" t="s">
        <v>211</v>
      </c>
      <c r="E87" s="0" t="s">
        <v>211</v>
      </c>
      <c r="F87" s="19" t="s">
        <v>211</v>
      </c>
      <c r="G87" s="0" t="s">
        <v>211</v>
      </c>
      <c r="H87" s="0" t="s">
        <v>211</v>
      </c>
      <c r="I87" s="0" t="s">
        <v>211</v>
      </c>
    </row>
    <row r="88" customFormat="false" ht="15" hidden="false" customHeight="false" outlineLevel="0" collapsed="false">
      <c r="A88" s="0" t="n">
        <v>87</v>
      </c>
      <c r="B88" s="0" t="s">
        <v>210</v>
      </c>
      <c r="C88" s="0" t="s">
        <v>211</v>
      </c>
      <c r="D88" s="19" t="s">
        <v>211</v>
      </c>
      <c r="E88" s="0" t="s">
        <v>211</v>
      </c>
      <c r="F88" s="19" t="s">
        <v>211</v>
      </c>
      <c r="G88" s="0" t="s">
        <v>211</v>
      </c>
      <c r="H88" s="0" t="s">
        <v>211</v>
      </c>
      <c r="I88" s="0" t="s">
        <v>211</v>
      </c>
    </row>
    <row r="89" customFormat="false" ht="15" hidden="false" customHeight="false" outlineLevel="0" collapsed="false">
      <c r="A89" s="0" t="n">
        <v>88</v>
      </c>
      <c r="B89" s="0" t="s">
        <v>210</v>
      </c>
      <c r="C89" s="0" t="s">
        <v>211</v>
      </c>
      <c r="D89" s="19" t="s">
        <v>211</v>
      </c>
      <c r="E89" s="0" t="s">
        <v>211</v>
      </c>
      <c r="F89" s="19" t="s">
        <v>211</v>
      </c>
      <c r="G89" s="0" t="s">
        <v>211</v>
      </c>
      <c r="H89" s="0" t="s">
        <v>211</v>
      </c>
      <c r="I89" s="0" t="s">
        <v>211</v>
      </c>
    </row>
    <row r="90" customFormat="false" ht="15" hidden="false" customHeight="false" outlineLevel="0" collapsed="false">
      <c r="A90" s="0" t="n">
        <v>89</v>
      </c>
      <c r="B90" s="0" t="s">
        <v>212</v>
      </c>
      <c r="C90" s="0" t="n">
        <v>0</v>
      </c>
      <c r="E90" s="0" t="n">
        <v>0</v>
      </c>
      <c r="G90" s="0" t="s">
        <v>211</v>
      </c>
      <c r="H90" s="0" t="s">
        <v>211</v>
      </c>
      <c r="I90" s="0" t="s">
        <v>64</v>
      </c>
    </row>
    <row r="91" customFormat="false" ht="15" hidden="false" customHeight="false" outlineLevel="0" collapsed="false">
      <c r="A91" s="0" t="n">
        <v>90</v>
      </c>
      <c r="B91" s="0" t="s">
        <v>213</v>
      </c>
      <c r="C91" s="0" t="s">
        <v>211</v>
      </c>
      <c r="D91" s="19" t="s">
        <v>211</v>
      </c>
      <c r="E91" s="0" t="s">
        <v>211</v>
      </c>
      <c r="F91" s="19" t="s">
        <v>211</v>
      </c>
      <c r="G91" s="0" t="s">
        <v>211</v>
      </c>
      <c r="H91" s="0" t="s">
        <v>211</v>
      </c>
      <c r="I91" s="0" t="s">
        <v>64</v>
      </c>
    </row>
    <row r="92" customFormat="false" ht="15" hidden="false" customHeight="false" outlineLevel="0" collapsed="false">
      <c r="A92" s="0" t="n">
        <v>91</v>
      </c>
      <c r="B92" s="0" t="s">
        <v>214</v>
      </c>
      <c r="C92" s="0" t="s">
        <v>211</v>
      </c>
      <c r="D92" s="19" t="s">
        <v>211</v>
      </c>
      <c r="E92" s="0" t="s">
        <v>211</v>
      </c>
      <c r="F92" s="19" t="s">
        <v>211</v>
      </c>
      <c r="G92" s="0" t="s">
        <v>211</v>
      </c>
      <c r="H92" s="0" t="s">
        <v>211</v>
      </c>
      <c r="I92" s="0" t="s">
        <v>215</v>
      </c>
    </row>
    <row r="93" customFormat="false" ht="15" hidden="false" customHeight="false" outlineLevel="0" collapsed="false">
      <c r="A93" s="0" t="n">
        <v>92</v>
      </c>
      <c r="B93" s="0" t="s">
        <v>216</v>
      </c>
      <c r="C93" s="0" t="s">
        <v>211</v>
      </c>
      <c r="D93" s="19" t="s">
        <v>211</v>
      </c>
      <c r="E93" s="0" t="s">
        <v>211</v>
      </c>
      <c r="F93" s="19" t="s">
        <v>211</v>
      </c>
      <c r="G93" s="0" t="s">
        <v>211</v>
      </c>
      <c r="H93" s="0" t="s">
        <v>211</v>
      </c>
      <c r="I93" s="0" t="s">
        <v>215</v>
      </c>
    </row>
    <row r="94" customFormat="false" ht="15" hidden="false" customHeight="false" outlineLevel="0" collapsed="false">
      <c r="A94" s="0" t="n">
        <v>93</v>
      </c>
      <c r="B94" s="0" t="s">
        <v>217</v>
      </c>
      <c r="C94" s="0" t="s">
        <v>211</v>
      </c>
      <c r="D94" s="19" t="s">
        <v>211</v>
      </c>
      <c r="E94" s="0" t="s">
        <v>211</v>
      </c>
      <c r="F94" s="19" t="s">
        <v>211</v>
      </c>
      <c r="G94" s="0" t="s">
        <v>211</v>
      </c>
      <c r="H94" s="0" t="s">
        <v>211</v>
      </c>
      <c r="I94" s="0" t="s">
        <v>215</v>
      </c>
    </row>
    <row r="95" customFormat="false" ht="15" hidden="false" customHeight="false" outlineLevel="0" collapsed="false">
      <c r="A95" s="0" t="n">
        <v>94</v>
      </c>
      <c r="B95" s="0" t="s">
        <v>218</v>
      </c>
      <c r="C95" s="0" t="s">
        <v>211</v>
      </c>
      <c r="D95" s="19" t="s">
        <v>211</v>
      </c>
      <c r="E95" s="0" t="s">
        <v>211</v>
      </c>
      <c r="F95" s="19" t="s">
        <v>211</v>
      </c>
      <c r="G95" s="0" t="s">
        <v>211</v>
      </c>
      <c r="H95" s="0" t="s">
        <v>211</v>
      </c>
      <c r="I95" s="0" t="s">
        <v>215</v>
      </c>
    </row>
    <row r="96" customFormat="false" ht="15" hidden="false" customHeight="false" outlineLevel="0" collapsed="false">
      <c r="A96" s="0" t="n">
        <v>95</v>
      </c>
      <c r="B96" s="0" t="s">
        <v>219</v>
      </c>
      <c r="C96" s="0" t="s">
        <v>211</v>
      </c>
      <c r="D96" s="19" t="s">
        <v>211</v>
      </c>
      <c r="E96" s="0" t="s">
        <v>211</v>
      </c>
      <c r="F96" s="19" t="s">
        <v>211</v>
      </c>
      <c r="G96" s="0" t="s">
        <v>211</v>
      </c>
      <c r="H96" s="0" t="s">
        <v>211</v>
      </c>
      <c r="I96" s="0" t="s">
        <v>215</v>
      </c>
    </row>
    <row r="97" customFormat="false" ht="15" hidden="false" customHeight="false" outlineLevel="0" collapsed="false">
      <c r="A97" s="0" t="n">
        <v>96</v>
      </c>
      <c r="B97" s="0" t="s">
        <v>220</v>
      </c>
      <c r="C97" s="0" t="s">
        <v>211</v>
      </c>
      <c r="D97" s="19" t="s">
        <v>211</v>
      </c>
      <c r="E97" s="0" t="s">
        <v>211</v>
      </c>
      <c r="F97" s="19" t="s">
        <v>211</v>
      </c>
      <c r="G97" s="0" t="s">
        <v>211</v>
      </c>
      <c r="H97" s="0" t="s">
        <v>211</v>
      </c>
      <c r="I97" s="0" t="s">
        <v>215</v>
      </c>
    </row>
    <row r="98" customFormat="false" ht="15" hidden="false" customHeight="false" outlineLevel="0" collapsed="false">
      <c r="A98" s="0" t="n">
        <v>97</v>
      </c>
      <c r="B98" s="0" t="s">
        <v>221</v>
      </c>
      <c r="C98" s="0" t="s">
        <v>211</v>
      </c>
      <c r="D98" s="19" t="s">
        <v>211</v>
      </c>
      <c r="E98" s="0" t="s">
        <v>211</v>
      </c>
      <c r="F98" s="19" t="s">
        <v>211</v>
      </c>
      <c r="G98" s="0" t="s">
        <v>211</v>
      </c>
      <c r="H98" s="0" t="s">
        <v>211</v>
      </c>
      <c r="I98" s="0" t="s">
        <v>215</v>
      </c>
    </row>
    <row r="99" customFormat="false" ht="15" hidden="false" customHeight="false" outlineLevel="0" collapsed="false">
      <c r="A99" s="0" t="n">
        <v>98</v>
      </c>
      <c r="B99" s="0" t="s">
        <v>222</v>
      </c>
      <c r="C99" s="0" t="s">
        <v>211</v>
      </c>
      <c r="D99" s="19" t="s">
        <v>211</v>
      </c>
      <c r="E99" s="0" t="s">
        <v>211</v>
      </c>
      <c r="F99" s="19" t="s">
        <v>211</v>
      </c>
      <c r="G99" s="0" t="s">
        <v>211</v>
      </c>
      <c r="H99" s="0" t="s">
        <v>211</v>
      </c>
      <c r="I99" s="0" t="s">
        <v>215</v>
      </c>
    </row>
    <row r="100" customFormat="false" ht="15" hidden="false" customHeight="false" outlineLevel="0" collapsed="false">
      <c r="A100" s="0" t="n">
        <v>99</v>
      </c>
      <c r="B100" s="0" t="s">
        <v>223</v>
      </c>
      <c r="C100" s="0" t="s">
        <v>211</v>
      </c>
      <c r="D100" s="19" t="s">
        <v>211</v>
      </c>
      <c r="E100" s="0" t="s">
        <v>211</v>
      </c>
      <c r="F100" s="19" t="s">
        <v>211</v>
      </c>
      <c r="G100" s="0" t="s">
        <v>211</v>
      </c>
      <c r="H100" s="0" t="s">
        <v>211</v>
      </c>
      <c r="I100" s="0" t="s">
        <v>215</v>
      </c>
    </row>
    <row r="101" customFormat="false" ht="15" hidden="false" customHeight="false" outlineLevel="0" collapsed="false">
      <c r="A101" s="0" t="n">
        <v>100</v>
      </c>
      <c r="B101" s="0" t="s">
        <v>224</v>
      </c>
      <c r="C101" s="0" t="s">
        <v>211</v>
      </c>
      <c r="D101" s="19" t="s">
        <v>211</v>
      </c>
      <c r="E101" s="0" t="s">
        <v>211</v>
      </c>
      <c r="F101" s="19" t="s">
        <v>211</v>
      </c>
      <c r="G101" s="0" t="s">
        <v>211</v>
      </c>
      <c r="H101" s="0" t="s">
        <v>211</v>
      </c>
      <c r="I101" s="0" t="s">
        <v>215</v>
      </c>
    </row>
    <row r="102" customFormat="false" ht="15" hidden="false" customHeight="false" outlineLevel="0" collapsed="false">
      <c r="A102" s="0" t="n">
        <v>101</v>
      </c>
      <c r="B102" s="0" t="s">
        <v>225</v>
      </c>
      <c r="C102" s="0" t="s">
        <v>211</v>
      </c>
      <c r="D102" s="19" t="s">
        <v>211</v>
      </c>
      <c r="E102" s="0" t="s">
        <v>211</v>
      </c>
      <c r="F102" s="19" t="s">
        <v>211</v>
      </c>
      <c r="G102" s="0" t="s">
        <v>211</v>
      </c>
      <c r="H102" s="0" t="s">
        <v>211</v>
      </c>
      <c r="I102" s="0" t="s">
        <v>215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226</v>
      </c>
    </row>
    <row r="2" customFormat="false" ht="15" hidden="false" customHeight="false" outlineLevel="0" collapsed="false">
      <c r="A2" s="0" t="s">
        <v>227</v>
      </c>
    </row>
    <row r="3" customFormat="false" ht="15" hidden="false" customHeight="false" outlineLevel="0" collapsed="false">
      <c r="A3" s="0" t="s">
        <v>228</v>
      </c>
    </row>
    <row r="4" customFormat="false" ht="15" hidden="false" customHeight="false" outlineLevel="0" collapsed="false">
      <c r="A4" s="0" t="s">
        <v>229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5" hidden="false" customHeight="false" outlineLevel="0" collapsed="false">
      <c r="A9" s="0" t="s">
        <v>230</v>
      </c>
    </row>
    <row r="10" customFormat="false" ht="15" hidden="false" customHeight="false" outlineLevel="0" collapsed="false">
      <c r="A10" s="0" t="s">
        <v>231</v>
      </c>
    </row>
    <row r="11" customFormat="false" ht="15" hidden="false" customHeight="false" outlineLevel="0" collapsed="false">
      <c r="A11" s="0" t="s">
        <v>232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2016-03-28T10:48:10Z</dcterms:created>
  <dc:creator>Mentorium</dc:creator>
  <dc:description/>
  <dc:language>de-DE</dc:language>
  <cp:lastModifiedBy/>
  <dcterms:modified xsi:type="dcterms:W3CDTF">2018-09-25T07:02:36Z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