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icators - Industrial_2020\Nonmanufacturing\"/>
    </mc:Choice>
  </mc:AlternateContent>
  <xr:revisionPtr revIDLastSave="0" documentId="13_ncr:1_{9959C4B4-8E6F-45A1-A1EE-7E1901E5267D}" xr6:coauthVersionLast="45" xr6:coauthVersionMax="45" xr10:uidLastSave="{00000000-0000-0000-0000-000000000000}"/>
  <bookViews>
    <workbookView xWindow="3990" yWindow="915" windowWidth="17100" windowHeight="14055" activeTab="2" xr2:uid="{00000000-000D-0000-FFFF-FFFF00000000}"/>
  </bookViews>
  <sheets>
    <sheet name="Aggregate_Energy_Data" sheetId="5" r:id="rId1"/>
    <sheet name="Manufacturing_Energy_Data" sheetId="4" r:id="rId2"/>
    <sheet name="Final NonMan 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j">#REF!</definedName>
    <definedName name="base_row">[1]General_inputs!$O$6</definedName>
    <definedName name="base_row2">[1]General_inputs!$O$7</definedName>
    <definedName name="Base_year">[1]General_inputs!$F$6</definedName>
    <definedName name="Base_year2">[1]General_inputs!$F$7</definedName>
    <definedName name="Begin_year_chart1">[1]General_inputs!$F$20</definedName>
    <definedName name="End_year_chart1">[1]General_inputs!$F$21</definedName>
    <definedName name="index_label">[1]General_inputs!$L$6</definedName>
    <definedName name="index_label2">[1]General_inputs!$L$7</definedName>
    <definedName name="Print_Area_MI">[2]Price!#REF!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I7" i="1"/>
  <c r="J7" i="1"/>
  <c r="K7" i="1"/>
  <c r="L7" i="1"/>
  <c r="M7" i="1" s="1"/>
  <c r="I8" i="1"/>
  <c r="J8" i="1"/>
  <c r="K8" i="1"/>
  <c r="L8" i="1"/>
  <c r="I9" i="1"/>
  <c r="J9" i="1"/>
  <c r="K9" i="1"/>
  <c r="L9" i="1"/>
  <c r="M9" i="1" s="1"/>
  <c r="I10" i="1"/>
  <c r="J10" i="1"/>
  <c r="K10" i="1"/>
  <c r="L10" i="1"/>
  <c r="M10" i="1" s="1"/>
  <c r="I11" i="1"/>
  <c r="J11" i="1"/>
  <c r="K11" i="1"/>
  <c r="L11" i="1"/>
  <c r="I12" i="1"/>
  <c r="J12" i="1"/>
  <c r="K12" i="1"/>
  <c r="L12" i="1"/>
  <c r="M12" i="1" s="1"/>
  <c r="I13" i="1"/>
  <c r="J13" i="1"/>
  <c r="K13" i="1"/>
  <c r="L13" i="1"/>
  <c r="M13" i="1" s="1"/>
  <c r="I14" i="1"/>
  <c r="J14" i="1"/>
  <c r="K14" i="1"/>
  <c r="L14" i="1"/>
  <c r="I15" i="1"/>
  <c r="J15" i="1"/>
  <c r="K15" i="1"/>
  <c r="L15" i="1"/>
  <c r="M15" i="1" s="1"/>
  <c r="I16" i="1"/>
  <c r="J16" i="1"/>
  <c r="K16" i="1"/>
  <c r="L16" i="1"/>
  <c r="M16" i="1" s="1"/>
  <c r="I17" i="1"/>
  <c r="J17" i="1"/>
  <c r="K17" i="1"/>
  <c r="L17" i="1"/>
  <c r="I18" i="1"/>
  <c r="J18" i="1"/>
  <c r="K18" i="1"/>
  <c r="L18" i="1"/>
  <c r="M18" i="1" s="1"/>
  <c r="I19" i="1"/>
  <c r="J19" i="1"/>
  <c r="K19" i="1"/>
  <c r="L19" i="1"/>
  <c r="M19" i="1" s="1"/>
  <c r="I20" i="1"/>
  <c r="J20" i="1"/>
  <c r="K20" i="1"/>
  <c r="L20" i="1"/>
  <c r="I21" i="1"/>
  <c r="J21" i="1"/>
  <c r="K21" i="1"/>
  <c r="L21" i="1"/>
  <c r="M21" i="1" s="1"/>
  <c r="I22" i="1"/>
  <c r="J22" i="1"/>
  <c r="K22" i="1"/>
  <c r="L22" i="1"/>
  <c r="M22" i="1" s="1"/>
  <c r="I23" i="1"/>
  <c r="J23" i="1"/>
  <c r="K23" i="1"/>
  <c r="L23" i="1"/>
  <c r="I24" i="1"/>
  <c r="J24" i="1"/>
  <c r="K24" i="1"/>
  <c r="L24" i="1"/>
  <c r="M24" i="1" s="1"/>
  <c r="I25" i="1"/>
  <c r="J25" i="1"/>
  <c r="K25" i="1"/>
  <c r="L25" i="1"/>
  <c r="M25" i="1" s="1"/>
  <c r="I26" i="1"/>
  <c r="J26" i="1"/>
  <c r="K26" i="1"/>
  <c r="L26" i="1"/>
  <c r="I27" i="1"/>
  <c r="J27" i="1"/>
  <c r="K27" i="1"/>
  <c r="L27" i="1"/>
  <c r="M27" i="1" s="1"/>
  <c r="I28" i="1"/>
  <c r="J28" i="1"/>
  <c r="K28" i="1"/>
  <c r="L28" i="1"/>
  <c r="M28" i="1" s="1"/>
  <c r="I29" i="1"/>
  <c r="J29" i="1"/>
  <c r="K29" i="1"/>
  <c r="L29" i="1"/>
  <c r="I30" i="1"/>
  <c r="J30" i="1"/>
  <c r="K30" i="1"/>
  <c r="L30" i="1"/>
  <c r="M30" i="1" s="1"/>
  <c r="I31" i="1"/>
  <c r="J31" i="1"/>
  <c r="K31" i="1"/>
  <c r="L31" i="1"/>
  <c r="M31" i="1" s="1"/>
  <c r="I32" i="1"/>
  <c r="J32" i="1"/>
  <c r="K32" i="1"/>
  <c r="L32" i="1"/>
  <c r="I33" i="1"/>
  <c r="J33" i="1"/>
  <c r="K33" i="1"/>
  <c r="L33" i="1"/>
  <c r="M33" i="1" s="1"/>
  <c r="I34" i="1"/>
  <c r="J34" i="1"/>
  <c r="K34" i="1"/>
  <c r="L34" i="1"/>
  <c r="M34" i="1" s="1"/>
  <c r="I35" i="1"/>
  <c r="J35" i="1"/>
  <c r="K35" i="1"/>
  <c r="L35" i="1"/>
  <c r="I36" i="1"/>
  <c r="J36" i="1"/>
  <c r="K36" i="1"/>
  <c r="L36" i="1"/>
  <c r="M36" i="1" s="1"/>
  <c r="I37" i="1"/>
  <c r="J37" i="1"/>
  <c r="K37" i="1"/>
  <c r="L37" i="1"/>
  <c r="M37" i="1" s="1"/>
  <c r="I38" i="1"/>
  <c r="J38" i="1"/>
  <c r="K38" i="1"/>
  <c r="L38" i="1"/>
  <c r="I39" i="1"/>
  <c r="J39" i="1"/>
  <c r="K39" i="1"/>
  <c r="L39" i="1"/>
  <c r="M39" i="1" s="1"/>
  <c r="I40" i="1"/>
  <c r="J40" i="1"/>
  <c r="K40" i="1"/>
  <c r="L40" i="1"/>
  <c r="M40" i="1" s="1"/>
  <c r="I41" i="1"/>
  <c r="J41" i="1"/>
  <c r="K41" i="1"/>
  <c r="L41" i="1"/>
  <c r="I42" i="1"/>
  <c r="J42" i="1"/>
  <c r="K42" i="1"/>
  <c r="L42" i="1"/>
  <c r="M42" i="1" s="1"/>
  <c r="I43" i="1"/>
  <c r="J43" i="1"/>
  <c r="K43" i="1"/>
  <c r="L43" i="1"/>
  <c r="M43" i="1" s="1"/>
  <c r="I44" i="1"/>
  <c r="J44" i="1"/>
  <c r="K44" i="1"/>
  <c r="L44" i="1"/>
  <c r="I45" i="1"/>
  <c r="J45" i="1"/>
  <c r="K45" i="1"/>
  <c r="L45" i="1"/>
  <c r="M45" i="1" s="1"/>
  <c r="I46" i="1"/>
  <c r="J46" i="1"/>
  <c r="K46" i="1"/>
  <c r="L46" i="1"/>
  <c r="M46" i="1" s="1"/>
  <c r="I47" i="1"/>
  <c r="J47" i="1"/>
  <c r="K47" i="1"/>
  <c r="L47" i="1"/>
  <c r="I48" i="1"/>
  <c r="J48" i="1"/>
  <c r="K48" i="1"/>
  <c r="L48" i="1"/>
  <c r="M48" i="1" s="1"/>
  <c r="I49" i="1"/>
  <c r="J49" i="1"/>
  <c r="K49" i="1"/>
  <c r="L49" i="1"/>
  <c r="M49" i="1" s="1"/>
  <c r="I50" i="1"/>
  <c r="J50" i="1"/>
  <c r="K50" i="1"/>
  <c r="L50" i="1"/>
  <c r="I51" i="1"/>
  <c r="J51" i="1"/>
  <c r="K51" i="1"/>
  <c r="L51" i="1"/>
  <c r="M51" i="1" s="1"/>
  <c r="I52" i="1"/>
  <c r="J52" i="1"/>
  <c r="K52" i="1"/>
  <c r="L52" i="1"/>
  <c r="M52" i="1" s="1"/>
  <c r="I53" i="1"/>
  <c r="J53" i="1"/>
  <c r="K53" i="1"/>
  <c r="L53" i="1"/>
  <c r="I54" i="1"/>
  <c r="J54" i="1"/>
  <c r="K54" i="1"/>
  <c r="L54" i="1"/>
  <c r="N6" i="1" l="1"/>
  <c r="M6" i="1"/>
  <c r="M53" i="1"/>
  <c r="M50" i="1"/>
  <c r="M47" i="1"/>
  <c r="M44" i="1"/>
  <c r="M41" i="1"/>
  <c r="M38" i="1"/>
  <c r="M35" i="1"/>
  <c r="M32" i="1"/>
  <c r="M29" i="1"/>
  <c r="M26" i="1"/>
  <c r="M23" i="1"/>
  <c r="M20" i="1"/>
  <c r="M17" i="1"/>
  <c r="M14" i="1"/>
  <c r="M11" i="1"/>
  <c r="M8" i="1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R79" i="5"/>
  <c r="AB79" i="5" s="1"/>
  <c r="AL79" i="5" s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E79" i="5" s="1"/>
  <c r="R78" i="5"/>
  <c r="AB78" i="5" s="1"/>
  <c r="AL78" i="5" s="1"/>
  <c r="R77" i="5"/>
  <c r="AB77" i="5" s="1"/>
  <c r="AL77" i="5" s="1"/>
  <c r="R76" i="5"/>
  <c r="AB76" i="5" s="1"/>
  <c r="AL76" i="5" s="1"/>
  <c r="R75" i="5"/>
  <c r="AB75" i="5" s="1"/>
  <c r="AL75" i="5" s="1"/>
  <c r="R74" i="5"/>
  <c r="AB74" i="5" s="1"/>
  <c r="AL74" i="5" s="1"/>
  <c r="R73" i="5"/>
  <c r="AB73" i="5" s="1"/>
  <c r="AL73" i="5" s="1"/>
  <c r="R72" i="5"/>
  <c r="AB72" i="5" s="1"/>
  <c r="AL72" i="5" s="1"/>
  <c r="P54" i="1" l="1"/>
  <c r="Q54" i="1"/>
  <c r="R54" i="1"/>
  <c r="C6" i="1" l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G13" i="1" s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O6" i="1" l="1"/>
  <c r="O8" i="1" l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7" i="1"/>
  <c r="L4" i="1" l="1"/>
  <c r="L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O3" i="1" l="1"/>
  <c r="P4" i="1"/>
  <c r="Q4" i="1"/>
  <c r="R4" i="1"/>
  <c r="P5" i="1"/>
  <c r="Q5" i="1"/>
  <c r="R5" i="1"/>
  <c r="W31" i="5" l="1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R62" i="5"/>
  <c r="AB62" i="5" s="1"/>
  <c r="AL62" i="5" s="1"/>
  <c r="R63" i="5"/>
  <c r="AB63" i="5" s="1"/>
  <c r="AL63" i="5" s="1"/>
  <c r="R64" i="5"/>
  <c r="AB64" i="5" s="1"/>
  <c r="AL64" i="5" s="1"/>
  <c r="R65" i="5"/>
  <c r="AB65" i="5" s="1"/>
  <c r="AL65" i="5" s="1"/>
  <c r="R66" i="5"/>
  <c r="AB66" i="5" s="1"/>
  <c r="AL66" i="5" s="1"/>
  <c r="R67" i="5"/>
  <c r="AB67" i="5" s="1"/>
  <c r="AL67" i="5" s="1"/>
  <c r="R68" i="5"/>
  <c r="AB68" i="5" s="1"/>
  <c r="AL68" i="5" s="1"/>
  <c r="R69" i="5"/>
  <c r="AB69" i="5" s="1"/>
  <c r="AL69" i="5" s="1"/>
  <c r="R70" i="5"/>
  <c r="AB70" i="5" s="1"/>
  <c r="AL70" i="5" s="1"/>
  <c r="R71" i="5"/>
  <c r="AB71" i="5" s="1"/>
  <c r="AL71" i="5" s="1"/>
  <c r="O2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10" i="5"/>
  <c r="E16" i="5"/>
  <c r="E19" i="5"/>
  <c r="CI20" i="5"/>
  <c r="CI21" i="5"/>
  <c r="CI22" i="5"/>
  <c r="CI23" i="5"/>
  <c r="CI24" i="5"/>
  <c r="CI25" i="5"/>
  <c r="CI26" i="5"/>
  <c r="CI27" i="5"/>
  <c r="CI28" i="5"/>
  <c r="CI29" i="5"/>
  <c r="CI30" i="5"/>
  <c r="J31" i="5"/>
  <c r="O31" i="5"/>
  <c r="P31" i="5"/>
  <c r="AS31" i="5"/>
  <c r="AU31" i="5" s="1"/>
  <c r="BC31" i="5"/>
  <c r="CI31" i="5"/>
  <c r="J32" i="5"/>
  <c r="O32" i="5"/>
  <c r="P32" i="5" s="1"/>
  <c r="AS32" i="5"/>
  <c r="AU32" i="5" s="1"/>
  <c r="BC32" i="5"/>
  <c r="CI32" i="5"/>
  <c r="J33" i="5"/>
  <c r="O33" i="5"/>
  <c r="P33" i="5"/>
  <c r="AS33" i="5"/>
  <c r="AU33" i="5" s="1"/>
  <c r="CI33" i="5"/>
  <c r="J34" i="5"/>
  <c r="O34" i="5"/>
  <c r="P34" i="5"/>
  <c r="AS34" i="5"/>
  <c r="AU34" i="5" s="1"/>
  <c r="CI34" i="5"/>
  <c r="J35" i="5"/>
  <c r="O35" i="5"/>
  <c r="P35" i="5" s="1"/>
  <c r="AS35" i="5"/>
  <c r="AU35" i="5" s="1"/>
  <c r="CI35" i="5"/>
  <c r="J36" i="5"/>
  <c r="O36" i="5"/>
  <c r="P36" i="5" s="1"/>
  <c r="AS36" i="5"/>
  <c r="AU36" i="5" s="1"/>
  <c r="CI36" i="5"/>
  <c r="J37" i="5"/>
  <c r="O37" i="5"/>
  <c r="P37" i="5" s="1"/>
  <c r="AS37" i="5"/>
  <c r="AU37" i="5" s="1"/>
  <c r="CI37" i="5"/>
  <c r="J38" i="5"/>
  <c r="O38" i="5"/>
  <c r="P38" i="5"/>
  <c r="AS38" i="5"/>
  <c r="AU38" i="5" s="1"/>
  <c r="CI38" i="5"/>
  <c r="J39" i="5"/>
  <c r="O39" i="5"/>
  <c r="P39" i="5" s="1"/>
  <c r="AS39" i="5"/>
  <c r="AU39" i="5" s="1"/>
  <c r="CI39" i="5"/>
  <c r="J40" i="5"/>
  <c r="O40" i="5"/>
  <c r="P40" i="5" s="1"/>
  <c r="AS40" i="5"/>
  <c r="AU40" i="5" s="1"/>
  <c r="CI40" i="5"/>
  <c r="J41" i="5"/>
  <c r="O41" i="5"/>
  <c r="P41" i="5"/>
  <c r="AS41" i="5"/>
  <c r="AU41" i="5" s="1"/>
  <c r="CI41" i="5"/>
  <c r="J42" i="5"/>
  <c r="O42" i="5"/>
  <c r="P42" i="5"/>
  <c r="AS42" i="5"/>
  <c r="AU42" i="5" s="1"/>
  <c r="CI42" i="5"/>
  <c r="CM42" i="5"/>
  <c r="J43" i="5"/>
  <c r="O43" i="5"/>
  <c r="P43" i="5"/>
  <c r="AS43" i="5"/>
  <c r="AU43" i="5" s="1"/>
  <c r="CI43" i="5"/>
  <c r="CM43" i="5"/>
  <c r="E44" i="5"/>
  <c r="J44" i="5"/>
  <c r="O44" i="5"/>
  <c r="P44" i="5" s="1"/>
  <c r="AS44" i="5"/>
  <c r="AU44" i="5" s="1"/>
  <c r="CI44" i="5"/>
  <c r="CM44" i="5"/>
  <c r="J45" i="5"/>
  <c r="O45" i="5"/>
  <c r="P45" i="5" s="1"/>
  <c r="AS45" i="5"/>
  <c r="AU45" i="5" s="1"/>
  <c r="CI45" i="5"/>
  <c r="CM45" i="5"/>
  <c r="J46" i="5"/>
  <c r="BT46" i="5"/>
  <c r="O46" i="5"/>
  <c r="P46" i="5"/>
  <c r="AS46" i="5"/>
  <c r="BR46" i="5"/>
  <c r="CI46" i="5"/>
  <c r="CK46" i="5" s="1"/>
  <c r="CM46" i="5"/>
  <c r="CO46" i="5" s="1"/>
  <c r="J47" i="5"/>
  <c r="BT47" i="5"/>
  <c r="P47" i="5"/>
  <c r="AS47" i="5"/>
  <c r="BR47" i="5"/>
  <c r="BR48" i="5" s="1"/>
  <c r="BR49" i="5" s="1"/>
  <c r="BR50" i="5" s="1"/>
  <c r="BR51" i="5" s="1"/>
  <c r="BR52" i="5" s="1"/>
  <c r="BR53" i="5" s="1"/>
  <c r="BR54" i="5" s="1"/>
  <c r="BR55" i="5" s="1"/>
  <c r="BR56" i="5" s="1"/>
  <c r="BR57" i="5" s="1"/>
  <c r="BR58" i="5" s="1"/>
  <c r="BR59" i="5" s="1"/>
  <c r="BR60" i="5" s="1"/>
  <c r="BR61" i="5" s="1"/>
  <c r="BR62" i="5" s="1"/>
  <c r="BR63" i="5" s="1"/>
  <c r="BR64" i="5" s="1"/>
  <c r="BR65" i="5" s="1"/>
  <c r="BR66" i="5" s="1"/>
  <c r="BR67" i="5" s="1"/>
  <c r="BR68" i="5" s="1"/>
  <c r="BR69" i="5" s="1"/>
  <c r="BR70" i="5" s="1"/>
  <c r="BR71" i="5" s="1"/>
  <c r="CM47" i="5"/>
  <c r="CO47" i="5" s="1"/>
  <c r="J48" i="5"/>
  <c r="BT48" i="5"/>
  <c r="P48" i="5"/>
  <c r="AS48" i="5"/>
  <c r="CM48" i="5"/>
  <c r="CO48" i="5" s="1"/>
  <c r="J49" i="5"/>
  <c r="BT49" i="5"/>
  <c r="O49" i="5"/>
  <c r="P49" i="5" s="1"/>
  <c r="Q49" i="5"/>
  <c r="AS49" i="5"/>
  <c r="CM49" i="5"/>
  <c r="CO49" i="5" s="1"/>
  <c r="J50" i="5"/>
  <c r="BT50" i="5"/>
  <c r="P50" i="5"/>
  <c r="AS50" i="5"/>
  <c r="CM50" i="5"/>
  <c r="CO50" i="5" s="1"/>
  <c r="J51" i="5"/>
  <c r="BT51" i="5"/>
  <c r="P51" i="5"/>
  <c r="AS51" i="5"/>
  <c r="AT51" i="5"/>
  <c r="CM51" i="5"/>
  <c r="CO51" i="5" s="1"/>
  <c r="J52" i="5"/>
  <c r="BT52" i="5"/>
  <c r="P52" i="5"/>
  <c r="AS52" i="5"/>
  <c r="AT52" i="5"/>
  <c r="CM52" i="5"/>
  <c r="CO52" i="5" s="1"/>
  <c r="E53" i="5"/>
  <c r="J53" i="5"/>
  <c r="BT53" i="5"/>
  <c r="P53" i="5"/>
  <c r="AS53" i="5"/>
  <c r="AT53" i="5"/>
  <c r="CM53" i="5"/>
  <c r="CO53" i="5" s="1"/>
  <c r="J54" i="5"/>
  <c r="BT54" i="5"/>
  <c r="P54" i="5"/>
  <c r="AS54" i="5"/>
  <c r="AT54" i="5"/>
  <c r="CM54" i="5"/>
  <c r="CO54" i="5" s="1"/>
  <c r="J55" i="5"/>
  <c r="BT55" i="5"/>
  <c r="P55" i="5"/>
  <c r="AS55" i="5"/>
  <c r="AT55" i="5"/>
  <c r="CM55" i="5"/>
  <c r="CO55" i="5" s="1"/>
  <c r="J56" i="5"/>
  <c r="BT56" i="5"/>
  <c r="O56" i="5"/>
  <c r="P56" i="5" s="1"/>
  <c r="AS56" i="5"/>
  <c r="AT56" i="5"/>
  <c r="CJ56" i="5"/>
  <c r="CM56" i="5"/>
  <c r="J57" i="5"/>
  <c r="BT57" i="5"/>
  <c r="O57" i="5"/>
  <c r="P57" i="5" s="1"/>
  <c r="AS57" i="5"/>
  <c r="AT57" i="5"/>
  <c r="CJ57" i="5"/>
  <c r="CM57" i="5"/>
  <c r="J58" i="5"/>
  <c r="CQ58" i="5" s="1"/>
  <c r="BT58" i="5"/>
  <c r="L58" i="5"/>
  <c r="O58" i="5"/>
  <c r="P58" i="5" s="1"/>
  <c r="U58" i="5"/>
  <c r="AS58" i="5"/>
  <c r="AT58" i="5"/>
  <c r="BB58" i="5"/>
  <c r="CJ58" i="5"/>
  <c r="CM58" i="5"/>
  <c r="J59" i="5"/>
  <c r="BT59" i="5"/>
  <c r="L59" i="5"/>
  <c r="P59" i="5"/>
  <c r="AS59" i="5"/>
  <c r="AT59" i="5"/>
  <c r="BB59" i="5"/>
  <c r="CM59" i="5"/>
  <c r="CO59" i="5" s="1"/>
  <c r="J60" i="5"/>
  <c r="BT60" i="5"/>
  <c r="L60" i="5"/>
  <c r="N60" i="5"/>
  <c r="P60" i="5" s="1"/>
  <c r="O60" i="5"/>
  <c r="AS60" i="5"/>
  <c r="AT60" i="5"/>
  <c r="BB60" i="5"/>
  <c r="CM60" i="5"/>
  <c r="J61" i="5"/>
  <c r="BT61" i="5"/>
  <c r="L61" i="5"/>
  <c r="O61" i="5"/>
  <c r="AS61" i="5"/>
  <c r="AT61" i="5"/>
  <c r="BB61" i="5"/>
  <c r="CM61" i="5"/>
  <c r="J62" i="5"/>
  <c r="BT62" i="5"/>
  <c r="L62" i="5"/>
  <c r="O62" i="5"/>
  <c r="AS62" i="5"/>
  <c r="AT62" i="5"/>
  <c r="BB62" i="5"/>
  <c r="CM62" i="5"/>
  <c r="J63" i="5"/>
  <c r="BT63" i="5"/>
  <c r="L63" i="5"/>
  <c r="P63" i="5"/>
  <c r="AS63" i="5"/>
  <c r="AT63" i="5"/>
  <c r="CJ63" i="5"/>
  <c r="CJ60" i="5" s="1"/>
  <c r="CM63" i="5"/>
  <c r="J64" i="5"/>
  <c r="BT64" i="5"/>
  <c r="L64" i="5"/>
  <c r="N64" i="5"/>
  <c r="P64" i="5" s="1"/>
  <c r="O64" i="5"/>
  <c r="AS64" i="5"/>
  <c r="AT64" i="5"/>
  <c r="CM64" i="5"/>
  <c r="J65" i="5"/>
  <c r="BT65" i="5"/>
  <c r="L65" i="5"/>
  <c r="O65" i="5"/>
  <c r="AS65" i="5"/>
  <c r="AT65" i="5"/>
  <c r="BB65" i="5"/>
  <c r="CM65" i="5"/>
  <c r="J66" i="5"/>
  <c r="BT66" i="5"/>
  <c r="L66" i="5"/>
  <c r="O66" i="5"/>
  <c r="AS66" i="5"/>
  <c r="AT66" i="5"/>
  <c r="BB66" i="5"/>
  <c r="CM66" i="5"/>
  <c r="J67" i="5"/>
  <c r="BT67" i="5"/>
  <c r="L67" i="5"/>
  <c r="P67" i="5"/>
  <c r="AS67" i="5"/>
  <c r="AT67" i="5"/>
  <c r="BB67" i="5"/>
  <c r="CM67" i="5"/>
  <c r="CO67" i="5" s="1"/>
  <c r="J68" i="5"/>
  <c r="BT68" i="5"/>
  <c r="L68" i="5"/>
  <c r="AS68" i="5"/>
  <c r="BI68" i="5" s="1"/>
  <c r="BL68" i="5" s="1"/>
  <c r="AT68" i="5"/>
  <c r="BB68" i="5"/>
  <c r="CM68" i="5"/>
  <c r="CO68" i="5" s="1"/>
  <c r="J69" i="5"/>
  <c r="BT69" i="5"/>
  <c r="L69" i="5"/>
  <c r="AS69" i="5"/>
  <c r="BI69" i="5" s="1"/>
  <c r="AT69" i="5"/>
  <c r="BB69" i="5"/>
  <c r="CM69" i="5"/>
  <c r="CO69" i="5" s="1"/>
  <c r="J70" i="5"/>
  <c r="BT70" i="5"/>
  <c r="L70" i="5"/>
  <c r="AS70" i="5"/>
  <c r="AU70" i="5" s="1"/>
  <c r="BB70" i="5"/>
  <c r="CM70" i="5"/>
  <c r="CO70" i="5" s="1"/>
  <c r="J71" i="5"/>
  <c r="BT71" i="5"/>
  <c r="L71" i="5"/>
  <c r="AS71" i="5"/>
  <c r="AU71" i="5" s="1"/>
  <c r="BB71" i="5"/>
  <c r="CM71" i="5"/>
  <c r="CO71" i="5" s="1"/>
  <c r="CM77" i="5"/>
  <c r="P84" i="5"/>
  <c r="P85" i="5"/>
  <c r="P86" i="5"/>
  <c r="P87" i="5"/>
  <c r="P88" i="5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Q53" i="5" l="1"/>
  <c r="AU69" i="5"/>
  <c r="CQ54" i="5"/>
  <c r="CR54" i="5" s="1"/>
  <c r="E14" i="5"/>
  <c r="E59" i="5"/>
  <c r="AU63" i="5"/>
  <c r="T63" i="5" s="1"/>
  <c r="E35" i="5"/>
  <c r="CQ69" i="5"/>
  <c r="CR69" i="5" s="1"/>
  <c r="S53" i="5"/>
  <c r="AD53" i="5" s="1"/>
  <c r="T31" i="5"/>
  <c r="AN31" i="5" s="1"/>
  <c r="E70" i="5"/>
  <c r="E20" i="5"/>
  <c r="CQ50" i="5"/>
  <c r="CR50" i="5" s="1"/>
  <c r="E46" i="5"/>
  <c r="CQ43" i="5"/>
  <c r="E18" i="5"/>
  <c r="E17" i="5"/>
  <c r="CQ55" i="5"/>
  <c r="E45" i="5"/>
  <c r="E39" i="5"/>
  <c r="AU58" i="5"/>
  <c r="Q58" i="5" s="1"/>
  <c r="E23" i="5"/>
  <c r="S47" i="5"/>
  <c r="AD47" i="5" s="1"/>
  <c r="E13" i="5"/>
  <c r="E15" i="5"/>
  <c r="S48" i="5"/>
  <c r="AD48" i="5" s="1"/>
  <c r="BL69" i="5"/>
  <c r="BL79" i="5" s="1"/>
  <c r="CQ60" i="5"/>
  <c r="CO56" i="5"/>
  <c r="B32" i="5"/>
  <c r="R31" i="5"/>
  <c r="AB31" i="5" s="1"/>
  <c r="AL31" i="5" s="1"/>
  <c r="N65" i="5"/>
  <c r="P65" i="5" s="1"/>
  <c r="S65" i="5" s="1"/>
  <c r="AD65" i="5" s="1"/>
  <c r="U14" i="4"/>
  <c r="U20" i="4"/>
  <c r="U26" i="4"/>
  <c r="U28" i="4"/>
  <c r="U30" i="4"/>
  <c r="U32" i="4"/>
  <c r="U34" i="4"/>
  <c r="U36" i="4"/>
  <c r="U38" i="4"/>
  <c r="U40" i="4"/>
  <c r="U42" i="4"/>
  <c r="U44" i="4"/>
  <c r="U46" i="4"/>
  <c r="U48" i="4"/>
  <c r="U50" i="4"/>
  <c r="U58" i="4"/>
  <c r="U60" i="4"/>
  <c r="U62" i="4"/>
  <c r="U64" i="4"/>
  <c r="U66" i="4"/>
  <c r="U68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T42" i="5"/>
  <c r="AN42" i="5" s="1"/>
  <c r="T38" i="5"/>
  <c r="AN38" i="5" s="1"/>
  <c r="T34" i="5"/>
  <c r="AN34" i="5" s="1"/>
  <c r="U16" i="4"/>
  <c r="U24" i="4"/>
  <c r="N61" i="5"/>
  <c r="P61" i="5" s="1"/>
  <c r="S61" i="5" s="1"/>
  <c r="AD61" i="5" s="1"/>
  <c r="U12" i="4"/>
  <c r="U18" i="4"/>
  <c r="U22" i="4"/>
  <c r="S49" i="5"/>
  <c r="AD49" i="5" s="1"/>
  <c r="T43" i="5"/>
  <c r="AN43" i="5" s="1"/>
  <c r="E41" i="5"/>
  <c r="E37" i="5"/>
  <c r="E33" i="5"/>
  <c r="CJ66" i="5"/>
  <c r="CO66" i="5" s="1"/>
  <c r="CO58" i="5"/>
  <c r="CR58" i="5" s="1"/>
  <c r="CQ42" i="5"/>
  <c r="U10" i="4"/>
  <c r="CQ56" i="5"/>
  <c r="U15" i="4"/>
  <c r="U19" i="4"/>
  <c r="U23" i="4"/>
  <c r="U29" i="4"/>
  <c r="U31" i="4"/>
  <c r="U35" i="4"/>
  <c r="U37" i="4"/>
  <c r="U39" i="4"/>
  <c r="U41" i="4"/>
  <c r="U43" i="4"/>
  <c r="U45" i="4"/>
  <c r="U47" i="4"/>
  <c r="U49" i="4"/>
  <c r="U57" i="4"/>
  <c r="U59" i="4"/>
  <c r="U61" i="4"/>
  <c r="U63" i="4"/>
  <c r="U65" i="4"/>
  <c r="U67" i="4"/>
  <c r="U69" i="4"/>
  <c r="U71" i="4"/>
  <c r="U73" i="4"/>
  <c r="U75" i="4"/>
  <c r="U77" i="4"/>
  <c r="U79" i="4"/>
  <c r="U81" i="4"/>
  <c r="U83" i="4"/>
  <c r="U85" i="4"/>
  <c r="U87" i="4"/>
  <c r="U89" i="4"/>
  <c r="U91" i="4"/>
  <c r="U93" i="4"/>
  <c r="U95" i="4"/>
  <c r="U97" i="4"/>
  <c r="CJ64" i="5"/>
  <c r="CJ65" i="5" s="1"/>
  <c r="CO65" i="5" s="1"/>
  <c r="CJ62" i="5"/>
  <c r="CO62" i="5" s="1"/>
  <c r="T40" i="5"/>
  <c r="AN40" i="5" s="1"/>
  <c r="T36" i="5"/>
  <c r="AN36" i="5" s="1"/>
  <c r="S31" i="5"/>
  <c r="AD31" i="5" s="1"/>
  <c r="U11" i="4"/>
  <c r="U13" i="4"/>
  <c r="U17" i="4"/>
  <c r="U21" i="4"/>
  <c r="U25" i="4"/>
  <c r="U27" i="4"/>
  <c r="U33" i="4"/>
  <c r="CO63" i="5"/>
  <c r="AU61" i="5"/>
  <c r="BS61" i="5" s="1"/>
  <c r="CO57" i="5"/>
  <c r="AU53" i="5"/>
  <c r="T53" i="5" s="1"/>
  <c r="CQ44" i="5"/>
  <c r="T32" i="5"/>
  <c r="AN32" i="5" s="1"/>
  <c r="E31" i="5"/>
  <c r="E27" i="5"/>
  <c r="E25" i="5"/>
  <c r="E24" i="5"/>
  <c r="AU52" i="5"/>
  <c r="BS52" i="5" s="1"/>
  <c r="CQ68" i="5"/>
  <c r="CR68" i="5" s="1"/>
  <c r="E66" i="5"/>
  <c r="CQ65" i="5"/>
  <c r="CQ64" i="5"/>
  <c r="CQ57" i="5"/>
  <c r="S50" i="5"/>
  <c r="AD50" i="5" s="1"/>
  <c r="S55" i="5"/>
  <c r="AD55" i="5" s="1"/>
  <c r="CQ51" i="5"/>
  <c r="CR51" i="5" s="1"/>
  <c r="E64" i="5"/>
  <c r="E68" i="5"/>
  <c r="AU65" i="5"/>
  <c r="T65" i="5" s="1"/>
  <c r="AU55" i="5"/>
  <c r="BS55" i="5" s="1"/>
  <c r="E55" i="5"/>
  <c r="CQ52" i="5"/>
  <c r="E49" i="5"/>
  <c r="E47" i="5"/>
  <c r="CQ46" i="5"/>
  <c r="CR46" i="5" s="1"/>
  <c r="T45" i="5"/>
  <c r="AN45" i="5" s="1"/>
  <c r="T33" i="5"/>
  <c r="AN33" i="5" s="1"/>
  <c r="E57" i="5"/>
  <c r="E54" i="5"/>
  <c r="S52" i="5"/>
  <c r="AD52" i="5" s="1"/>
  <c r="E51" i="5"/>
  <c r="E48" i="5"/>
  <c r="CQ45" i="5"/>
  <c r="T41" i="5"/>
  <c r="AN41" i="5" s="1"/>
  <c r="T39" i="5"/>
  <c r="AN39" i="5" s="1"/>
  <c r="T37" i="5"/>
  <c r="AN37" i="5" s="1"/>
  <c r="T35" i="5"/>
  <c r="AN35" i="5" s="1"/>
  <c r="E29" i="5"/>
  <c r="E28" i="5"/>
  <c r="E21" i="5"/>
  <c r="CQ71" i="5"/>
  <c r="CR71" i="5" s="1"/>
  <c r="E69" i="5"/>
  <c r="AU68" i="5"/>
  <c r="CQ67" i="5"/>
  <c r="CR67" i="5" s="1"/>
  <c r="CQ63" i="5"/>
  <c r="AU62" i="5"/>
  <c r="T62" i="5" s="1"/>
  <c r="E60" i="5"/>
  <c r="E58" i="5"/>
  <c r="E56" i="5"/>
  <c r="E12" i="5"/>
  <c r="O68" i="5"/>
  <c r="P68" i="5" s="1"/>
  <c r="S68" i="5" s="1"/>
  <c r="AD68" i="5" s="1"/>
  <c r="CQ70" i="5"/>
  <c r="CR70" i="5" s="1"/>
  <c r="E67" i="5"/>
  <c r="CQ66" i="5"/>
  <c r="E65" i="5"/>
  <c r="E62" i="5"/>
  <c r="AU60" i="5"/>
  <c r="T60" i="5" s="1"/>
  <c r="S60" i="5"/>
  <c r="AD60" i="5" s="1"/>
  <c r="CQ59" i="5"/>
  <c r="CR59" i="5" s="1"/>
  <c r="AU54" i="5"/>
  <c r="BS54" i="5" s="1"/>
  <c r="S54" i="5"/>
  <c r="AD54" i="5" s="1"/>
  <c r="E52" i="5"/>
  <c r="AU51" i="5"/>
  <c r="BS51" i="5" s="1"/>
  <c r="S51" i="5"/>
  <c r="AD51" i="5" s="1"/>
  <c r="E50" i="5"/>
  <c r="CQ49" i="5"/>
  <c r="CR49" i="5" s="1"/>
  <c r="CQ48" i="5"/>
  <c r="CR48" i="5" s="1"/>
  <c r="CQ47" i="5"/>
  <c r="CR47" i="5" s="1"/>
  <c r="S46" i="5"/>
  <c r="AD46" i="5" s="1"/>
  <c r="T44" i="5"/>
  <c r="AN44" i="5" s="1"/>
  <c r="E43" i="5"/>
  <c r="E42" i="5"/>
  <c r="S41" i="5"/>
  <c r="AD41" i="5" s="1"/>
  <c r="E40" i="5"/>
  <c r="S39" i="5"/>
  <c r="AD39" i="5" s="1"/>
  <c r="E38" i="5"/>
  <c r="S37" i="5"/>
  <c r="AD37" i="5" s="1"/>
  <c r="E36" i="5"/>
  <c r="E34" i="5"/>
  <c r="E30" i="5"/>
  <c r="E26" i="5"/>
  <c r="E22" i="5"/>
  <c r="E11" i="5"/>
  <c r="E71" i="5"/>
  <c r="AU67" i="5"/>
  <c r="T67" i="5" s="1"/>
  <c r="AU66" i="5"/>
  <c r="T66" i="5" s="1"/>
  <c r="AU64" i="5"/>
  <c r="T64" i="5" s="1"/>
  <c r="S63" i="5"/>
  <c r="AD63" i="5" s="1"/>
  <c r="E63" i="5"/>
  <c r="E61" i="5"/>
  <c r="AU59" i="5"/>
  <c r="T59" i="5" s="1"/>
  <c r="S59" i="5"/>
  <c r="AD59" i="5" s="1"/>
  <c r="AU56" i="5"/>
  <c r="T56" i="5" s="1"/>
  <c r="CR52" i="5"/>
  <c r="AU57" i="5"/>
  <c r="BS57" i="5" s="1"/>
  <c r="CR55" i="5"/>
  <c r="CR53" i="5"/>
  <c r="S45" i="5"/>
  <c r="AD45" i="5" s="1"/>
  <c r="S44" i="5"/>
  <c r="AD44" i="5" s="1"/>
  <c r="S43" i="5"/>
  <c r="AD43" i="5" s="1"/>
  <c r="S42" i="5"/>
  <c r="AD42" i="5" s="1"/>
  <c r="S40" i="5"/>
  <c r="AD40" i="5" s="1"/>
  <c r="S38" i="5"/>
  <c r="AD38" i="5" s="1"/>
  <c r="S36" i="5"/>
  <c r="AD36" i="5" s="1"/>
  <c r="S32" i="5"/>
  <c r="AD32" i="5" s="1"/>
  <c r="E32" i="5"/>
  <c r="T71" i="5"/>
  <c r="BS71" i="5"/>
  <c r="BS70" i="5"/>
  <c r="T70" i="5"/>
  <c r="T69" i="5"/>
  <c r="AN69" i="5" s="1"/>
  <c r="BS69" i="5"/>
  <c r="S64" i="5"/>
  <c r="AD64" i="5" s="1"/>
  <c r="T61" i="5"/>
  <c r="S58" i="5"/>
  <c r="AD58" i="5" s="1"/>
  <c r="BJ69" i="5"/>
  <c r="BM69" i="5" s="1"/>
  <c r="S67" i="5"/>
  <c r="AD67" i="5" s="1"/>
  <c r="CJ61" i="5"/>
  <c r="CO61" i="5" s="1"/>
  <c r="CO60" i="5"/>
  <c r="CQ62" i="5"/>
  <c r="CQ61" i="5"/>
  <c r="S57" i="5"/>
  <c r="AD57" i="5" s="1"/>
  <c r="S56" i="5"/>
  <c r="AD56" i="5" s="1"/>
  <c r="AT46" i="5"/>
  <c r="AU46" i="5" s="1"/>
  <c r="AT47" i="5"/>
  <c r="AU47" i="5" s="1"/>
  <c r="AT48" i="5"/>
  <c r="AU48" i="5" s="1"/>
  <c r="AT49" i="5"/>
  <c r="AU49" i="5" s="1"/>
  <c r="AT50" i="5"/>
  <c r="AU50" i="5" s="1"/>
  <c r="CJ31" i="5"/>
  <c r="CJ21" i="5"/>
  <c r="CJ22" i="5"/>
  <c r="CJ23" i="5"/>
  <c r="CJ24" i="5"/>
  <c r="CJ25" i="5"/>
  <c r="CJ26" i="5"/>
  <c r="CJ27" i="5"/>
  <c r="CJ28" i="5"/>
  <c r="CJ29" i="5"/>
  <c r="CJ30" i="5"/>
  <c r="CJ32" i="5"/>
  <c r="CJ33" i="5"/>
  <c r="CJ34" i="5"/>
  <c r="CJ35" i="5"/>
  <c r="CJ36" i="5"/>
  <c r="CJ37" i="5"/>
  <c r="CJ38" i="5"/>
  <c r="CJ39" i="5"/>
  <c r="CJ40" i="5"/>
  <c r="CJ41" i="5"/>
  <c r="CJ42" i="5"/>
  <c r="CO42" i="5" s="1"/>
  <c r="CJ43" i="5"/>
  <c r="CO43" i="5" s="1"/>
  <c r="CJ44" i="5"/>
  <c r="CO44" i="5" s="1"/>
  <c r="CJ45" i="5"/>
  <c r="CO45" i="5" s="1"/>
  <c r="S35" i="5"/>
  <c r="AD35" i="5" s="1"/>
  <c r="S34" i="5"/>
  <c r="AD34" i="5" s="1"/>
  <c r="S33" i="5"/>
  <c r="AD33" i="5" s="1"/>
  <c r="BS65" i="5" l="1"/>
  <c r="BS63" i="5"/>
  <c r="CR57" i="5"/>
  <c r="BS62" i="5"/>
  <c r="CR43" i="5"/>
  <c r="CR56" i="5"/>
  <c r="BS60" i="5"/>
  <c r="CR60" i="5"/>
  <c r="T58" i="5"/>
  <c r="AN58" i="5" s="1"/>
  <c r="BS58" i="5"/>
  <c r="BS64" i="5"/>
  <c r="T54" i="5"/>
  <c r="AN54" i="5" s="1"/>
  <c r="O69" i="5"/>
  <c r="BS56" i="5"/>
  <c r="CR44" i="5"/>
  <c r="CR42" i="5"/>
  <c r="BS59" i="5"/>
  <c r="BS67" i="5"/>
  <c r="CR65" i="5"/>
  <c r="BS66" i="5"/>
  <c r="CR66" i="5"/>
  <c r="CO64" i="5"/>
  <c r="CR64" i="5" s="1"/>
  <c r="CR62" i="5"/>
  <c r="R32" i="5"/>
  <c r="AB32" i="5" s="1"/>
  <c r="AL32" i="5" s="1"/>
  <c r="B33" i="5"/>
  <c r="BS53" i="5"/>
  <c r="T52" i="5"/>
  <c r="BU52" i="5" s="1"/>
  <c r="BJ68" i="5"/>
  <c r="BM68" i="5" s="1"/>
  <c r="BM79" i="5" s="1"/>
  <c r="T55" i="5"/>
  <c r="BU55" i="5" s="1"/>
  <c r="N62" i="5"/>
  <c r="P62" i="5" s="1"/>
  <c r="S62" i="5" s="1"/>
  <c r="AD62" i="5" s="1"/>
  <c r="N66" i="5"/>
  <c r="P66" i="5" s="1"/>
  <c r="S66" i="5" s="1"/>
  <c r="AD66" i="5" s="1"/>
  <c r="T57" i="5"/>
  <c r="BU57" i="5" s="1"/>
  <c r="CR63" i="5"/>
  <c r="T51" i="5"/>
  <c r="AN51" i="5" s="1"/>
  <c r="CR45" i="5"/>
  <c r="BU51" i="5"/>
  <c r="BU53" i="5"/>
  <c r="AN53" i="5"/>
  <c r="BU63" i="5"/>
  <c r="AN63" i="5"/>
  <c r="BU70" i="5"/>
  <c r="AN70" i="5"/>
  <c r="BU71" i="5"/>
  <c r="AN71" i="5"/>
  <c r="BU60" i="5"/>
  <c r="AN60" i="5"/>
  <c r="BU62" i="5"/>
  <c r="AN62" i="5"/>
  <c r="BU56" i="5"/>
  <c r="AN56" i="5"/>
  <c r="BU59" i="5"/>
  <c r="AN59" i="5"/>
  <c r="BU61" i="5"/>
  <c r="AN61" i="5"/>
  <c r="BU64" i="5"/>
  <c r="AN64" i="5"/>
  <c r="BU65" i="5"/>
  <c r="AN65" i="5"/>
  <c r="BU66" i="5"/>
  <c r="AN66" i="5"/>
  <c r="BU67" i="5"/>
  <c r="AN67" i="5"/>
  <c r="CR61" i="5"/>
  <c r="BS49" i="5"/>
  <c r="T49" i="5"/>
  <c r="BS47" i="5"/>
  <c r="T47" i="5"/>
  <c r="BS68" i="5"/>
  <c r="T68" i="5"/>
  <c r="AN68" i="5" s="1"/>
  <c r="BK69" i="5"/>
  <c r="BU69" i="5"/>
  <c r="P69" i="5"/>
  <c r="S69" i="5" s="1"/>
  <c r="AD69" i="5" s="1"/>
  <c r="O70" i="5"/>
  <c r="BS50" i="5"/>
  <c r="T50" i="5"/>
  <c r="BS48" i="5"/>
  <c r="T48" i="5"/>
  <c r="BS46" i="5"/>
  <c r="T46" i="5"/>
  <c r="BU54" i="5" l="1"/>
  <c r="BU58" i="5"/>
  <c r="AN55" i="5"/>
  <c r="AN57" i="5"/>
  <c r="AN52" i="5"/>
  <c r="B34" i="5"/>
  <c r="R33" i="5"/>
  <c r="AB33" i="5" s="1"/>
  <c r="AL33" i="5" s="1"/>
  <c r="BU46" i="5"/>
  <c r="AN46" i="5"/>
  <c r="BU48" i="5"/>
  <c r="AN48" i="5"/>
  <c r="BU50" i="5"/>
  <c r="AN50" i="5"/>
  <c r="BU47" i="5"/>
  <c r="AN47" i="5"/>
  <c r="BU49" i="5"/>
  <c r="AN49" i="5"/>
  <c r="P70" i="5"/>
  <c r="S70" i="5" s="1"/>
  <c r="AD70" i="5" s="1"/>
  <c r="O71" i="5"/>
  <c r="P71" i="5" s="1"/>
  <c r="S71" i="5" s="1"/>
  <c r="AD71" i="5" s="1"/>
  <c r="BK68" i="5"/>
  <c r="BU68" i="5"/>
  <c r="R34" i="5" l="1"/>
  <c r="AB34" i="5" s="1"/>
  <c r="AL34" i="5" s="1"/>
  <c r="B35" i="5"/>
  <c r="AI63" i="5"/>
  <c r="AI46" i="5"/>
  <c r="AI43" i="5"/>
  <c r="R35" i="5" l="1"/>
  <c r="AB35" i="5" s="1"/>
  <c r="AL35" i="5" s="1"/>
  <c r="B36" i="5"/>
  <c r="AI44" i="5"/>
  <c r="AI65" i="5"/>
  <c r="Y31" i="5"/>
  <c r="Y36" i="5"/>
  <c r="Y34" i="5"/>
  <c r="Y32" i="5"/>
  <c r="Y41" i="5"/>
  <c r="Y45" i="5"/>
  <c r="Y40" i="5"/>
  <c r="Y44" i="5"/>
  <c r="Y38" i="5"/>
  <c r="AI61" i="5"/>
  <c r="AI60" i="5"/>
  <c r="AI55" i="5"/>
  <c r="AI54" i="5"/>
  <c r="AI53" i="5"/>
  <c r="AI52" i="5"/>
  <c r="AI51" i="5"/>
  <c r="AI47" i="5"/>
  <c r="AI64" i="5"/>
  <c r="AI41" i="5"/>
  <c r="AI36" i="5"/>
  <c r="AI34" i="5"/>
  <c r="AI32" i="5"/>
  <c r="AI42" i="5"/>
  <c r="AI38" i="5"/>
  <c r="Y62" i="5"/>
  <c r="Y66" i="5"/>
  <c r="Y61" i="5"/>
  <c r="Y65" i="5"/>
  <c r="Y58" i="5"/>
  <c r="Y56" i="5"/>
  <c r="Y57" i="5"/>
  <c r="Y49" i="5"/>
  <c r="Y50" i="5"/>
  <c r="Y48" i="5"/>
  <c r="AI68" i="5"/>
  <c r="AI45" i="5"/>
  <c r="AI66" i="5"/>
  <c r="Y37" i="5"/>
  <c r="Y35" i="5"/>
  <c r="Y33" i="5"/>
  <c r="Y39" i="5"/>
  <c r="Y43" i="5"/>
  <c r="Y47" i="5"/>
  <c r="Y42" i="5"/>
  <c r="Y46" i="5"/>
  <c r="AI59" i="5"/>
  <c r="AI58" i="5"/>
  <c r="AI62" i="5"/>
  <c r="AI57" i="5"/>
  <c r="AI56" i="5"/>
  <c r="AI50" i="5"/>
  <c r="AI49" i="5"/>
  <c r="AI48" i="5"/>
  <c r="Y68" i="5"/>
  <c r="AI67" i="5"/>
  <c r="AI39" i="5"/>
  <c r="AI37" i="5"/>
  <c r="AI35" i="5"/>
  <c r="AI33" i="5"/>
  <c r="AI40" i="5"/>
  <c r="AI31" i="5"/>
  <c r="Y60" i="5"/>
  <c r="Y64" i="5"/>
  <c r="Y59" i="5"/>
  <c r="Y63" i="5"/>
  <c r="Y67" i="5"/>
  <c r="Y54" i="5"/>
  <c r="Y55" i="5"/>
  <c r="Y53" i="5"/>
  <c r="Y51" i="5"/>
  <c r="Y52" i="5"/>
  <c r="B37" i="5" l="1"/>
  <c r="R36" i="5"/>
  <c r="AB36" i="5" s="1"/>
  <c r="AL36" i="5" s="1"/>
  <c r="Y69" i="5"/>
  <c r="AI69" i="5"/>
  <c r="B38" i="5" l="1"/>
  <c r="R37" i="5"/>
  <c r="AB37" i="5" s="1"/>
  <c r="AL37" i="5" s="1"/>
  <c r="AI71" i="5"/>
  <c r="Y71" i="5"/>
  <c r="AI70" i="5"/>
  <c r="Y70" i="5"/>
  <c r="B39" i="5" l="1"/>
  <c r="R38" i="5"/>
  <c r="AB38" i="5" s="1"/>
  <c r="AL38" i="5" s="1"/>
  <c r="AG32" i="5"/>
  <c r="AG53" i="5"/>
  <c r="AG68" i="5"/>
  <c r="AG58" i="5"/>
  <c r="R39" i="5" l="1"/>
  <c r="AB39" i="5" s="1"/>
  <c r="AL39" i="5" s="1"/>
  <c r="B40" i="5"/>
  <c r="AG59" i="5"/>
  <c r="AG60" i="5"/>
  <c r="AG66" i="5"/>
  <c r="AG64" i="5"/>
  <c r="AG67" i="5"/>
  <c r="AG36" i="5"/>
  <c r="AG31" i="5"/>
  <c r="AG51" i="5"/>
  <c r="AG54" i="5"/>
  <c r="AG33" i="5"/>
  <c r="AG37" i="5"/>
  <c r="AG42" i="5"/>
  <c r="AG50" i="5"/>
  <c r="AG57" i="5"/>
  <c r="AG44" i="5"/>
  <c r="AG43" i="5"/>
  <c r="AG47" i="5"/>
  <c r="AG62" i="5"/>
  <c r="AG69" i="5"/>
  <c r="AG61" i="5"/>
  <c r="AG65" i="5"/>
  <c r="AG63" i="5"/>
  <c r="AG34" i="5"/>
  <c r="AG41" i="5"/>
  <c r="AG40" i="5"/>
  <c r="AG55" i="5"/>
  <c r="AG38" i="5"/>
  <c r="AG35" i="5"/>
  <c r="AG39" i="5"/>
  <c r="AG48" i="5"/>
  <c r="AG49" i="5"/>
  <c r="AG56" i="5"/>
  <c r="AG45" i="5"/>
  <c r="AG46" i="5"/>
  <c r="AG52" i="5"/>
  <c r="B41" i="5" l="1"/>
  <c r="R40" i="5"/>
  <c r="AB40" i="5" s="1"/>
  <c r="AL40" i="5" s="1"/>
  <c r="AG71" i="5"/>
  <c r="AG70" i="5"/>
  <c r="R41" i="5" l="1"/>
  <c r="AB41" i="5" s="1"/>
  <c r="AL41" i="5" s="1"/>
  <c r="B42" i="5"/>
  <c r="AH60" i="5"/>
  <c r="AJ60" i="5" s="1"/>
  <c r="AM60" i="5" s="1"/>
  <c r="AH53" i="5"/>
  <c r="AJ53" i="5" s="1"/>
  <c r="AM53" i="5" s="1"/>
  <c r="AH68" i="5"/>
  <c r="AJ68" i="5" s="1"/>
  <c r="AM68" i="5" s="1"/>
  <c r="AH38" i="5"/>
  <c r="AJ38" i="5" s="1"/>
  <c r="AM38" i="5" s="1"/>
  <c r="AH55" i="5"/>
  <c r="AJ55" i="5" s="1"/>
  <c r="AM55" i="5" s="1"/>
  <c r="AH64" i="5"/>
  <c r="AJ64" i="5" s="1"/>
  <c r="AM64" i="5" s="1"/>
  <c r="AH62" i="5"/>
  <c r="AJ62" i="5" s="1"/>
  <c r="AM62" i="5" s="1"/>
  <c r="AH63" i="5"/>
  <c r="AJ63" i="5" s="1"/>
  <c r="AM63" i="5" s="1"/>
  <c r="AH58" i="5"/>
  <c r="AJ58" i="5" s="1"/>
  <c r="AM58" i="5" s="1"/>
  <c r="AH56" i="5"/>
  <c r="AJ56" i="5" s="1"/>
  <c r="AM56" i="5" s="1"/>
  <c r="R42" i="5" l="1"/>
  <c r="AB42" i="5" s="1"/>
  <c r="AL42" i="5" s="1"/>
  <c r="B43" i="5"/>
  <c r="AH31" i="5"/>
  <c r="AJ31" i="5" s="1"/>
  <c r="AM31" i="5" s="1"/>
  <c r="AH66" i="5"/>
  <c r="AJ66" i="5" s="1"/>
  <c r="AM66" i="5" s="1"/>
  <c r="AH54" i="5"/>
  <c r="AJ54" i="5" s="1"/>
  <c r="AM54" i="5" s="1"/>
  <c r="R43" i="5" l="1"/>
  <c r="AB43" i="5" s="1"/>
  <c r="AL43" i="5" s="1"/>
  <c r="B44" i="5"/>
  <c r="AH65" i="5"/>
  <c r="AJ65" i="5" s="1"/>
  <c r="AM65" i="5" s="1"/>
  <c r="AH61" i="5"/>
  <c r="AJ61" i="5" s="1"/>
  <c r="AM61" i="5" s="1"/>
  <c r="AH57" i="5"/>
  <c r="AJ57" i="5" s="1"/>
  <c r="AM57" i="5" s="1"/>
  <c r="AH59" i="5"/>
  <c r="AJ59" i="5" s="1"/>
  <c r="AM59" i="5" s="1"/>
  <c r="AH69" i="5"/>
  <c r="AJ69" i="5" s="1"/>
  <c r="AM69" i="5" s="1"/>
  <c r="AH35" i="5"/>
  <c r="AJ35" i="5" s="1"/>
  <c r="AM35" i="5" s="1"/>
  <c r="AH36" i="5"/>
  <c r="AJ36" i="5" s="1"/>
  <c r="AM36" i="5" s="1"/>
  <c r="AH37" i="5"/>
  <c r="AJ37" i="5" s="1"/>
  <c r="AM37" i="5" s="1"/>
  <c r="AH33" i="5"/>
  <c r="AJ33" i="5" s="1"/>
  <c r="AM33" i="5" s="1"/>
  <c r="AH34" i="5"/>
  <c r="AJ34" i="5" s="1"/>
  <c r="AM34" i="5" s="1"/>
  <c r="AH32" i="5"/>
  <c r="AJ32" i="5" s="1"/>
  <c r="AM32" i="5" s="1"/>
  <c r="AH67" i="5"/>
  <c r="AJ67" i="5" s="1"/>
  <c r="AM67" i="5" s="1"/>
  <c r="R44" i="5" l="1"/>
  <c r="AB44" i="5" s="1"/>
  <c r="AL44" i="5" s="1"/>
  <c r="B45" i="5"/>
  <c r="AH70" i="5"/>
  <c r="AJ70" i="5" s="1"/>
  <c r="AM70" i="5" s="1"/>
  <c r="AH71" i="5"/>
  <c r="AJ71" i="5" s="1"/>
  <c r="AM71" i="5" s="1"/>
  <c r="AH41" i="5"/>
  <c r="AJ41" i="5" s="1"/>
  <c r="AM41" i="5" s="1"/>
  <c r="AH39" i="5"/>
  <c r="AJ39" i="5" s="1"/>
  <c r="AM39" i="5" s="1"/>
  <c r="R45" i="5" l="1"/>
  <c r="AB45" i="5" s="1"/>
  <c r="AL45" i="5" s="1"/>
  <c r="B46" i="5"/>
  <c r="AH40" i="5"/>
  <c r="AJ40" i="5" s="1"/>
  <c r="AM40" i="5" s="1"/>
  <c r="AH42" i="5"/>
  <c r="AJ42" i="5" s="1"/>
  <c r="AM42" i="5" s="1"/>
  <c r="B47" i="5" l="1"/>
  <c r="R46" i="5"/>
  <c r="AB46" i="5" s="1"/>
  <c r="AL46" i="5" s="1"/>
  <c r="AH44" i="5"/>
  <c r="AJ44" i="5" s="1"/>
  <c r="AM44" i="5" s="1"/>
  <c r="B48" i="5" l="1"/>
  <c r="R47" i="5"/>
  <c r="AB47" i="5" s="1"/>
  <c r="AL47" i="5" s="1"/>
  <c r="AH45" i="5"/>
  <c r="AJ45" i="5" s="1"/>
  <c r="AM45" i="5" s="1"/>
  <c r="AH43" i="5"/>
  <c r="AJ43" i="5" s="1"/>
  <c r="AM43" i="5" s="1"/>
  <c r="B49" i="5" l="1"/>
  <c r="R48" i="5"/>
  <c r="AB48" i="5" s="1"/>
  <c r="AL48" i="5" s="1"/>
  <c r="AH46" i="5"/>
  <c r="AJ46" i="5" s="1"/>
  <c r="AM46" i="5" s="1"/>
  <c r="B50" i="5" l="1"/>
  <c r="R49" i="5"/>
  <c r="AB49" i="5" s="1"/>
  <c r="AL49" i="5" s="1"/>
  <c r="AH48" i="5"/>
  <c r="AJ48" i="5" s="1"/>
  <c r="AM48" i="5" s="1"/>
  <c r="AH47" i="5"/>
  <c r="AJ47" i="5" s="1"/>
  <c r="AM47" i="5" s="1"/>
  <c r="B51" i="5" l="1"/>
  <c r="R50" i="5"/>
  <c r="AB50" i="5" s="1"/>
  <c r="AL50" i="5" s="1"/>
  <c r="AH50" i="5"/>
  <c r="AJ50" i="5" s="1"/>
  <c r="AM50" i="5" s="1"/>
  <c r="R51" i="5" l="1"/>
  <c r="AB51" i="5" s="1"/>
  <c r="AL51" i="5" s="1"/>
  <c r="B52" i="5"/>
  <c r="AH49" i="5"/>
  <c r="AJ49" i="5" s="1"/>
  <c r="AM49" i="5" s="1"/>
  <c r="B53" i="5" l="1"/>
  <c r="R52" i="5"/>
  <c r="AB52" i="5" s="1"/>
  <c r="AL52" i="5" s="1"/>
  <c r="AH52" i="5"/>
  <c r="AJ52" i="5" s="1"/>
  <c r="AM52" i="5" s="1"/>
  <c r="AH51" i="5"/>
  <c r="AJ51" i="5" s="1"/>
  <c r="AM51" i="5" s="1"/>
  <c r="R53" i="5" l="1"/>
  <c r="AB53" i="5" s="1"/>
  <c r="AL53" i="5" s="1"/>
  <c r="B54" i="5"/>
  <c r="X38" i="5"/>
  <c r="Z38" i="5" s="1"/>
  <c r="AC38" i="5" s="1"/>
  <c r="R54" i="5" l="1"/>
  <c r="AB54" i="5" s="1"/>
  <c r="AL54" i="5" s="1"/>
  <c r="B55" i="5"/>
  <c r="X53" i="5"/>
  <c r="Z53" i="5" s="1"/>
  <c r="AC53" i="5" s="1"/>
  <c r="X68" i="5"/>
  <c r="Z68" i="5" s="1"/>
  <c r="AC68" i="5" s="1"/>
  <c r="X31" i="5"/>
  <c r="Z31" i="5" s="1"/>
  <c r="AC31" i="5" s="1"/>
  <c r="X58" i="5"/>
  <c r="Z58" i="5" s="1"/>
  <c r="AC58" i="5" s="1"/>
  <c r="X54" i="5"/>
  <c r="Z54" i="5" s="1"/>
  <c r="AC54" i="5" s="1"/>
  <c r="X67" i="5"/>
  <c r="Z67" i="5" s="1"/>
  <c r="AC67" i="5" s="1"/>
  <c r="X66" i="5"/>
  <c r="Z66" i="5" s="1"/>
  <c r="AC66" i="5" s="1"/>
  <c r="X48" i="5"/>
  <c r="Z48" i="5" s="1"/>
  <c r="AC48" i="5" s="1"/>
  <c r="X60" i="5"/>
  <c r="Z60" i="5" s="1"/>
  <c r="AC60" i="5" s="1"/>
  <c r="R55" i="5" l="1"/>
  <c r="AB55" i="5" s="1"/>
  <c r="AL55" i="5" s="1"/>
  <c r="B56" i="5"/>
  <c r="X50" i="5"/>
  <c r="Z50" i="5" s="1"/>
  <c r="AC50" i="5" s="1"/>
  <c r="X55" i="5"/>
  <c r="Z55" i="5" s="1"/>
  <c r="AC55" i="5" s="1"/>
  <c r="X64" i="5"/>
  <c r="Z64" i="5" s="1"/>
  <c r="AC64" i="5" s="1"/>
  <c r="X63" i="5"/>
  <c r="Z63" i="5" s="1"/>
  <c r="AC63" i="5" s="1"/>
  <c r="X59" i="5"/>
  <c r="Z59" i="5" s="1"/>
  <c r="AC59" i="5" s="1"/>
  <c r="X69" i="5"/>
  <c r="Z69" i="5" s="1"/>
  <c r="AC69" i="5" s="1"/>
  <c r="X40" i="5"/>
  <c r="Z40" i="5" s="1"/>
  <c r="AC40" i="5" s="1"/>
  <c r="X32" i="5"/>
  <c r="Z32" i="5" s="1"/>
  <c r="AC32" i="5" s="1"/>
  <c r="X36" i="5"/>
  <c r="Z36" i="5" s="1"/>
  <c r="AC36" i="5" s="1"/>
  <c r="X33" i="5"/>
  <c r="Z33" i="5" s="1"/>
  <c r="AC33" i="5" s="1"/>
  <c r="X37" i="5"/>
  <c r="Z37" i="5" s="1"/>
  <c r="AC37" i="5" s="1"/>
  <c r="X62" i="5"/>
  <c r="Z62" i="5" s="1"/>
  <c r="AC62" i="5" s="1"/>
  <c r="X49" i="5"/>
  <c r="Z49" i="5" s="1"/>
  <c r="AC49" i="5" s="1"/>
  <c r="X65" i="5"/>
  <c r="Z65" i="5" s="1"/>
  <c r="AC65" i="5" s="1"/>
  <c r="X52" i="5"/>
  <c r="Z52" i="5" s="1"/>
  <c r="AC52" i="5" s="1"/>
  <c r="X57" i="5"/>
  <c r="Z57" i="5" s="1"/>
  <c r="AC57" i="5" s="1"/>
  <c r="X61" i="5"/>
  <c r="Z61" i="5" s="1"/>
  <c r="AC61" i="5" s="1"/>
  <c r="X34" i="5"/>
  <c r="Z34" i="5" s="1"/>
  <c r="AC34" i="5" s="1"/>
  <c r="X39" i="5"/>
  <c r="Z39" i="5" s="1"/>
  <c r="AC39" i="5" s="1"/>
  <c r="X35" i="5"/>
  <c r="Z35" i="5" s="1"/>
  <c r="AC35" i="5" s="1"/>
  <c r="X51" i="5"/>
  <c r="Z51" i="5" s="1"/>
  <c r="AC51" i="5" s="1"/>
  <c r="X56" i="5"/>
  <c r="Z56" i="5" s="1"/>
  <c r="AC56" i="5" s="1"/>
  <c r="B57" i="5" l="1"/>
  <c r="R56" i="5"/>
  <c r="AB56" i="5" s="1"/>
  <c r="AL56" i="5" s="1"/>
  <c r="X70" i="5"/>
  <c r="Z70" i="5" s="1"/>
  <c r="AC70" i="5" s="1"/>
  <c r="X71" i="5"/>
  <c r="Z71" i="5" s="1"/>
  <c r="AC71" i="5" s="1"/>
  <c r="B58" i="5" l="1"/>
  <c r="R57" i="5"/>
  <c r="AB57" i="5" s="1"/>
  <c r="AL57" i="5" s="1"/>
  <c r="X41" i="5"/>
  <c r="Z41" i="5" s="1"/>
  <c r="AC41" i="5" s="1"/>
  <c r="X42" i="5"/>
  <c r="Z42" i="5" s="1"/>
  <c r="AC42" i="5" s="1"/>
  <c r="B59" i="5" l="1"/>
  <c r="R58" i="5"/>
  <c r="AB58" i="5" s="1"/>
  <c r="AL58" i="5" s="1"/>
  <c r="X43" i="5"/>
  <c r="Z43" i="5" s="1"/>
  <c r="AC43" i="5" s="1"/>
  <c r="B60" i="5" l="1"/>
  <c r="R59" i="5"/>
  <c r="AB59" i="5" s="1"/>
  <c r="AL59" i="5" s="1"/>
  <c r="X44" i="5"/>
  <c r="Z44" i="5" s="1"/>
  <c r="AC44" i="5" s="1"/>
  <c r="B61" i="5" l="1"/>
  <c r="R61" i="5" s="1"/>
  <c r="AB61" i="5" s="1"/>
  <c r="AL61" i="5" s="1"/>
  <c r="R60" i="5"/>
  <c r="AB60" i="5" s="1"/>
  <c r="AL60" i="5" s="1"/>
  <c r="X45" i="5"/>
  <c r="Z45" i="5" s="1"/>
  <c r="AC45" i="5" s="1"/>
  <c r="X47" i="5" l="1"/>
  <c r="Z47" i="5" s="1"/>
  <c r="AC47" i="5" s="1"/>
  <c r="X46" i="5"/>
  <c r="Z46" i="5" s="1"/>
  <c r="AC46" i="5" s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15" i="1" l="1"/>
  <c r="R52" i="1"/>
  <c r="R46" i="1"/>
  <c r="R40" i="1"/>
  <c r="R34" i="1"/>
  <c r="R28" i="1"/>
  <c r="R22" i="1"/>
  <c r="R16" i="1"/>
  <c r="R10" i="1"/>
  <c r="R21" i="1"/>
  <c r="R33" i="1"/>
  <c r="R35" i="1"/>
  <c r="R29" i="1"/>
  <c r="R23" i="1"/>
  <c r="R17" i="1"/>
  <c r="R11" i="1"/>
  <c r="R39" i="1"/>
  <c r="R47" i="1"/>
  <c r="R53" i="1"/>
  <c r="R48" i="1"/>
  <c r="R42" i="1"/>
  <c r="R36" i="1"/>
  <c r="R30" i="1"/>
  <c r="R24" i="1"/>
  <c r="R18" i="1"/>
  <c r="R12" i="1"/>
  <c r="R43" i="1"/>
  <c r="R37" i="1"/>
  <c r="R31" i="1"/>
  <c r="R25" i="1"/>
  <c r="R19" i="1"/>
  <c r="R13" i="1"/>
  <c r="R51" i="1"/>
  <c r="R9" i="1"/>
  <c r="R49" i="1"/>
  <c r="R41" i="1"/>
  <c r="R7" i="1"/>
  <c r="R50" i="1"/>
  <c r="R44" i="1"/>
  <c r="R38" i="1"/>
  <c r="R32" i="1"/>
  <c r="R26" i="1"/>
  <c r="R20" i="1"/>
  <c r="R14" i="1"/>
  <c r="R8" i="1"/>
  <c r="R45" i="1"/>
  <c r="R27" i="1"/>
  <c r="R6" i="1" l="1"/>
  <c r="P39" i="1"/>
  <c r="P41" i="1"/>
  <c r="P40" i="1"/>
  <c r="P38" i="1"/>
  <c r="P42" i="1"/>
  <c r="P18" i="1"/>
  <c r="P22" i="1"/>
  <c r="P20" i="1"/>
  <c r="P19" i="1"/>
  <c r="P21" i="1"/>
  <c r="Q53" i="1"/>
  <c r="P53" i="1"/>
  <c r="Q29" i="1" l="1"/>
  <c r="Q32" i="1"/>
  <c r="Q28" i="1"/>
  <c r="Q30" i="1"/>
  <c r="Q31" i="1"/>
  <c r="P28" i="1"/>
  <c r="P31" i="1"/>
  <c r="P30" i="1"/>
  <c r="P29" i="1"/>
  <c r="P32" i="1"/>
  <c r="Q48" i="1"/>
  <c r="Q51" i="1"/>
  <c r="Q49" i="1"/>
  <c r="Q52" i="1"/>
  <c r="Q50" i="1"/>
  <c r="P49" i="1"/>
  <c r="P51" i="1"/>
  <c r="P52" i="1"/>
  <c r="P50" i="1"/>
  <c r="P48" i="1"/>
  <c r="Q45" i="1"/>
  <c r="Q46" i="1"/>
  <c r="Q44" i="1"/>
  <c r="Q47" i="1"/>
  <c r="Q43" i="1"/>
  <c r="Q23" i="1"/>
  <c r="Q24" i="1"/>
  <c r="Q26" i="1"/>
  <c r="Q27" i="1"/>
  <c r="Q25" i="1"/>
  <c r="Q33" i="1"/>
  <c r="Q38" i="1"/>
  <c r="Q40" i="1"/>
  <c r="Q37" i="1"/>
  <c r="Q39" i="1"/>
  <c r="Q34" i="1"/>
  <c r="Q36" i="1"/>
  <c r="Q35" i="1"/>
  <c r="Q41" i="1"/>
  <c r="Q42" i="1"/>
  <c r="P46" i="1"/>
  <c r="P44" i="1"/>
  <c r="P47" i="1"/>
  <c r="P43" i="1"/>
  <c r="P45" i="1"/>
  <c r="P25" i="1"/>
  <c r="P26" i="1"/>
  <c r="P24" i="1"/>
  <c r="P27" i="1"/>
  <c r="P23" i="1"/>
  <c r="P33" i="1"/>
  <c r="P36" i="1"/>
  <c r="P37" i="1"/>
  <c r="P35" i="1"/>
  <c r="P34" i="1"/>
  <c r="Q6" i="1"/>
  <c r="Q14" i="1"/>
  <c r="Q12" i="1"/>
  <c r="Q10" i="1"/>
  <c r="Q20" i="1"/>
  <c r="Q17" i="1"/>
  <c r="Q16" i="1"/>
  <c r="Q13" i="1"/>
  <c r="Q22" i="1"/>
  <c r="Q15" i="1"/>
  <c r="Q7" i="1"/>
  <c r="Q9" i="1"/>
  <c r="Q8" i="1"/>
  <c r="Q21" i="1"/>
  <c r="Q18" i="1"/>
  <c r="Q19" i="1"/>
  <c r="Q11" i="1"/>
  <c r="P6" i="1"/>
  <c r="P7" i="1"/>
  <c r="P8" i="1"/>
  <c r="P9" i="1"/>
  <c r="P12" i="1"/>
  <c r="P10" i="1"/>
  <c r="P11" i="1"/>
  <c r="P13" i="1"/>
  <c r="P17" i="1"/>
  <c r="P14" i="1"/>
  <c r="P15" i="1"/>
  <c r="P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O3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Fraction of coal use for non-fuel/all purposes times the total coal use in Tbtu (Table 1, Parts 1 and 2, plus Table 2)
</t>
        </r>
      </text>
    </comment>
    <comment ref="O4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Fraction of coal use for non-fuel/all purposes times the total coal use in Tbtu (Table 1, Parts 1 and 2, plus Table 2)
</t>
        </r>
      </text>
    </comment>
    <comment ref="O49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Fraction of coal use for non-fuel/all purposes times the total coal use in Tbtu (Table 1, Parts 1 and 2, plus Table 2)
</t>
        </r>
      </text>
    </comment>
    <comment ref="O5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1991 MECS, Table A3, part 2, SIC 33
</t>
        </r>
      </text>
    </comment>
    <comment ref="O5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Table A3, Part 4, for SIC 33
</t>
        </r>
      </text>
    </comment>
    <comment ref="O6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Extrapolate with gross output for primary metals, see cells p75-p77 below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P7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D. Belzer.  Use 1986/1987 ratio from Total Fuel Consumption of Off-site energy to move back the 1987 value to 1986.  The extrapolator is from EIA's Derived annual estimates, Table 1, for 1974-1988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M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 belzer:  Ratio based on BEA GO and VA for all mining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<sst xmlns="http://schemas.openxmlformats.org/spreadsheetml/2006/main" count="173" uniqueCount="111">
  <si>
    <t xml:space="preserve">The information columns C through X in this worksheet are based upon an extensive analysis of data from </t>
  </si>
  <si>
    <t xml:space="preserve">Manufacturing Energy Consumption Surveys (MECS), the Census of Manufactures, and the Annual </t>
  </si>
  <si>
    <t>Survey of Manufactures.  The work to reconcile these sources and to account for the change in classification</t>
  </si>
  <si>
    <t xml:space="preserve">systems from the SIC to the NAICS is still ongoing.   At this point, the major remaining work </t>
  </si>
  <si>
    <t xml:space="preserve">involves the interpolation of fuel consumption in non-MECS years.  </t>
  </si>
  <si>
    <t>Electricity</t>
  </si>
  <si>
    <t>NAICS 311&amp;312</t>
  </si>
  <si>
    <t>NAICS 313&amp;314</t>
  </si>
  <si>
    <t>NAICS 315&amp;316</t>
  </si>
  <si>
    <t>NAICS 321</t>
  </si>
  <si>
    <t>NAICS 322</t>
  </si>
  <si>
    <t>NAICS 323</t>
  </si>
  <si>
    <t>NAICS 324</t>
  </si>
  <si>
    <t>NAICS 325</t>
  </si>
  <si>
    <t>NAICS 326</t>
  </si>
  <si>
    <t>NAICS 327</t>
  </si>
  <si>
    <t>NAICS 331</t>
  </si>
  <si>
    <t>NAICS 332</t>
  </si>
  <si>
    <t>NAICS 333</t>
  </si>
  <si>
    <t>NAICS 334</t>
  </si>
  <si>
    <t>NAICS 335</t>
  </si>
  <si>
    <t>NAICS 336</t>
  </si>
  <si>
    <t>NAICS 337</t>
  </si>
  <si>
    <t>NAICS 339</t>
  </si>
  <si>
    <t>Total</t>
  </si>
  <si>
    <t>Fuels</t>
  </si>
  <si>
    <t>in 2009 and 2010</t>
  </si>
  <si>
    <t>The 7.61 TWh is then added to the (negative) 164 TWh</t>
  </si>
  <si>
    <t>estimated to be 7.61 TWh.  (See spreadsheet: Commercial_savings_2008to2010.</t>
  </si>
  <si>
    <t>to both the commercial (+) and industrial sectors (-) was</t>
  </si>
  <si>
    <t>fallen by 2% between 2008 and 2009, the adjustment</t>
  </si>
  <si>
    <t>Assuming that industrial consumption would have</t>
  </si>
  <si>
    <t>electricity sales in MA and a corresponding increase in industrial sales</t>
  </si>
  <si>
    <t>In 2009, there was significant decline in commercial</t>
  </si>
  <si>
    <t>spreadsheet with these adjustments is Reclassification_070808.xls.</t>
  </si>
  <si>
    <t>to increase and commercial consumption to decrease.  The</t>
  </si>
  <si>
    <t>In most cases, these adjustments caused industrial consumption</t>
  </si>
  <si>
    <t xml:space="preserve">in the sales data from one year to the next were removed.  </t>
  </si>
  <si>
    <t>by EIA via Survey EIA-861.  Significant discontinuities</t>
  </si>
  <si>
    <t>sales from 1983 through 2006.  This data is collected</t>
  </si>
  <si>
    <t>Prm Metals Output, 2010</t>
  </si>
  <si>
    <t xml:space="preserve">state-by-state examination of commercial and electricity </t>
  </si>
  <si>
    <t>Prm Metals Output, 2009</t>
  </si>
  <si>
    <t>The adjustment for electricity consumption is based upon a</t>
  </si>
  <si>
    <t>Prm Metals Output, 2008</t>
  </si>
  <si>
    <t>Prm Metals Output, 2007</t>
  </si>
  <si>
    <t>Prm Metals Output, 2006</t>
  </si>
  <si>
    <t xml:space="preserve"> Includes non-fuel use of coal by primary metals manufacturing</t>
  </si>
  <si>
    <t>(interpolated for non-MECS years)</t>
  </si>
  <si>
    <t>MECS</t>
  </si>
  <si>
    <t>starting at V66.</t>
  </si>
  <si>
    <t>Source:</t>
  </si>
  <si>
    <r>
      <t>1</t>
    </r>
    <r>
      <rPr>
        <sz val="10"/>
        <rFont val="Arial"/>
        <family val="2"/>
      </rPr>
      <t xml:space="preserve"> An explanation of adjustment is provided in cells</t>
    </r>
  </si>
  <si>
    <t>Note:</t>
  </si>
  <si>
    <t>Non-Man (adj)</t>
  </si>
  <si>
    <t>Non-Man</t>
  </si>
  <si>
    <t>ASM</t>
  </si>
  <si>
    <t>AER-Adj</t>
  </si>
  <si>
    <t>AER</t>
  </si>
  <si>
    <t>Purchased fuels</t>
  </si>
  <si>
    <t>Edition</t>
  </si>
  <si>
    <t>Residual (Non-manufacturing)</t>
  </si>
  <si>
    <t>Manufacturing</t>
  </si>
  <si>
    <t>Industrial</t>
  </si>
  <si>
    <t>total</t>
  </si>
  <si>
    <t xml:space="preserve"> (Larger than worksheet value, as the total number includes newspaper, magazine, and book publishing</t>
  </si>
  <si>
    <t>Scale to MECS</t>
  </si>
  <si>
    <t xml:space="preserve">  (TBtu)</t>
  </si>
  <si>
    <t>ASM-Elec</t>
  </si>
  <si>
    <t>(fraction)</t>
  </si>
  <si>
    <t>Census-Est. Elec</t>
  </si>
  <si>
    <t>Primary</t>
  </si>
  <si>
    <t>Total w/o Coal</t>
  </si>
  <si>
    <t>Coal to Primary Metals</t>
  </si>
  <si>
    <r>
      <t>Electricity (adjusted)</t>
    </r>
    <r>
      <rPr>
        <vertAlign val="superscript"/>
        <sz val="10"/>
        <rFont val="Arial"/>
        <family val="2"/>
      </rPr>
      <t>1</t>
    </r>
  </si>
  <si>
    <t>Shr/Prim</t>
  </si>
  <si>
    <t xml:space="preserve"> Fossil Fuels</t>
  </si>
  <si>
    <t xml:space="preserve"> Primary</t>
  </si>
  <si>
    <t xml:space="preserve">  Year</t>
  </si>
  <si>
    <t>Consumption</t>
  </si>
  <si>
    <t xml:space="preserve"> to Commercial</t>
  </si>
  <si>
    <t xml:space="preserve">  FeedStocks</t>
  </si>
  <si>
    <t xml:space="preserve">Industrial  </t>
  </si>
  <si>
    <t xml:space="preserve">Adjusted </t>
  </si>
  <si>
    <t>Adjustment</t>
  </si>
  <si>
    <t>Published</t>
  </si>
  <si>
    <t xml:space="preserve">  AER</t>
  </si>
  <si>
    <t>Chemicals - Feedstock</t>
  </si>
  <si>
    <t>ASM Purchased</t>
  </si>
  <si>
    <t>Adjustments to Supplier-based Sectoral Energy Consumption</t>
  </si>
  <si>
    <t>Nonmanufacturing - As Residual</t>
  </si>
  <si>
    <t>Farms</t>
  </si>
  <si>
    <t>Mining</t>
  </si>
  <si>
    <t>Construction</t>
  </si>
  <si>
    <t xml:space="preserve">  Total</t>
  </si>
  <si>
    <t>End-User Estimated</t>
  </si>
  <si>
    <t>Residual - Estimated</t>
  </si>
  <si>
    <t>Value-Added</t>
  </si>
  <si>
    <t xml:space="preserve"> (mill. $)</t>
  </si>
  <si>
    <t>Agriculture - Farms</t>
  </si>
  <si>
    <t>Input for Indicators</t>
  </si>
  <si>
    <t xml:space="preserve">  (Tbtu)</t>
  </si>
  <si>
    <t>Output</t>
  </si>
  <si>
    <t>VA/GO</t>
  </si>
  <si>
    <t>Gr. Output</t>
  </si>
  <si>
    <t>Note:  This data in not actually used in the indicators,</t>
  </si>
  <si>
    <t>because more detailed mining sectors are included in the hierarchy</t>
  </si>
  <si>
    <t xml:space="preserve">However, the </t>
  </si>
  <si>
    <t>Examination of Estimates of Manufacturing and Nonmanufacturing Energy Consumption</t>
  </si>
  <si>
    <r>
      <t>(</t>
    </r>
    <r>
      <rPr>
        <b/>
        <i/>
        <sz val="10"/>
        <rFont val="Arial"/>
        <family val="2"/>
      </rPr>
      <t>Data from Monthly Energy Review)</t>
    </r>
  </si>
  <si>
    <t>BEA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</si>
</sst>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#,##0_)"/>
    <numFmt numFmtId="167" formatCode="0.000"/>
    <numFmt numFmtId="168" formatCode="0.0000"/>
    <numFmt numFmtId="169" formatCode="#,##0.000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Helv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6" fontId="5" fillId="0" borderId="1">
      <alignment horizontal="right" vertical="center"/>
    </xf>
    <xf numFmtId="0" fontId="12" fillId="0" borderId="0"/>
  </cellStyleXfs>
  <cellXfs count="51">
    <xf numFmtId="0" fontId="0" fillId="0" borderId="0" xfId="0"/>
    <xf numFmtId="0" fontId="2" fillId="0" borderId="0" xfId="1"/>
    <xf numFmtId="0" fontId="2" fillId="0" borderId="0" xfId="1" applyFill="1"/>
    <xf numFmtId="0" fontId="2" fillId="0" borderId="0" xfId="1" applyAlignment="1">
      <alignment horizontal="center"/>
    </xf>
    <xf numFmtId="164" fontId="2" fillId="0" borderId="0" xfId="1" applyNumberFormat="1"/>
    <xf numFmtId="164" fontId="2" fillId="0" borderId="0" xfId="1" applyNumberFormat="1" applyFill="1"/>
    <xf numFmtId="165" fontId="2" fillId="0" borderId="0" xfId="1" applyNumberFormat="1"/>
    <xf numFmtId="165" fontId="2" fillId="0" borderId="0" xfId="1" applyNumberFormat="1" applyFill="1"/>
    <xf numFmtId="164" fontId="2" fillId="2" borderId="0" xfId="1" applyNumberFormat="1" applyFill="1"/>
    <xf numFmtId="3" fontId="2" fillId="0" borderId="0" xfId="1" applyNumberFormat="1"/>
    <xf numFmtId="0" fontId="2" fillId="0" borderId="0" xfId="1" applyBorder="1"/>
    <xf numFmtId="0" fontId="2" fillId="0" borderId="0" xfId="1" applyFill="1" applyBorder="1"/>
    <xf numFmtId="167" fontId="2" fillId="3" borderId="0" xfId="1" applyNumberFormat="1" applyFill="1"/>
    <xf numFmtId="0" fontId="2" fillId="4" borderId="0" xfId="1" applyFill="1"/>
    <xf numFmtId="167" fontId="2" fillId="0" borderId="0" xfId="1" applyNumberFormat="1"/>
    <xf numFmtId="0" fontId="6" fillId="0" borderId="0" xfId="1" applyFont="1"/>
    <xf numFmtId="0" fontId="6" fillId="5" borderId="0" xfId="1" applyFont="1" applyFill="1"/>
    <xf numFmtId="0" fontId="2" fillId="6" borderId="0" xfId="1" applyFill="1"/>
    <xf numFmtId="0" fontId="7" fillId="0" borderId="0" xfId="1" applyFont="1"/>
    <xf numFmtId="0" fontId="2" fillId="0" borderId="0" xfId="1" applyAlignment="1">
      <alignment horizontal="right"/>
    </xf>
    <xf numFmtId="167" fontId="2" fillId="0" borderId="0" xfId="1" applyNumberFormat="1" applyFill="1"/>
    <xf numFmtId="1" fontId="2" fillId="0" borderId="0" xfId="1" applyNumberFormat="1"/>
    <xf numFmtId="164" fontId="2" fillId="0" borderId="0" xfId="1" applyNumberFormat="1" applyFill="1" applyBorder="1"/>
    <xf numFmtId="4" fontId="2" fillId="0" borderId="0" xfId="1" applyNumberFormat="1"/>
    <xf numFmtId="168" fontId="2" fillId="0" borderId="0" xfId="1" applyNumberFormat="1"/>
    <xf numFmtId="164" fontId="2" fillId="7" borderId="0" xfId="1" applyNumberFormat="1" applyFill="1" applyBorder="1"/>
    <xf numFmtId="0" fontId="2" fillId="0" borderId="2" xfId="1" applyBorder="1"/>
    <xf numFmtId="0" fontId="2" fillId="5" borderId="0" xfId="1" applyFill="1"/>
    <xf numFmtId="164" fontId="2" fillId="5" borderId="0" xfId="1" applyNumberFormat="1" applyFill="1" applyBorder="1"/>
    <xf numFmtId="0" fontId="2" fillId="7" borderId="0" xfId="1" applyFill="1"/>
    <xf numFmtId="0" fontId="2" fillId="8" borderId="0" xfId="1" applyFont="1" applyFill="1"/>
    <xf numFmtId="164" fontId="2" fillId="5" borderId="0" xfId="1" applyNumberFormat="1" applyFill="1"/>
    <xf numFmtId="43" fontId="2" fillId="0" borderId="0" xfId="1" applyNumberFormat="1"/>
    <xf numFmtId="169" fontId="2" fillId="0" borderId="0" xfId="1" applyNumberFormat="1"/>
    <xf numFmtId="0" fontId="2" fillId="9" borderId="0" xfId="1" applyFill="1"/>
    <xf numFmtId="0" fontId="2" fillId="0" borderId="0" xfId="1" applyFont="1"/>
    <xf numFmtId="0" fontId="2" fillId="0" borderId="3" xfId="1" applyBorder="1"/>
    <xf numFmtId="0" fontId="2" fillId="0" borderId="2" xfId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ill="1" applyBorder="1" applyAlignment="1">
      <alignment horizontal="center" wrapText="1"/>
    </xf>
    <xf numFmtId="0" fontId="2" fillId="0" borderId="0" xfId="1" applyFill="1" applyBorder="1" applyAlignment="1">
      <alignment wrapText="1"/>
    </xf>
    <xf numFmtId="2" fontId="2" fillId="0" borderId="0" xfId="1" applyNumberFormat="1" applyFill="1" applyBorder="1" applyAlignment="1">
      <alignment wrapText="1"/>
    </xf>
    <xf numFmtId="0" fontId="2" fillId="0" borderId="0" xfId="1" applyAlignment="1">
      <alignment wrapText="1"/>
    </xf>
    <xf numFmtId="0" fontId="8" fillId="0" borderId="0" xfId="1" applyFont="1"/>
    <xf numFmtId="0" fontId="2" fillId="3" borderId="0" xfId="1" applyFill="1"/>
    <xf numFmtId="0" fontId="9" fillId="0" borderId="0" xfId="1" applyFont="1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/>
    </xf>
  </cellXfs>
  <cellStyles count="4">
    <cellStyle name="Data_Regular" xfId="2" xr:uid="{00000000-0005-0000-0000-000000000000}"/>
    <cellStyle name="Normal" xfId="0" builtinId="0"/>
    <cellStyle name="Normal 14" xfId="3" xr:uid="{573C8BB8-E763-4EF5-B419-079133C42DEA}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9418197725285"/>
          <c:y val="5.1400554097404488E-2"/>
          <c:w val="0.75310783027121619"/>
          <c:h val="0.79523549139690874"/>
        </c:manualLayout>
      </c:layout>
      <c:lineChart>
        <c:grouping val="standard"/>
        <c:varyColors val="0"/>
        <c:ser>
          <c:idx val="0"/>
          <c:order val="0"/>
          <c:tx>
            <c:strRef>
              <c:f>Aggregate_Energy_Data!$BS$45</c:f>
              <c:strCache>
                <c:ptCount val="1"/>
                <c:pt idx="0">
                  <c:v>Industrial</c:v>
                </c:pt>
              </c:strCache>
            </c:strRef>
          </c:tx>
          <c:cat>
            <c:numRef>
              <c:f>Aggregate_Energy_Data!$BR$46:$BR$71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Aggregate_Energy_Data!$BS$46:$BS$71</c:f>
              <c:numCache>
                <c:formatCode>#,##0.0</c:formatCode>
                <c:ptCount val="26"/>
                <c:pt idx="0">
                  <c:v>2221.7381043924752</c:v>
                </c:pt>
                <c:pt idx="1">
                  <c:v>2226.9656692841422</c:v>
                </c:pt>
                <c:pt idx="2">
                  <c:v>2353.9105764650603</c:v>
                </c:pt>
                <c:pt idx="3">
                  <c:v>2472.2314495466258</c:v>
                </c:pt>
                <c:pt idx="4">
                  <c:v>2500.5093569511973</c:v>
                </c:pt>
                <c:pt idx="5">
                  <c:v>2563.8700501599615</c:v>
                </c:pt>
                <c:pt idx="6">
                  <c:v>2551.6910722574471</c:v>
                </c:pt>
                <c:pt idx="7">
                  <c:v>2559.013606860392</c:v>
                </c:pt>
                <c:pt idx="8">
                  <c:v>2629.7574406944391</c:v>
                </c:pt>
                <c:pt idx="9">
                  <c:v>2702.6762418589738</c:v>
                </c:pt>
                <c:pt idx="10">
                  <c:v>2741.972261060972</c:v>
                </c:pt>
                <c:pt idx="11">
                  <c:v>2802.4941286251237</c:v>
                </c:pt>
                <c:pt idx="12">
                  <c:v>2804.7588075380004</c:v>
                </c:pt>
                <c:pt idx="13">
                  <c:v>2796.9023619279997</c:v>
                </c:pt>
                <c:pt idx="14">
                  <c:v>2843.4744422799995</c:v>
                </c:pt>
                <c:pt idx="15">
                  <c:v>2946.859277424001</c:v>
                </c:pt>
                <c:pt idx="16">
                  <c:v>2865.9894728160007</c:v>
                </c:pt>
                <c:pt idx="17">
                  <c:v>2774.4059063200002</c:v>
                </c:pt>
                <c:pt idx="18">
                  <c:v>2801.3528553079996</c:v>
                </c:pt>
                <c:pt idx="19">
                  <c:v>2989.3259404280006</c:v>
                </c:pt>
                <c:pt idx="20">
                  <c:v>3075.6215074359998</c:v>
                </c:pt>
                <c:pt idx="21">
                  <c:v>3040.230984408</c:v>
                </c:pt>
                <c:pt idx="22">
                  <c:v>3029.8569553599996</c:v>
                </c:pt>
                <c:pt idx="23">
                  <c:v>2995.0864712080001</c:v>
                </c:pt>
                <c:pt idx="24">
                  <c:v>2523.8655782799997</c:v>
                </c:pt>
                <c:pt idx="25">
                  <c:v>2672.6991030120007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B-4A87-B6C1-4F7FE35E00FD}"/>
            </c:ext>
          </c:extLst>
        </c:ser>
        <c:ser>
          <c:idx val="1"/>
          <c:order val="1"/>
          <c:tx>
            <c:strRef>
              <c:f>Aggregate_Energy_Data!$BT$45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Aggregate_Energy_Data!$BR$46:$BR$71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Aggregate_Energy_Data!$BT$46:$BT$71</c:f>
              <c:numCache>
                <c:formatCode>0.0</c:formatCode>
                <c:ptCount val="26"/>
                <c:pt idx="0">
                  <c:v>2221.7381043924752</c:v>
                </c:pt>
                <c:pt idx="1">
                  <c:v>2226.9656692841422</c:v>
                </c:pt>
                <c:pt idx="2">
                  <c:v>2353.9105764650603</c:v>
                </c:pt>
                <c:pt idx="3">
                  <c:v>2472.2314495466258</c:v>
                </c:pt>
                <c:pt idx="4">
                  <c:v>2500.5093569511973</c:v>
                </c:pt>
                <c:pt idx="5">
                  <c:v>2563.8700501599615</c:v>
                </c:pt>
                <c:pt idx="6">
                  <c:v>2551.6910722574471</c:v>
                </c:pt>
                <c:pt idx="7">
                  <c:v>2559.013606860392</c:v>
                </c:pt>
                <c:pt idx="8">
                  <c:v>2629.7574406944391</c:v>
                </c:pt>
                <c:pt idx="9">
                  <c:v>2702.6762418589738</c:v>
                </c:pt>
                <c:pt idx="10">
                  <c:v>2741.972261060972</c:v>
                </c:pt>
                <c:pt idx="11">
                  <c:v>2802.4941286251237</c:v>
                </c:pt>
                <c:pt idx="12">
                  <c:v>2804.7588075380004</c:v>
                </c:pt>
                <c:pt idx="13">
                  <c:v>2796.9023619279997</c:v>
                </c:pt>
                <c:pt idx="14">
                  <c:v>2843.4744422799995</c:v>
                </c:pt>
                <c:pt idx="15">
                  <c:v>2946.859277424001</c:v>
                </c:pt>
                <c:pt idx="16">
                  <c:v>2865.9894728160007</c:v>
                </c:pt>
                <c:pt idx="17">
                  <c:v>2774.4059063200002</c:v>
                </c:pt>
                <c:pt idx="18">
                  <c:v>2801.3528553079996</c:v>
                </c:pt>
                <c:pt idx="19">
                  <c:v>2989.3259404280006</c:v>
                </c:pt>
                <c:pt idx="20">
                  <c:v>3075.6215074359998</c:v>
                </c:pt>
                <c:pt idx="21">
                  <c:v>3040.230984408</c:v>
                </c:pt>
                <c:pt idx="22">
                  <c:v>3029.8569553599996</c:v>
                </c:pt>
                <c:pt idx="23">
                  <c:v>2995.0864712080001</c:v>
                </c:pt>
                <c:pt idx="24">
                  <c:v>2523.8655782799997</c:v>
                </c:pt>
                <c:pt idx="25">
                  <c:v>2672.6991030120007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B-4A87-B6C1-4F7FE35E00FD}"/>
            </c:ext>
          </c:extLst>
        </c:ser>
        <c:ser>
          <c:idx val="2"/>
          <c:order val="2"/>
          <c:tx>
            <c:strRef>
              <c:f>Aggregate_Energy_Data!$BU$45</c:f>
              <c:strCache>
                <c:ptCount val="1"/>
                <c:pt idx="0">
                  <c:v>Residual (Non-manufacturing)</c:v>
                </c:pt>
              </c:strCache>
            </c:strRef>
          </c:tx>
          <c:cat>
            <c:numRef>
              <c:f>Aggregate_Energy_Data!$BR$46:$BR$71</c:f>
              <c:numCache>
                <c:formatCode>General</c:formatCode>
                <c:ptCount val="2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</c:numCache>
            </c:numRef>
          </c:cat>
          <c:val>
            <c:numRef>
              <c:f>Aggregate_Energy_Data!$BU$46:$BU$71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B-4A87-B6C1-4F7FE35E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42048"/>
        <c:axId val="146043968"/>
      </c:lineChart>
      <c:catAx>
        <c:axId val="1462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43968"/>
        <c:crosses val="autoZero"/>
        <c:auto val="1"/>
        <c:lblAlgn val="ctr"/>
        <c:lblOffset val="100"/>
        <c:tickLblSkip val="5"/>
        <c:noMultiLvlLbl val="0"/>
      </c:catAx>
      <c:valAx>
        <c:axId val="14604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Trillion Btu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624204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44795756780402457"/>
          <c:y val="0.35995953630796151"/>
          <c:w val="0.41315354330708659"/>
          <c:h val="0.261562408865558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Aggregate_Energy_Data!$S$30</c:f>
              <c:strCache>
                <c:ptCount val="1"/>
                <c:pt idx="0">
                  <c:v>Primary</c:v>
                </c:pt>
              </c:strCache>
            </c:strRef>
          </c:tx>
          <c:cat>
            <c:numRef>
              <c:f>Aggregate_Energy_Data!$R$31:$R$71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Aggregate_Energy_Data!$S$31:$S$71</c:f>
              <c:numCache>
                <c:formatCode>#,##0.0</c:formatCode>
                <c:ptCount val="41"/>
                <c:pt idx="0">
                  <c:v>4184.0409274548601</c:v>
                </c:pt>
                <c:pt idx="1">
                  <c:v>3921.5194814808278</c:v>
                </c:pt>
                <c:pt idx="2">
                  <c:v>4171.0720571283182</c:v>
                </c:pt>
                <c:pt idx="3">
                  <c:v>5059.5363240323841</c:v>
                </c:pt>
                <c:pt idx="4">
                  <c:v>4177.0515737976075</c:v>
                </c:pt>
                <c:pt idx="5">
                  <c:v>3321.5223553718429</c:v>
                </c:pt>
                <c:pt idx="6">
                  <c:v>3946.2993893764183</c:v>
                </c:pt>
                <c:pt idx="7">
                  <c:v>4325.5225306220436</c:v>
                </c:pt>
                <c:pt idx="8">
                  <c:v>4216.64576218812</c:v>
                </c:pt>
                <c:pt idx="9">
                  <c:v>5262.176858831157</c:v>
                </c:pt>
                <c:pt idx="10">
                  <c:v>4929.7095310981585</c:v>
                </c:pt>
                <c:pt idx="11">
                  <c:v>4324.1423034992695</c:v>
                </c:pt>
                <c:pt idx="12">
                  <c:v>3581.7374067715559</c:v>
                </c:pt>
                <c:pt idx="13">
                  <c:v>2417.5859589231754</c:v>
                </c:pt>
                <c:pt idx="14">
                  <c:v>3846.8284549502719</c:v>
                </c:pt>
                <c:pt idx="15">
                  <c:v>4013.9999956642228</c:v>
                </c:pt>
                <c:pt idx="16">
                  <c:v>2878.757883213787</c:v>
                </c:pt>
                <c:pt idx="17">
                  <c:v>3119.6769825966785</c:v>
                </c:pt>
                <c:pt idx="18">
                  <c:v>2684.7250098041795</c:v>
                </c:pt>
                <c:pt idx="19">
                  <c:v>2519.1493352188872</c:v>
                </c:pt>
                <c:pt idx="20">
                  <c:v>2623.4488934202327</c:v>
                </c:pt>
                <c:pt idx="21">
                  <c:v>2602.3406305359513</c:v>
                </c:pt>
                <c:pt idx="22">
                  <c:v>3114.3447638298812</c:v>
                </c:pt>
                <c:pt idx="23">
                  <c:v>2504.8534314381614</c:v>
                </c:pt>
                <c:pt idx="24">
                  <c:v>2680.6180659808688</c:v>
                </c:pt>
                <c:pt idx="25">
                  <c:v>2385.4982708471434</c:v>
                </c:pt>
                <c:pt idx="26">
                  <c:v>2811.299051463373</c:v>
                </c:pt>
                <c:pt idx="27">
                  <c:v>2889.7995818395775</c:v>
                </c:pt>
                <c:pt idx="28">
                  <c:v>1756.0442880000028</c:v>
                </c:pt>
                <c:pt idx="29">
                  <c:v>1002.4613188441617</c:v>
                </c:pt>
                <c:pt idx="30">
                  <c:v>1433.0771675245651</c:v>
                </c:pt>
                <c:pt idx="31">
                  <c:v>454.72587700058466</c:v>
                </c:pt>
                <c:pt idx="32">
                  <c:v>566.57663199999843</c:v>
                </c:pt>
                <c:pt idx="33">
                  <c:v>1754.5877787741138</c:v>
                </c:pt>
                <c:pt idx="34">
                  <c:v>2523.6690565131012</c:v>
                </c:pt>
                <c:pt idx="35">
                  <c:v>1995.7023054018009</c:v>
                </c:pt>
                <c:pt idx="36">
                  <c:v>2028.4723639999993</c:v>
                </c:pt>
                <c:pt idx="37">
                  <c:v>1845.436646824709</c:v>
                </c:pt>
                <c:pt idx="38">
                  <c:v>1790.1733460475461</c:v>
                </c:pt>
                <c:pt idx="39">
                  <c:v>1156.3927689903685</c:v>
                </c:pt>
                <c:pt idx="40">
                  <c:v>2345.7998452793045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0-49F5-860F-D3317918EBBC}"/>
            </c:ext>
          </c:extLst>
        </c:ser>
        <c:ser>
          <c:idx val="1"/>
          <c:order val="1"/>
          <c:tx>
            <c:strRef>
              <c:f>Aggregate_Energy_Data!$T$30</c:f>
              <c:strCache>
                <c:ptCount val="1"/>
                <c:pt idx="0">
                  <c:v>Electricity</c:v>
                </c:pt>
              </c:strCache>
            </c:strRef>
          </c:tx>
          <c:cat>
            <c:numRef>
              <c:f>Aggregate_Energy_Data!$R$31:$R$71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Aggregate_Energy_Data!$T$31:$T$71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0-49F5-860F-D3317918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40224"/>
        <c:axId val="146045696"/>
      </c:lineChart>
      <c:catAx>
        <c:axId val="1755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45696"/>
        <c:crosses val="autoZero"/>
        <c:auto val="1"/>
        <c:lblAlgn val="ctr"/>
        <c:lblOffset val="100"/>
        <c:noMultiLvlLbl val="0"/>
      </c:catAx>
      <c:valAx>
        <c:axId val="14604569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755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Aggregate_Energy_Data!$AC$30</c:f>
              <c:strCache>
                <c:ptCount val="1"/>
                <c:pt idx="0">
                  <c:v>End-User Estimated</c:v>
                </c:pt>
              </c:strCache>
            </c:strRef>
          </c:tx>
          <c:cat>
            <c:numRef>
              <c:f>Aggregate_Energy_Data!$AB$31:$AB$71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Aggregate_Energy_Data!$AC$31:$AC$71</c:f>
              <c:numCache>
                <c:formatCode>General</c:formatCode>
                <c:ptCount val="41"/>
                <c:pt idx="0">
                  <c:v>2568.4166778150516</c:v>
                </c:pt>
                <c:pt idx="1">
                  <c:v>2562.4625266455596</c:v>
                </c:pt>
                <c:pt idx="2">
                  <c:v>2589.1572186244284</c:v>
                </c:pt>
                <c:pt idx="3">
                  <c:v>2654.4306445266275</c:v>
                </c:pt>
                <c:pt idx="4">
                  <c:v>2593.7584027518001</c:v>
                </c:pt>
                <c:pt idx="5">
                  <c:v>2480.9395624903555</c:v>
                </c:pt>
                <c:pt idx="6">
                  <c:v>2535.3573936383195</c:v>
                </c:pt>
                <c:pt idx="7">
                  <c:v>2526.9052056027435</c:v>
                </c:pt>
                <c:pt idx="8">
                  <c:v>2792.3584633284454</c:v>
                </c:pt>
                <c:pt idx="9">
                  <c:v>2509.731543844573</c:v>
                </c:pt>
                <c:pt idx="10">
                  <c:v>2604.2627568487869</c:v>
                </c:pt>
                <c:pt idx="11">
                  <c:v>2618.8235523269586</c:v>
                </c:pt>
                <c:pt idx="12">
                  <c:v>2444.2414527936708</c:v>
                </c:pt>
                <c:pt idx="13">
                  <c:v>2585.2117680407573</c:v>
                </c:pt>
                <c:pt idx="14">
                  <c:v>2599.8651306314141</c:v>
                </c:pt>
                <c:pt idx="15">
                  <c:v>2469.633360117773</c:v>
                </c:pt>
                <c:pt idx="16">
                  <c:v>2330.2818148615806</c:v>
                </c:pt>
                <c:pt idx="17">
                  <c:v>2238.447142346583</c:v>
                </c:pt>
                <c:pt idx="18">
                  <c:v>2244.6224459833406</c:v>
                </c:pt>
                <c:pt idx="19">
                  <c:v>2196.7088755225896</c:v>
                </c:pt>
                <c:pt idx="20">
                  <c:v>2148.9466057430045</c:v>
                </c:pt>
                <c:pt idx="21">
                  <c:v>2003.0135570353448</c:v>
                </c:pt>
                <c:pt idx="22">
                  <c:v>2001.0823148465479</c:v>
                </c:pt>
                <c:pt idx="23">
                  <c:v>1999.9770062882769</c:v>
                </c:pt>
                <c:pt idx="24">
                  <c:v>1962.5946606626135</c:v>
                </c:pt>
                <c:pt idx="25">
                  <c:v>1924.3788044570542</c:v>
                </c:pt>
                <c:pt idx="26">
                  <c:v>1956.0295489312098</c:v>
                </c:pt>
                <c:pt idx="27">
                  <c:v>2067.7951948264399</c:v>
                </c:pt>
                <c:pt idx="28">
                  <c:v>2123.0130465092652</c:v>
                </c:pt>
                <c:pt idx="29">
                  <c:v>2121.2437820771684</c:v>
                </c:pt>
                <c:pt idx="30">
                  <c:v>2136.2319756895276</c:v>
                </c:pt>
                <c:pt idx="31">
                  <c:v>2110.4964821168687</c:v>
                </c:pt>
                <c:pt idx="32">
                  <c:v>2085.4842616307083</c:v>
                </c:pt>
                <c:pt idx="33">
                  <c:v>1864.2714283990379</c:v>
                </c:pt>
                <c:pt idx="34">
                  <c:v>1951.5602398376259</c:v>
                </c:pt>
                <c:pt idx="35">
                  <c:v>1894.8206933797117</c:v>
                </c:pt>
                <c:pt idx="36">
                  <c:v>1855.8371853661774</c:v>
                </c:pt>
                <c:pt idx="37">
                  <c:v>1916.4819127789428</c:v>
                </c:pt>
                <c:pt idx="38">
                  <c:v>1793.799258053039</c:v>
                </c:pt>
                <c:pt idx="39">
                  <c:v>1798.100315210957</c:v>
                </c:pt>
                <c:pt idx="40">
                  <c:v>1676.7811965489191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D98-83AF-A00D73627822}"/>
            </c:ext>
          </c:extLst>
        </c:ser>
        <c:ser>
          <c:idx val="1"/>
          <c:order val="1"/>
          <c:tx>
            <c:strRef>
              <c:f>Aggregate_Energy_Data!$AD$30</c:f>
              <c:strCache>
                <c:ptCount val="1"/>
                <c:pt idx="0">
                  <c:v>Residual - Estimated</c:v>
                </c:pt>
              </c:strCache>
            </c:strRef>
          </c:tx>
          <c:cat>
            <c:numRef>
              <c:f>Aggregate_Energy_Data!$AB$31:$AB$71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Aggregate_Energy_Data!$AD$31:$AD$71</c:f>
              <c:numCache>
                <c:formatCode>#,##0.0</c:formatCode>
                <c:ptCount val="41"/>
                <c:pt idx="0">
                  <c:v>4184.0409274548601</c:v>
                </c:pt>
                <c:pt idx="1">
                  <c:v>3921.5194814808278</c:v>
                </c:pt>
                <c:pt idx="2">
                  <c:v>4171.0720571283182</c:v>
                </c:pt>
                <c:pt idx="3">
                  <c:v>5059.5363240323841</c:v>
                </c:pt>
                <c:pt idx="4">
                  <c:v>4177.0515737976075</c:v>
                </c:pt>
                <c:pt idx="5">
                  <c:v>3321.5223553718429</c:v>
                </c:pt>
                <c:pt idx="6">
                  <c:v>3946.2993893764183</c:v>
                </c:pt>
                <c:pt idx="7">
                  <c:v>4325.5225306220436</c:v>
                </c:pt>
                <c:pt idx="8">
                  <c:v>4216.64576218812</c:v>
                </c:pt>
                <c:pt idx="9">
                  <c:v>5262.176858831157</c:v>
                </c:pt>
                <c:pt idx="10">
                  <c:v>4929.7095310981585</c:v>
                </c:pt>
                <c:pt idx="11">
                  <c:v>4324.1423034992695</c:v>
                </c:pt>
                <c:pt idx="12">
                  <c:v>3581.7374067715559</c:v>
                </c:pt>
                <c:pt idx="13">
                  <c:v>2417.5859589231754</c:v>
                </c:pt>
                <c:pt idx="14">
                  <c:v>3846.8284549502719</c:v>
                </c:pt>
                <c:pt idx="15">
                  <c:v>4013.9999956642228</c:v>
                </c:pt>
                <c:pt idx="16">
                  <c:v>2878.757883213787</c:v>
                </c:pt>
                <c:pt idx="17">
                  <c:v>3119.6769825966785</c:v>
                </c:pt>
                <c:pt idx="18">
                  <c:v>2684.7250098041795</c:v>
                </c:pt>
                <c:pt idx="19">
                  <c:v>2519.1493352188872</c:v>
                </c:pt>
                <c:pt idx="20">
                  <c:v>2623.4488934202327</c:v>
                </c:pt>
                <c:pt idx="21">
                  <c:v>2602.3406305359513</c:v>
                </c:pt>
                <c:pt idx="22">
                  <c:v>3114.3447638298812</c:v>
                </c:pt>
                <c:pt idx="23">
                  <c:v>2504.8534314381614</c:v>
                </c:pt>
                <c:pt idx="24">
                  <c:v>2680.6180659808688</c:v>
                </c:pt>
                <c:pt idx="25">
                  <c:v>2385.4982708471434</c:v>
                </c:pt>
                <c:pt idx="26">
                  <c:v>2811.299051463373</c:v>
                </c:pt>
                <c:pt idx="27">
                  <c:v>2889.7995818395775</c:v>
                </c:pt>
                <c:pt idx="28">
                  <c:v>1756.0442880000028</c:v>
                </c:pt>
                <c:pt idx="29">
                  <c:v>1002.4613188441617</c:v>
                </c:pt>
                <c:pt idx="30">
                  <c:v>1433.0771675245651</c:v>
                </c:pt>
                <c:pt idx="31">
                  <c:v>454.72587700058466</c:v>
                </c:pt>
                <c:pt idx="32">
                  <c:v>566.57663199999843</c:v>
                </c:pt>
                <c:pt idx="33">
                  <c:v>1754.5877787741138</c:v>
                </c:pt>
                <c:pt idx="34">
                  <c:v>2523.6690565131012</c:v>
                </c:pt>
                <c:pt idx="35">
                  <c:v>1995.7023054018009</c:v>
                </c:pt>
                <c:pt idx="36">
                  <c:v>2028.4723639999993</c:v>
                </c:pt>
                <c:pt idx="37">
                  <c:v>1845.436646824709</c:v>
                </c:pt>
                <c:pt idx="38">
                  <c:v>1790.1733460475461</c:v>
                </c:pt>
                <c:pt idx="39">
                  <c:v>1156.3927689903685</c:v>
                </c:pt>
                <c:pt idx="40">
                  <c:v>2345.7998452793045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D98-83AF-A00D7362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9232"/>
        <c:axId val="175389440"/>
      </c:lineChart>
      <c:catAx>
        <c:axId val="1780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89440"/>
        <c:crosses val="autoZero"/>
        <c:auto val="1"/>
        <c:lblAlgn val="ctr"/>
        <c:lblOffset val="100"/>
        <c:noMultiLvlLbl val="0"/>
      </c:catAx>
      <c:valAx>
        <c:axId val="1753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8307086614172"/>
          <c:y val="5.1400554097404488E-2"/>
          <c:w val="0.77019094488188988"/>
          <c:h val="0.79523549139690874"/>
        </c:manualLayout>
      </c:layout>
      <c:lineChart>
        <c:grouping val="standard"/>
        <c:varyColors val="0"/>
        <c:ser>
          <c:idx val="0"/>
          <c:order val="0"/>
          <c:tx>
            <c:strRef>
              <c:f>Aggregate_Energy_Data!$AM$30</c:f>
              <c:strCache>
                <c:ptCount val="1"/>
                <c:pt idx="0">
                  <c:v>End-User Estimated</c:v>
                </c:pt>
              </c:strCache>
            </c:strRef>
          </c:tx>
          <c:cat>
            <c:numRef>
              <c:f>Aggregate_Energy_Data!$AL$31:$AL$71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Aggregate_Energy_Data!$AM$31:$AM$71</c:f>
              <c:numCache>
                <c:formatCode>#,##0.0</c:formatCode>
                <c:ptCount val="41"/>
                <c:pt idx="0">
                  <c:v>317.98747908007999</c:v>
                </c:pt>
                <c:pt idx="1">
                  <c:v>320.91964438968074</c:v>
                </c:pt>
                <c:pt idx="2">
                  <c:v>329.56809229367315</c:v>
                </c:pt>
                <c:pt idx="3">
                  <c:v>342.4590527401453</c:v>
                </c:pt>
                <c:pt idx="4">
                  <c:v>334.89473601657573</c:v>
                </c:pt>
                <c:pt idx="5">
                  <c:v>329.49247700107696</c:v>
                </c:pt>
                <c:pt idx="6">
                  <c:v>350.7963607430687</c:v>
                </c:pt>
                <c:pt idx="7">
                  <c:v>369.73972916212796</c:v>
                </c:pt>
                <c:pt idx="8">
                  <c:v>382.72675698062807</c:v>
                </c:pt>
                <c:pt idx="9">
                  <c:v>394.12895036017665</c:v>
                </c:pt>
                <c:pt idx="10">
                  <c:v>385.73526516497839</c:v>
                </c:pt>
                <c:pt idx="11">
                  <c:v>385.1839173691011</c:v>
                </c:pt>
                <c:pt idx="12">
                  <c:v>362.46874016397516</c:v>
                </c:pt>
                <c:pt idx="13">
                  <c:v>349.03073206140152</c:v>
                </c:pt>
                <c:pt idx="14">
                  <c:v>388.53478948795879</c:v>
                </c:pt>
                <c:pt idx="15">
                  <c:v>382.71637108243272</c:v>
                </c:pt>
                <c:pt idx="16">
                  <c:v>373.46814433440181</c:v>
                </c:pt>
                <c:pt idx="17">
                  <c:v>389.85487288374969</c:v>
                </c:pt>
                <c:pt idx="18">
                  <c:v>407.14501728216828</c:v>
                </c:pt>
                <c:pt idx="19">
                  <c:v>424.2491117166507</c:v>
                </c:pt>
                <c:pt idx="20">
                  <c:v>427.45186197592614</c:v>
                </c:pt>
                <c:pt idx="21">
                  <c:v>424.04243020468169</c:v>
                </c:pt>
                <c:pt idx="22">
                  <c:v>436.30963296072241</c:v>
                </c:pt>
                <c:pt idx="23">
                  <c:v>433.38218647881013</c:v>
                </c:pt>
                <c:pt idx="24">
                  <c:v>443.65957975885732</c:v>
                </c:pt>
                <c:pt idx="25">
                  <c:v>458.05631153039718</c:v>
                </c:pt>
                <c:pt idx="26">
                  <c:v>471.47472743303058</c:v>
                </c:pt>
                <c:pt idx="27">
                  <c:v>450.53994212156738</c:v>
                </c:pt>
                <c:pt idx="28">
                  <c:v>476.66175267257279</c:v>
                </c:pt>
                <c:pt idx="29">
                  <c:v>451.2622106241194</c:v>
                </c:pt>
                <c:pt idx="30">
                  <c:v>460.19456234150709</c:v>
                </c:pt>
                <c:pt idx="31">
                  <c:v>486.16403374893389</c:v>
                </c:pt>
                <c:pt idx="32">
                  <c:v>473.0473722933915</c:v>
                </c:pt>
                <c:pt idx="33">
                  <c:v>495.5923558966889</c:v>
                </c:pt>
                <c:pt idx="34">
                  <c:v>524.23641828567258</c:v>
                </c:pt>
                <c:pt idx="35">
                  <c:v>553.19872821391971</c:v>
                </c:pt>
                <c:pt idx="36">
                  <c:v>569.30745095762848</c:v>
                </c:pt>
                <c:pt idx="37">
                  <c:v>581.83402346509354</c:v>
                </c:pt>
                <c:pt idx="38">
                  <c:v>568.80416514940828</c:v>
                </c:pt>
                <c:pt idx="39">
                  <c:v>515.91508797244092</c:v>
                </c:pt>
                <c:pt idx="40">
                  <c:v>497.4119651679182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0-4774-895F-BD95EC6E0E0D}"/>
            </c:ext>
          </c:extLst>
        </c:ser>
        <c:ser>
          <c:idx val="1"/>
          <c:order val="1"/>
          <c:tx>
            <c:strRef>
              <c:f>Aggregate_Energy_Data!$AN$30</c:f>
              <c:strCache>
                <c:ptCount val="1"/>
                <c:pt idx="0">
                  <c:v>Residual - Estimated</c:v>
                </c:pt>
              </c:strCache>
            </c:strRef>
          </c:tx>
          <c:cat>
            <c:numRef>
              <c:f>Aggregate_Energy_Data!$AL$31:$AL$71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Aggregate_Energy_Data!$AN$31:$AN$71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0-4774-895F-BD95EC6E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0768"/>
        <c:axId val="204080256"/>
      </c:lineChart>
      <c:catAx>
        <c:axId val="1780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80256"/>
        <c:crosses val="autoZero"/>
        <c:auto val="1"/>
        <c:lblAlgn val="ctr"/>
        <c:lblOffset val="100"/>
        <c:noMultiLvlLbl val="0"/>
      </c:catAx>
      <c:valAx>
        <c:axId val="2040802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7808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59623797025369"/>
          <c:y val="0.61072725284339457"/>
          <c:w val="0.3127370953630796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46</xdr:row>
      <xdr:rowOff>28575</xdr:rowOff>
    </xdr:from>
    <xdr:to>
      <xdr:col>82</xdr:col>
      <xdr:colOff>409575</xdr:colOff>
      <xdr:row>63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81</xdr:row>
      <xdr:rowOff>114300</xdr:rowOff>
    </xdr:from>
    <xdr:to>
      <xdr:col>25</xdr:col>
      <xdr:colOff>361950</xdr:colOff>
      <xdr:row>98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100</xdr:row>
      <xdr:rowOff>114300</xdr:rowOff>
    </xdr:from>
    <xdr:to>
      <xdr:col>26</xdr:col>
      <xdr:colOff>209550</xdr:colOff>
      <xdr:row>117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333375</xdr:colOff>
      <xdr:row>82</xdr:row>
      <xdr:rowOff>47625</xdr:rowOff>
    </xdr:from>
    <xdr:to>
      <xdr:col>41</xdr:col>
      <xdr:colOff>28575</xdr:colOff>
      <xdr:row>99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ustrial_indicators_0823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vised%20FY08\data-files\Sectoral_energ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2/Industrial/Ind_hap3_0701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ulture/Agricultural_energy_0104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ining/Mining%20energy_031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nstruction/Construction_energy_0119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3g086\My%20Documents\OIT\MECS98\98ME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%20-%20Industrial_2020/industrial_indicators_0104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2/Industrial/fallmat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2/Agriculture/Agricultural_energ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2/Mining/mining%20energy_1026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truction_energ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2/Industrial/Petroleum_nonfue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ators_10/Sectoral_reclassification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Total_Industrial"/>
      <sheetName val="Manufacturing"/>
      <sheetName val="NonManufacturing "/>
      <sheetName val="Personal_vehicles"/>
      <sheetName val="NonManufacturing_Revised"/>
      <sheetName val="Charts (www)"/>
      <sheetName val="Manufacturing_Energy_Data"/>
      <sheetName val="AER07_Table2.1d"/>
      <sheetName val="AER08_Table2.1d"/>
      <sheetName val="AER09_Table2.1d"/>
      <sheetName val="AER10_Table2.1d"/>
      <sheetName val="GDP_Data"/>
      <sheetName val="Conversion_factors"/>
      <sheetName val="BEA_Output_Data"/>
      <sheetName val="Mfg Gross Output"/>
      <sheetName val="Mfg Value Added"/>
      <sheetName val="GPERS2000"/>
      <sheetName val="Gross Output over VA"/>
      <sheetName val="NAICS Sector VA over Manufac VA"/>
      <sheetName val="Mfg Shipments (6)"/>
      <sheetName val="Electric Energy (6)"/>
      <sheetName val="Fuel Energy (6)"/>
      <sheetName val="Pulp&amp;Paper"/>
      <sheetName val="Chart1"/>
      <sheetName val="Chart2"/>
      <sheetName val="Chart3"/>
      <sheetName val="Chart4"/>
      <sheetName val="Chart5"/>
    </sheetNames>
    <sheetDataSet>
      <sheetData sheetId="0" refreshError="1"/>
      <sheetData sheetId="1">
        <row r="6">
          <cell r="F6">
            <v>1985</v>
          </cell>
          <cell r="L6" t="str">
            <v>1985 = 1</v>
          </cell>
          <cell r="O6">
            <v>37</v>
          </cell>
        </row>
        <row r="7">
          <cell r="F7">
            <v>1996</v>
          </cell>
          <cell r="L7" t="str">
            <v>1996 = 1</v>
          </cell>
          <cell r="O7">
            <v>48</v>
          </cell>
        </row>
        <row r="20">
          <cell r="F20">
            <v>1985</v>
          </cell>
        </row>
        <row r="21">
          <cell r="F21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U10">
            <v>1700.4786475620135</v>
          </cell>
        </row>
      </sheetData>
      <sheetData sheetId="9" refreshError="1"/>
      <sheetData sheetId="10" refreshError="1"/>
      <sheetData sheetId="11" refreshError="1"/>
      <sheetData sheetId="12">
        <row r="12">
          <cell r="J12">
            <v>12089562</v>
          </cell>
        </row>
        <row r="33">
          <cell r="V33">
            <v>1947755</v>
          </cell>
        </row>
        <row r="34">
          <cell r="V34">
            <v>2011197</v>
          </cell>
        </row>
        <row r="35">
          <cell r="V35">
            <v>2187017</v>
          </cell>
        </row>
        <row r="36">
          <cell r="V36">
            <v>2340923</v>
          </cell>
        </row>
        <row r="37">
          <cell r="V37">
            <v>2336794</v>
          </cell>
        </row>
        <row r="38">
          <cell r="V38">
            <v>2346363</v>
          </cell>
        </row>
        <row r="39">
          <cell r="V39">
            <v>2572883</v>
          </cell>
        </row>
        <row r="40">
          <cell r="V40">
            <v>2681959</v>
          </cell>
        </row>
        <row r="41">
          <cell r="V41">
            <v>2760574</v>
          </cell>
        </row>
        <row r="42">
          <cell r="V42">
            <v>2872573</v>
          </cell>
        </row>
        <row r="43">
          <cell r="V43">
            <v>2781009</v>
          </cell>
        </row>
        <row r="44">
          <cell r="V44">
            <v>2817437</v>
          </cell>
        </row>
        <row r="45">
          <cell r="V45">
            <v>2541766</v>
          </cell>
        </row>
        <row r="46">
          <cell r="V46">
            <v>2647710</v>
          </cell>
        </row>
        <row r="47">
          <cell r="V47">
            <v>2858697</v>
          </cell>
        </row>
        <row r="48">
          <cell r="V48">
            <v>2855066</v>
          </cell>
        </row>
        <row r="49">
          <cell r="V49">
            <v>2833770</v>
          </cell>
        </row>
        <row r="50">
          <cell r="V50">
            <v>2928291</v>
          </cell>
        </row>
        <row r="51">
          <cell r="V51">
            <v>3058852</v>
          </cell>
        </row>
        <row r="52">
          <cell r="V52">
            <v>3158347</v>
          </cell>
        </row>
        <row r="53">
          <cell r="V53">
            <v>3226120</v>
          </cell>
        </row>
        <row r="54">
          <cell r="V54">
            <v>3229743</v>
          </cell>
        </row>
        <row r="55">
          <cell r="V55">
            <v>3318900</v>
          </cell>
        </row>
        <row r="56">
          <cell r="V56">
            <v>3334084</v>
          </cell>
        </row>
        <row r="57">
          <cell r="V57">
            <v>3439232</v>
          </cell>
        </row>
        <row r="58">
          <cell r="V58">
            <v>3455310</v>
          </cell>
        </row>
        <row r="59">
          <cell r="V59">
            <v>3526750</v>
          </cell>
        </row>
        <row r="60">
          <cell r="V60">
            <v>3542328</v>
          </cell>
        </row>
        <row r="61">
          <cell r="V61">
            <v>3586705</v>
          </cell>
        </row>
        <row r="62">
          <cell r="V62">
            <v>3610635</v>
          </cell>
        </row>
        <row r="63">
          <cell r="V63">
            <v>3631185</v>
          </cell>
        </row>
        <row r="64">
          <cell r="V64">
            <v>3400431</v>
          </cell>
        </row>
        <row r="65">
          <cell r="V65">
            <v>3378691</v>
          </cell>
        </row>
        <row r="66">
          <cell r="V66">
            <v>3454218</v>
          </cell>
        </row>
        <row r="67">
          <cell r="V67">
            <v>3472903</v>
          </cell>
        </row>
        <row r="68">
          <cell r="V68">
            <v>3477360</v>
          </cell>
        </row>
        <row r="69">
          <cell r="V69">
            <v>3450547</v>
          </cell>
        </row>
        <row r="70">
          <cell r="V70">
            <v>3506963</v>
          </cell>
        </row>
        <row r="71">
          <cell r="V71">
            <v>3443733</v>
          </cell>
        </row>
        <row r="72">
          <cell r="V72">
            <v>3130312</v>
          </cell>
        </row>
        <row r="73">
          <cell r="V73">
            <v>3282906</v>
          </cell>
        </row>
      </sheetData>
      <sheetData sheetId="13" refreshError="1"/>
      <sheetData sheetId="14" refreshError="1"/>
      <sheetData sheetId="15">
        <row r="42">
          <cell r="AC42">
            <v>198102.74709000002</v>
          </cell>
        </row>
        <row r="43">
          <cell r="AC43">
            <v>204616.14936000001</v>
          </cell>
        </row>
        <row r="44">
          <cell r="AC44">
            <v>205161.11138999998</v>
          </cell>
        </row>
        <row r="45">
          <cell r="AC45">
            <v>148847.02767000001</v>
          </cell>
        </row>
        <row r="46">
          <cell r="AC46">
            <v>174822.21048000001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jor_uses"/>
      <sheetName val="Manufacturing"/>
      <sheetName val="Industrial "/>
      <sheetName val="Dec_overviewl"/>
      <sheetName val="Sheet1 (2)"/>
      <sheetName val="Conversion_Factors"/>
      <sheetName val="Sheet3"/>
    </sheetNames>
    <sheetDataSet>
      <sheetData sheetId="0"/>
      <sheetData sheetId="1"/>
      <sheetData sheetId="2"/>
      <sheetData sheetId="3">
        <row r="65">
          <cell r="O65">
            <v>507.34617147123811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M_Annual_Elec1"/>
      <sheetName val="ASM_Annual_Elec2"/>
      <sheetName val="Sheet3"/>
      <sheetName val="MECS_Annual_Fuel2"/>
      <sheetName val="ASM_Annual_Fuel3"/>
      <sheetName val="ELECNEA"/>
      <sheetName val="elechap2b"/>
      <sheetName val="elechap3b"/>
      <sheetName val="ALLFOS"/>
      <sheetName val="fallhap2b"/>
      <sheetName val="fallhap3b"/>
      <sheetName val="MECS_Annual_Fuel1"/>
      <sheetName val="MECS_Fuel"/>
      <sheetName val="ASM_Fuel_Cost"/>
      <sheetName val="ASM2"/>
    </sheetNames>
    <sheetDataSet>
      <sheetData sheetId="0"/>
      <sheetData sheetId="1">
        <row r="10">
          <cell r="BJ10">
            <v>118.09880047352895</v>
          </cell>
          <cell r="BK10">
            <v>79.697962537808721</v>
          </cell>
          <cell r="BL10">
            <v>27.902014926127464</v>
          </cell>
          <cell r="BM10">
            <v>32.243314931920139</v>
          </cell>
          <cell r="BN10">
            <v>108.58771136767301</v>
          </cell>
          <cell r="BO10">
            <v>19.654830045750757</v>
          </cell>
          <cell r="BP10">
            <v>75.005281332783184</v>
          </cell>
          <cell r="BQ10">
            <v>307.71763286030676</v>
          </cell>
          <cell r="BR10">
            <v>49.600380017543152</v>
          </cell>
          <cell r="BS10">
            <v>83.09963951188027</v>
          </cell>
          <cell r="BT10">
            <v>426.50175179106191</v>
          </cell>
          <cell r="BU10">
            <v>88.207733644374215</v>
          </cell>
          <cell r="BV10">
            <v>49.146771419212747</v>
          </cell>
          <cell r="BW10">
            <v>55.768804756254276</v>
          </cell>
          <cell r="BX10">
            <v>42.736834095881441</v>
          </cell>
          <cell r="BY10">
            <v>108.45534171392897</v>
          </cell>
          <cell r="BZ10">
            <v>12.44405467911435</v>
          </cell>
          <cell r="CA10">
            <v>15.609787456863595</v>
          </cell>
        </row>
        <row r="11">
          <cell r="BJ11">
            <v>118.4640689392175</v>
          </cell>
          <cell r="BK11">
            <v>83.556616099575507</v>
          </cell>
          <cell r="BL11">
            <v>27.449988375814961</v>
          </cell>
          <cell r="BM11">
            <v>35.744440833237107</v>
          </cell>
          <cell r="BN11">
            <v>114.59481396162843</v>
          </cell>
          <cell r="BO11">
            <v>18.859314067455642</v>
          </cell>
          <cell r="BP11">
            <v>80.509696332573895</v>
          </cell>
          <cell r="BQ11">
            <v>339.63013688506902</v>
          </cell>
          <cell r="BR11">
            <v>53.826868551945594</v>
          </cell>
          <cell r="BS11">
            <v>85.36480021614156</v>
          </cell>
          <cell r="BT11">
            <v>411.16701485644825</v>
          </cell>
          <cell r="BU11">
            <v>85.11641875877983</v>
          </cell>
          <cell r="BV11">
            <v>50.672480361975495</v>
          </cell>
          <cell r="BW11">
            <v>56.157957193533868</v>
          </cell>
          <cell r="BX11">
            <v>41.995861907408873</v>
          </cell>
          <cell r="BY11">
            <v>113.63216523814549</v>
          </cell>
          <cell r="BZ11">
            <v>12.336058878660573</v>
          </cell>
          <cell r="CA11">
            <v>17.674656817572057</v>
          </cell>
        </row>
        <row r="12">
          <cell r="BJ12">
            <v>120.68370032797704</v>
          </cell>
          <cell r="BK12">
            <v>91.301316357329696</v>
          </cell>
          <cell r="BL12">
            <v>32.010176451759641</v>
          </cell>
          <cell r="BM12">
            <v>41.798161037477847</v>
          </cell>
          <cell r="BN12">
            <v>120.76546675433026</v>
          </cell>
          <cell r="BO12">
            <v>19.523578840096089</v>
          </cell>
          <cell r="BP12">
            <v>84.700773717477233</v>
          </cell>
          <cell r="BQ12">
            <v>389.21899303889154</v>
          </cell>
          <cell r="BR12">
            <v>60.348937719884226</v>
          </cell>
          <cell r="BS12">
            <v>93.019861225102431</v>
          </cell>
          <cell r="BT12">
            <v>439.78238163247892</v>
          </cell>
          <cell r="BU12">
            <v>89.536101378028846</v>
          </cell>
          <cell r="BV12">
            <v>54.494863556225191</v>
          </cell>
          <cell r="BW12">
            <v>60.018130936339354</v>
          </cell>
          <cell r="BX12">
            <v>45.057180980695868</v>
          </cell>
          <cell r="BY12">
            <v>117.52319894989643</v>
          </cell>
          <cell r="BZ12">
            <v>12.731387038245137</v>
          </cell>
          <cell r="CA12">
            <v>19.833754167316457</v>
          </cell>
        </row>
        <row r="13">
          <cell r="BJ13">
            <v>125.58930585895047</v>
          </cell>
          <cell r="BK13">
            <v>95.374392038685471</v>
          </cell>
          <cell r="BL13">
            <v>33.033997270843514</v>
          </cell>
          <cell r="BM13">
            <v>42.081633873669915</v>
          </cell>
          <cell r="BN13">
            <v>125.05336814146342</v>
          </cell>
          <cell r="BO13">
            <v>21.555728488482785</v>
          </cell>
          <cell r="BP13">
            <v>88.748814332442336</v>
          </cell>
          <cell r="BQ13">
            <v>415.85896106974752</v>
          </cell>
          <cell r="BR13">
            <v>66.703824482228868</v>
          </cell>
          <cell r="BS13">
            <v>97.93789479308947</v>
          </cell>
          <cell r="BT13">
            <v>517.83358362160118</v>
          </cell>
          <cell r="BU13">
            <v>95.312741402814737</v>
          </cell>
          <cell r="BV13">
            <v>59.995842783381313</v>
          </cell>
          <cell r="BW13">
            <v>63.023316795133937</v>
          </cell>
          <cell r="BX13">
            <v>48.615364691617302</v>
          </cell>
          <cell r="BY13">
            <v>126.65495057620718</v>
          </cell>
          <cell r="BZ13">
            <v>13.986013375658354</v>
          </cell>
          <cell r="CA13">
            <v>19.878476693195989</v>
          </cell>
        </row>
        <row r="14">
          <cell r="BJ14">
            <v>129.42112217435181</v>
          </cell>
          <cell r="BK14">
            <v>88.419369719153337</v>
          </cell>
          <cell r="BL14">
            <v>32.252287538536706</v>
          </cell>
          <cell r="BM14">
            <v>46.034180642910087</v>
          </cell>
          <cell r="BN14">
            <v>134.1583039116739</v>
          </cell>
          <cell r="BO14">
            <v>20.445348627529562</v>
          </cell>
          <cell r="BP14">
            <v>92.967898917053859</v>
          </cell>
          <cell r="BQ14">
            <v>416.6583226238227</v>
          </cell>
          <cell r="BR14">
            <v>63.294672152952593</v>
          </cell>
          <cell r="BS14">
            <v>99.178172967293563</v>
          </cell>
          <cell r="BT14">
            <v>562.96552904368673</v>
          </cell>
          <cell r="BU14">
            <v>93.567265093831494</v>
          </cell>
          <cell r="BV14">
            <v>59.090472386854145</v>
          </cell>
          <cell r="BW14">
            <v>59.624570698434098</v>
          </cell>
          <cell r="BX14">
            <v>47.215931861924567</v>
          </cell>
          <cell r="BY14">
            <v>111.76929889391631</v>
          </cell>
          <cell r="BZ14">
            <v>14.820557030777211</v>
          </cell>
          <cell r="CA14">
            <v>18.877802996681545</v>
          </cell>
        </row>
        <row r="15">
          <cell r="BJ15">
            <v>134.429803464136</v>
          </cell>
          <cell r="BK15">
            <v>87.80444108544215</v>
          </cell>
          <cell r="BL15">
            <v>33.766769655823047</v>
          </cell>
          <cell r="BM15">
            <v>44.993338061353946</v>
          </cell>
          <cell r="BN15">
            <v>128.4176919356758</v>
          </cell>
          <cell r="BO15">
            <v>23.292740227610388</v>
          </cell>
          <cell r="BP15">
            <v>90.097160946964934</v>
          </cell>
          <cell r="BQ15">
            <v>420.93444986989203</v>
          </cell>
          <cell r="BR15">
            <v>62.690469073086597</v>
          </cell>
          <cell r="BS15">
            <v>95.025545316182075</v>
          </cell>
          <cell r="BT15">
            <v>477.02013064758233</v>
          </cell>
          <cell r="BU15">
            <v>91.456613034538748</v>
          </cell>
          <cell r="BV15">
            <v>62.476829897752097</v>
          </cell>
          <cell r="BW15">
            <v>61.063698296722293</v>
          </cell>
          <cell r="BX15">
            <v>44.298578464270889</v>
          </cell>
          <cell r="BY15">
            <v>109.36353827720538</v>
          </cell>
          <cell r="BZ15">
            <v>14.3946598811398</v>
          </cell>
          <cell r="CA15">
            <v>18.278815879446618</v>
          </cell>
        </row>
        <row r="16">
          <cell r="BJ16">
            <v>137.21685189411582</v>
          </cell>
          <cell r="BK16">
            <v>92.347923002724443</v>
          </cell>
          <cell r="BL16">
            <v>33.567156791724926</v>
          </cell>
          <cell r="BM16">
            <v>48.30347789533819</v>
          </cell>
          <cell r="BN16">
            <v>142.65329364655963</v>
          </cell>
          <cell r="BO16">
            <v>24.453094053726716</v>
          </cell>
          <cell r="BP16">
            <v>94.582313928804211</v>
          </cell>
          <cell r="BQ16">
            <v>479.13142441099154</v>
          </cell>
          <cell r="BR16">
            <v>65.882577577556631</v>
          </cell>
          <cell r="BS16">
            <v>99.937567842937113</v>
          </cell>
          <cell r="BT16">
            <v>513.3155215270391</v>
          </cell>
          <cell r="BU16">
            <v>96.333721148603033</v>
          </cell>
          <cell r="BV16">
            <v>64.285047980263272</v>
          </cell>
          <cell r="BW16">
            <v>60.338488977250819</v>
          </cell>
          <cell r="BX16">
            <v>44.572779783199536</v>
          </cell>
          <cell r="BY16">
            <v>116.60003904808401</v>
          </cell>
          <cell r="BZ16">
            <v>14.682192626123481</v>
          </cell>
          <cell r="CA16">
            <v>17.792073411794558</v>
          </cell>
        </row>
        <row r="17">
          <cell r="BJ17">
            <v>141.0066373175749</v>
          </cell>
          <cell r="BK17">
            <v>91.204968092139922</v>
          </cell>
          <cell r="BL17">
            <v>32.290922286426664</v>
          </cell>
          <cell r="BM17">
            <v>50.027246183554809</v>
          </cell>
          <cell r="BN17">
            <v>146.27160127882522</v>
          </cell>
          <cell r="BO17">
            <v>26.273357004969821</v>
          </cell>
          <cell r="BP17">
            <v>102.90945455632693</v>
          </cell>
          <cell r="BQ17">
            <v>492.76729336074919</v>
          </cell>
          <cell r="BR17">
            <v>75.246747640593085</v>
          </cell>
          <cell r="BS17">
            <v>105.71017110607445</v>
          </cell>
          <cell r="BT17">
            <v>546.84224862779843</v>
          </cell>
          <cell r="BU17">
            <v>98.450059104997237</v>
          </cell>
          <cell r="BV17">
            <v>65.89501569794686</v>
          </cell>
          <cell r="BW17">
            <v>62.768469320083639</v>
          </cell>
          <cell r="BX17">
            <v>47.430719507533297</v>
          </cell>
          <cell r="BY17">
            <v>122.08421943882026</v>
          </cell>
          <cell r="BZ17">
            <v>15.484543619761297</v>
          </cell>
          <cell r="CA17">
            <v>19.687953956599571</v>
          </cell>
        </row>
        <row r="18">
          <cell r="BJ18">
            <v>142.68587152421983</v>
          </cell>
          <cell r="BK18">
            <v>90.851691119777428</v>
          </cell>
          <cell r="BL18">
            <v>30.093892956417729</v>
          </cell>
          <cell r="BM18">
            <v>51.68353245810458</v>
          </cell>
          <cell r="BN18">
            <v>149.72058635238869</v>
          </cell>
          <cell r="BO18">
            <v>25.406581480299</v>
          </cell>
          <cell r="BP18">
            <v>103.28054995246039</v>
          </cell>
          <cell r="BQ18">
            <v>485.7629766175441</v>
          </cell>
          <cell r="BR18">
            <v>76.62526923057861</v>
          </cell>
          <cell r="BS18">
            <v>111.96265582756705</v>
          </cell>
          <cell r="BT18">
            <v>570.97167915480054</v>
          </cell>
          <cell r="BU18">
            <v>99.68694956190491</v>
          </cell>
          <cell r="BV18">
            <v>69.255618510796182</v>
          </cell>
          <cell r="BW18">
            <v>66.83112026826484</v>
          </cell>
          <cell r="BX18">
            <v>49.574142426015122</v>
          </cell>
          <cell r="BY18">
            <v>123.61164856516096</v>
          </cell>
          <cell r="BZ18">
            <v>15.674755031924223</v>
          </cell>
          <cell r="CA18">
            <v>19.385936038873506</v>
          </cell>
        </row>
        <row r="19">
          <cell r="BJ19">
            <v>139.50553403392331</v>
          </cell>
          <cell r="BK19">
            <v>89.403633369425307</v>
          </cell>
          <cell r="BL19">
            <v>26.339883286443506</v>
          </cell>
          <cell r="BM19">
            <v>49.79499638262832</v>
          </cell>
          <cell r="BN19">
            <v>151.52637295854728</v>
          </cell>
          <cell r="BO19">
            <v>23.300642176861189</v>
          </cell>
          <cell r="BP19">
            <v>107.74569779165097</v>
          </cell>
          <cell r="BQ19">
            <v>485.89298713713947</v>
          </cell>
          <cell r="BR19">
            <v>76.185315531647063</v>
          </cell>
          <cell r="BS19">
            <v>112.75410958978128</v>
          </cell>
          <cell r="BT19">
            <v>594.40115565336237</v>
          </cell>
          <cell r="BU19">
            <v>100.54861346665994</v>
          </cell>
          <cell r="BV19">
            <v>68.944876451337223</v>
          </cell>
          <cell r="BW19">
            <v>71.80496186305507</v>
          </cell>
          <cell r="BX19">
            <v>51.059900570314859</v>
          </cell>
          <cell r="BY19">
            <v>123.45790824378136</v>
          </cell>
          <cell r="BZ19">
            <v>14.899658795801846</v>
          </cell>
          <cell r="CA19">
            <v>18.517125198767097</v>
          </cell>
        </row>
        <row r="20">
          <cell r="BJ20">
            <v>145.15568679358793</v>
          </cell>
          <cell r="BK20">
            <v>86.588752680547699</v>
          </cell>
          <cell r="BL20">
            <v>27.573619569062824</v>
          </cell>
          <cell r="BM20">
            <v>45.376420085598738</v>
          </cell>
          <cell r="BN20">
            <v>163.09225818989452</v>
          </cell>
          <cell r="BO20">
            <v>23.550910729039504</v>
          </cell>
          <cell r="BP20">
            <v>109.93626091168396</v>
          </cell>
          <cell r="BQ20">
            <v>445.86904553824206</v>
          </cell>
          <cell r="BR20">
            <v>72.257017837631565</v>
          </cell>
          <cell r="BS20">
            <v>104.2765377722408</v>
          </cell>
          <cell r="BT20">
            <v>560.6368919977499</v>
          </cell>
          <cell r="BU20">
            <v>98.257936313930443</v>
          </cell>
          <cell r="BV20">
            <v>67.657653162344744</v>
          </cell>
          <cell r="BW20">
            <v>76.722165922369328</v>
          </cell>
          <cell r="BX20">
            <v>48.015074997710698</v>
          </cell>
          <cell r="BY20">
            <v>115.87371521980836</v>
          </cell>
          <cell r="BZ20">
            <v>14.599259313499147</v>
          </cell>
          <cell r="CA20">
            <v>18.431041326642504</v>
          </cell>
        </row>
        <row r="21">
          <cell r="BJ21">
            <v>146.31153632199968</v>
          </cell>
          <cell r="BK21">
            <v>86.162742213875276</v>
          </cell>
          <cell r="BL21">
            <v>27.34181108172308</v>
          </cell>
          <cell r="BM21">
            <v>45.110667718491783</v>
          </cell>
          <cell r="BN21">
            <v>171.34577086663123</v>
          </cell>
          <cell r="BO21">
            <v>25.410316204946319</v>
          </cell>
          <cell r="BP21">
            <v>111.07655404266006</v>
          </cell>
          <cell r="BQ21">
            <v>443.64159968298549</v>
          </cell>
          <cell r="BR21">
            <v>76.434622627708279</v>
          </cell>
          <cell r="BS21">
            <v>102.92004613421788</v>
          </cell>
          <cell r="BT21">
            <v>565.61834507636979</v>
          </cell>
          <cell r="BU21">
            <v>98.168027240306643</v>
          </cell>
          <cell r="BV21">
            <v>70.539359324951576</v>
          </cell>
          <cell r="BW21">
            <v>82.038856225600497</v>
          </cell>
          <cell r="BX21">
            <v>47.519846717161876</v>
          </cell>
          <cell r="BY21">
            <v>116.16068263250745</v>
          </cell>
          <cell r="BZ21">
            <v>15.055654728339254</v>
          </cell>
          <cell r="CA21">
            <v>18.627860226114883</v>
          </cell>
        </row>
        <row r="22">
          <cell r="BJ22">
            <v>161.86997148928734</v>
          </cell>
          <cell r="BK22">
            <v>81.205529510778092</v>
          </cell>
          <cell r="BL22">
            <v>27.330220657356094</v>
          </cell>
          <cell r="BM22">
            <v>45.377001021697438</v>
          </cell>
          <cell r="BN22">
            <v>165.89954924837659</v>
          </cell>
          <cell r="BO22">
            <v>26.056743187171495</v>
          </cell>
          <cell r="BP22">
            <v>116.66999192723749</v>
          </cell>
          <cell r="BQ22">
            <v>404.67805638453848</v>
          </cell>
          <cell r="BR22">
            <v>102.73309940006341</v>
          </cell>
          <cell r="BS22">
            <v>95.280012728337027</v>
          </cell>
          <cell r="BT22">
            <v>409.27743103280136</v>
          </cell>
          <cell r="BU22">
            <v>98.27917660387196</v>
          </cell>
          <cell r="BV22">
            <v>65.858556139703268</v>
          </cell>
          <cell r="BW22">
            <v>87.574955762683544</v>
          </cell>
          <cell r="BX22">
            <v>48.285332079830781</v>
          </cell>
          <cell r="BY22">
            <v>111.13395505936607</v>
          </cell>
          <cell r="BZ22">
            <v>14.591748829131578</v>
          </cell>
          <cell r="CA22">
            <v>19.102441732568916</v>
          </cell>
        </row>
        <row r="23">
          <cell r="BJ23">
            <v>155.10299788658594</v>
          </cell>
          <cell r="BK23">
            <v>88.205892190399538</v>
          </cell>
          <cell r="BL23">
            <v>27.291585909466132</v>
          </cell>
          <cell r="BM23">
            <v>47.857613441141645</v>
          </cell>
          <cell r="BN23">
            <v>170.08451021629881</v>
          </cell>
          <cell r="BO23">
            <v>26.455827776869281</v>
          </cell>
          <cell r="BP23">
            <v>114.14034163930897</v>
          </cell>
          <cell r="BQ23">
            <v>428.97681935549195</v>
          </cell>
          <cell r="BR23">
            <v>106.87941859377166</v>
          </cell>
          <cell r="BS23">
            <v>95.532476460081341</v>
          </cell>
          <cell r="BT23">
            <v>399.59100184924336</v>
          </cell>
          <cell r="BU23">
            <v>93.823028041871936</v>
          </cell>
          <cell r="BV23">
            <v>60.37462341613103</v>
          </cell>
          <cell r="BW23">
            <v>91.804424701552975</v>
          </cell>
          <cell r="BX23">
            <v>48.39489167539756</v>
          </cell>
          <cell r="BY23">
            <v>118.48834823482299</v>
          </cell>
          <cell r="BZ23">
            <v>15.657903048161847</v>
          </cell>
          <cell r="CA23">
            <v>19.325603339831339</v>
          </cell>
        </row>
        <row r="24">
          <cell r="BJ24">
            <v>159.71338643844123</v>
          </cell>
          <cell r="BK24">
            <v>90.093184679116774</v>
          </cell>
          <cell r="BL24">
            <v>30.22396327431392</v>
          </cell>
          <cell r="BM24">
            <v>51.647936420314139</v>
          </cell>
          <cell r="BN24">
            <v>175.96365883123499</v>
          </cell>
          <cell r="BO24">
            <v>32.066297818155704</v>
          </cell>
          <cell r="BP24">
            <v>118.75852881976211</v>
          </cell>
          <cell r="BQ24">
            <v>461.3707685856312</v>
          </cell>
          <cell r="BR24">
            <v>98.576025782603509</v>
          </cell>
          <cell r="BS24">
            <v>102.69563392822297</v>
          </cell>
          <cell r="BT24">
            <v>477.04349489887937</v>
          </cell>
          <cell r="BU24">
            <v>103.75610658890153</v>
          </cell>
          <cell r="BV24">
            <v>66.269951701626596</v>
          </cell>
          <cell r="BW24">
            <v>99.624101734044345</v>
          </cell>
          <cell r="BX24">
            <v>51.312498489490061</v>
          </cell>
          <cell r="BY24">
            <v>138.40793909185925</v>
          </cell>
          <cell r="BZ24">
            <v>16.909370656623675</v>
          </cell>
          <cell r="CA24">
            <v>20.284003346797792</v>
          </cell>
        </row>
        <row r="25">
          <cell r="BJ25">
            <v>159.73144210903121</v>
          </cell>
          <cell r="BK25">
            <v>86.649169843875683</v>
          </cell>
          <cell r="BL25">
            <v>25.536950714425782</v>
          </cell>
          <cell r="BM25">
            <v>51.83160985756038</v>
          </cell>
          <cell r="BN25">
            <v>172.16705300536009</v>
          </cell>
          <cell r="BO25">
            <v>31.070213829376723</v>
          </cell>
          <cell r="BP25">
            <v>119.90803231841366</v>
          </cell>
          <cell r="BQ25">
            <v>436.18818800822464</v>
          </cell>
          <cell r="BR25">
            <v>100.41672362169106</v>
          </cell>
          <cell r="BS25">
            <v>104.31492989185355</v>
          </cell>
          <cell r="BT25">
            <v>442.28070778392737</v>
          </cell>
          <cell r="BU25">
            <v>101.88131778091361</v>
          </cell>
          <cell r="BV25">
            <v>65.617783639784349</v>
          </cell>
          <cell r="BW25">
            <v>105.43131708009108</v>
          </cell>
          <cell r="BX25">
            <v>49.021047347800362</v>
          </cell>
          <cell r="BY25">
            <v>133.44202150333211</v>
          </cell>
          <cell r="BZ25">
            <v>16.585356641514487</v>
          </cell>
          <cell r="CA25">
            <v>19.664239415299171</v>
          </cell>
        </row>
        <row r="26">
          <cell r="BJ26">
            <v>162.46612284971044</v>
          </cell>
          <cell r="BK26">
            <v>89.574636048847466</v>
          </cell>
          <cell r="BL26">
            <v>25.758850676756683</v>
          </cell>
          <cell r="BM26">
            <v>54.94088345001164</v>
          </cell>
          <cell r="BN26">
            <v>191.34435899034963</v>
          </cell>
          <cell r="BO26">
            <v>33.35837801904546</v>
          </cell>
          <cell r="BP26">
            <v>126.48259921823126</v>
          </cell>
          <cell r="BQ26">
            <v>414.78711209278379</v>
          </cell>
          <cell r="BR26">
            <v>104.1491801306292</v>
          </cell>
          <cell r="BS26">
            <v>108.11468858436993</v>
          </cell>
          <cell r="BT26">
            <v>416.67634970436404</v>
          </cell>
          <cell r="BU26">
            <v>98.889662395434385</v>
          </cell>
          <cell r="BV26">
            <v>64.832173576690579</v>
          </cell>
          <cell r="BW26">
            <v>110.14540497741316</v>
          </cell>
          <cell r="BX26">
            <v>49.843814070592941</v>
          </cell>
          <cell r="BY26">
            <v>137.93991163514653</v>
          </cell>
          <cell r="BZ26">
            <v>17.322169875097099</v>
          </cell>
          <cell r="CA26">
            <v>20.339372988667815</v>
          </cell>
        </row>
        <row r="27">
          <cell r="BJ27">
            <v>175.9428508</v>
          </cell>
          <cell r="BK27">
            <v>100.9068292</v>
          </cell>
          <cell r="BL27">
            <v>26.0826928</v>
          </cell>
          <cell r="BM27">
            <v>63.95688686954545</v>
          </cell>
          <cell r="BN27">
            <v>194.48346030722433</v>
          </cell>
          <cell r="BO27">
            <v>38.574928279933708</v>
          </cell>
          <cell r="BP27">
            <v>114.14641279999999</v>
          </cell>
          <cell r="BQ27">
            <v>430.71601679865086</v>
          </cell>
          <cell r="BR27">
            <v>110.34914765901638</v>
          </cell>
          <cell r="BS27">
            <v>113.86799359999998</v>
          </cell>
          <cell r="BT27">
            <v>434.03147016125655</v>
          </cell>
          <cell r="BU27">
            <v>111.79253633733873</v>
          </cell>
          <cell r="BV27">
            <v>75.036505038745617</v>
          </cell>
          <cell r="BW27">
            <v>117.30317472933524</v>
          </cell>
          <cell r="BX27">
            <v>51.594232792454768</v>
          </cell>
          <cell r="BY27">
            <v>148.48101866152217</v>
          </cell>
          <cell r="BZ27">
            <v>21.359852613141975</v>
          </cell>
          <cell r="CA27">
            <v>25.284567016894268</v>
          </cell>
        </row>
        <row r="28">
          <cell r="BJ28">
            <v>180.49855319999998</v>
          </cell>
          <cell r="BK28">
            <v>101.7052372</v>
          </cell>
          <cell r="BL28">
            <v>26.5088516</v>
          </cell>
          <cell r="BM28">
            <v>66.472722126573842</v>
          </cell>
          <cell r="BN28">
            <v>197.55336384638781</v>
          </cell>
          <cell r="BO28">
            <v>41.228554572525958</v>
          </cell>
          <cell r="BP28">
            <v>117.47174800000001</v>
          </cell>
          <cell r="BQ28">
            <v>436.09388806745358</v>
          </cell>
          <cell r="BR28">
            <v>116.07783040218577</v>
          </cell>
          <cell r="BS28">
            <v>116.29324320000001</v>
          </cell>
          <cell r="BT28">
            <v>499.72452113089003</v>
          </cell>
          <cell r="BU28">
            <v>118.75029238507044</v>
          </cell>
          <cell r="BV28">
            <v>77.692193284222668</v>
          </cell>
          <cell r="BW28">
            <v>120.097983423326</v>
          </cell>
          <cell r="BX28">
            <v>53.163690091160618</v>
          </cell>
          <cell r="BY28">
            <v>154.05119390842597</v>
          </cell>
          <cell r="BZ28">
            <v>22.199010092285135</v>
          </cell>
          <cell r="CA28">
            <v>26.64857301611816</v>
          </cell>
        </row>
        <row r="29">
          <cell r="BJ29">
            <v>181.92203960000001</v>
          </cell>
          <cell r="BK29">
            <v>103.4306856</v>
          </cell>
          <cell r="BL29">
            <v>23.390624799999998</v>
          </cell>
          <cell r="BM29">
            <v>65.138042120981652</v>
          </cell>
          <cell r="BN29">
            <v>203.60553441825095</v>
          </cell>
          <cell r="BO29">
            <v>40.860254194455955</v>
          </cell>
          <cell r="BP29">
            <v>116.4321116</v>
          </cell>
          <cell r="BQ29">
            <v>461.83742461517704</v>
          </cell>
          <cell r="BR29">
            <v>118.75510933989071</v>
          </cell>
          <cell r="BS29">
            <v>113.7366316</v>
          </cell>
          <cell r="BT29">
            <v>488.47492132774869</v>
          </cell>
          <cell r="BU29">
            <v>120.58309233333516</v>
          </cell>
          <cell r="BV29">
            <v>82.222593006052819</v>
          </cell>
          <cell r="BW29">
            <v>123.33101691991858</v>
          </cell>
          <cell r="BX29">
            <v>53.39730074266356</v>
          </cell>
          <cell r="BY29">
            <v>152.37196480633253</v>
          </cell>
          <cell r="BZ29">
            <v>23.355205032498805</v>
          </cell>
          <cell r="CA29">
            <v>27.664804893891468</v>
          </cell>
        </row>
        <row r="30">
          <cell r="BJ30">
            <v>183.31550040000002</v>
          </cell>
          <cell r="BK30">
            <v>99.811577199999988</v>
          </cell>
          <cell r="BL30">
            <v>23.108793599999998</v>
          </cell>
          <cell r="BM30">
            <v>65.158067088915033</v>
          </cell>
          <cell r="BN30">
            <v>215.91304783726235</v>
          </cell>
          <cell r="BO30">
            <v>42.559536231756297</v>
          </cell>
          <cell r="BP30">
            <v>120.3296392</v>
          </cell>
          <cell r="BQ30">
            <v>490.50716601146706</v>
          </cell>
          <cell r="BR30">
            <v>122.40925133551912</v>
          </cell>
          <cell r="BS30">
            <v>115.537144</v>
          </cell>
          <cell r="BT30">
            <v>494.40657078534031</v>
          </cell>
          <cell r="BU30">
            <v>120.9145451690495</v>
          </cell>
          <cell r="BV30">
            <v>83.868091472972651</v>
          </cell>
          <cell r="BW30">
            <v>126.73288702710265</v>
          </cell>
          <cell r="BX30">
            <v>53.927901631120662</v>
          </cell>
          <cell r="BY30">
            <v>153.23725770984589</v>
          </cell>
          <cell r="BZ30">
            <v>22.280034512346635</v>
          </cell>
          <cell r="CA30">
            <v>29.85303894726405</v>
          </cell>
        </row>
        <row r="31">
          <cell r="BJ31">
            <v>188.50788200000002</v>
          </cell>
          <cell r="BK31">
            <v>101.02556680000001</v>
          </cell>
          <cell r="BL31">
            <v>22.4250288</v>
          </cell>
          <cell r="BM31">
            <v>63.49885546014837</v>
          </cell>
          <cell r="BN31">
            <v>219.58196495057035</v>
          </cell>
          <cell r="BO31">
            <v>41.919301686389602</v>
          </cell>
          <cell r="BP31">
            <v>119.63222639999999</v>
          </cell>
          <cell r="BQ31">
            <v>496.71773098954463</v>
          </cell>
          <cell r="BR31">
            <v>120.58301469289617</v>
          </cell>
          <cell r="BS31">
            <v>112.2251156</v>
          </cell>
          <cell r="BT31">
            <v>490.50840187225128</v>
          </cell>
          <cell r="BU31">
            <v>118.55444953613846</v>
          </cell>
          <cell r="BV31">
            <v>82.396721447131014</v>
          </cell>
          <cell r="BW31">
            <v>125.49737823004109</v>
          </cell>
          <cell r="BX31">
            <v>51.473161533067156</v>
          </cell>
          <cell r="BY31">
            <v>146.74468901249639</v>
          </cell>
          <cell r="BZ31">
            <v>21.53568569070282</v>
          </cell>
          <cell r="CA31">
            <v>28.863897556069173</v>
          </cell>
        </row>
        <row r="32">
          <cell r="BJ32">
            <v>195.81126800000001</v>
          </cell>
          <cell r="BK32">
            <v>106.6154464</v>
          </cell>
          <cell r="BL32">
            <v>31.5483756</v>
          </cell>
          <cell r="BM32">
            <v>60.602545812385564</v>
          </cell>
          <cell r="BN32">
            <v>222.69125568365018</v>
          </cell>
          <cell r="BO32">
            <v>42.442327456311915</v>
          </cell>
          <cell r="BP32">
            <v>120.65616759999999</v>
          </cell>
          <cell r="BQ32">
            <v>495.33325646542994</v>
          </cell>
          <cell r="BR32">
            <v>126.47322860109288</v>
          </cell>
          <cell r="BS32">
            <v>115.1096204</v>
          </cell>
          <cell r="BT32">
            <v>478.26664963350788</v>
          </cell>
          <cell r="BU32">
            <v>114.50817795082392</v>
          </cell>
          <cell r="BV32">
            <v>76.935392520099057</v>
          </cell>
          <cell r="BW32">
            <v>121.64152523659999</v>
          </cell>
          <cell r="BX32">
            <v>49.12202268046277</v>
          </cell>
          <cell r="BY32">
            <v>151.69351570431976</v>
          </cell>
          <cell r="BZ32">
            <v>22.237673197293738</v>
          </cell>
          <cell r="CA32">
            <v>27.325157918414416</v>
          </cell>
        </row>
        <row r="33">
          <cell r="BJ33">
            <v>202.10436079999999</v>
          </cell>
          <cell r="BK33">
            <v>111.71092719999999</v>
          </cell>
          <cell r="BL33">
            <v>35.309764399999999</v>
          </cell>
          <cell r="BM33">
            <v>66.275015300310841</v>
          </cell>
          <cell r="BN33">
            <v>231.05282872547528</v>
          </cell>
          <cell r="BO33">
            <v>44.795820817640724</v>
          </cell>
          <cell r="BP33">
            <v>116.03256639999999</v>
          </cell>
          <cell r="BQ33">
            <v>505.41737125666094</v>
          </cell>
          <cell r="BR33">
            <v>138.51030407431693</v>
          </cell>
          <cell r="BS33">
            <v>117.2912532</v>
          </cell>
          <cell r="BT33">
            <v>470.67033718115181</v>
          </cell>
          <cell r="BU33">
            <v>121.96741559942353</v>
          </cell>
          <cell r="BV33">
            <v>80.611369381665114</v>
          </cell>
          <cell r="BW33">
            <v>123.37528963114035</v>
          </cell>
          <cell r="BX33">
            <v>51.668175642147865</v>
          </cell>
          <cell r="BY33">
            <v>158.65707944559645</v>
          </cell>
          <cell r="BZ33">
            <v>24.134854950020038</v>
          </cell>
          <cell r="CA33">
            <v>30.172706688889512</v>
          </cell>
        </row>
        <row r="34">
          <cell r="BJ34">
            <v>206.38096160000001</v>
          </cell>
          <cell r="BK34">
            <v>117.0374004</v>
          </cell>
          <cell r="BL34">
            <v>33.010758799999998</v>
          </cell>
          <cell r="BM34">
            <v>68.881439697990274</v>
          </cell>
          <cell r="BN34">
            <v>236.49778005779467</v>
          </cell>
          <cell r="BO34">
            <v>45.355872790684593</v>
          </cell>
          <cell r="BP34">
            <v>119.13475679999999</v>
          </cell>
          <cell r="BQ34">
            <v>529.47404492411465</v>
          </cell>
          <cell r="BR34">
            <v>147.55271189508196</v>
          </cell>
          <cell r="BS34">
            <v>119.70421959999999</v>
          </cell>
          <cell r="BT34">
            <v>475.66366162931934</v>
          </cell>
          <cell r="BU34">
            <v>123.24366390142647</v>
          </cell>
          <cell r="BV34">
            <v>85.185224707419891</v>
          </cell>
          <cell r="BW34">
            <v>124.94734607198089</v>
          </cell>
          <cell r="BX34">
            <v>52.586367072402908</v>
          </cell>
          <cell r="BY34">
            <v>162.54126812923144</v>
          </cell>
          <cell r="BZ34">
            <v>24.760861050246227</v>
          </cell>
          <cell r="CA34">
            <v>30.71790273128039</v>
          </cell>
        </row>
        <row r="35">
          <cell r="BJ35">
            <v>215.29992960000001</v>
          </cell>
          <cell r="BK35">
            <v>118.22307040000001</v>
          </cell>
          <cell r="BL35">
            <v>34.404902</v>
          </cell>
          <cell r="BM35">
            <v>70.680508245656824</v>
          </cell>
          <cell r="BN35">
            <v>243.108920556654</v>
          </cell>
          <cell r="BO35">
            <v>47.033576643384293</v>
          </cell>
          <cell r="BP35">
            <v>121.335838</v>
          </cell>
          <cell r="BQ35">
            <v>523.466804075548</v>
          </cell>
          <cell r="BR35">
            <v>154.46017165245902</v>
          </cell>
          <cell r="BS35">
            <v>123.5822988</v>
          </cell>
          <cell r="BT35">
            <v>470.03205023246073</v>
          </cell>
          <cell r="BU35">
            <v>130.09231242172157</v>
          </cell>
          <cell r="BV35">
            <v>86.617117459273658</v>
          </cell>
          <cell r="BW35">
            <v>125.59605384912012</v>
          </cell>
          <cell r="BX35">
            <v>53.684133994769773</v>
          </cell>
          <cell r="BY35">
            <v>165.69294802145021</v>
          </cell>
          <cell r="BZ35">
            <v>25.688439369539484</v>
          </cell>
          <cell r="CA35">
            <v>32.973185738934589</v>
          </cell>
        </row>
        <row r="36">
          <cell r="BJ36">
            <v>223.774314</v>
          </cell>
          <cell r="BK36">
            <v>115.34846039999999</v>
          </cell>
          <cell r="BL36">
            <v>32.783178399999997</v>
          </cell>
          <cell r="BM36">
            <v>71.392824962144573</v>
          </cell>
          <cell r="BN36">
            <v>239.95958617642583</v>
          </cell>
          <cell r="BO36">
            <v>47.738300535909723</v>
          </cell>
          <cell r="BP36">
            <v>121.163532</v>
          </cell>
          <cell r="BQ36">
            <v>548.79503290387856</v>
          </cell>
          <cell r="BR36">
            <v>166.77825795409836</v>
          </cell>
          <cell r="BS36">
            <v>127.288072</v>
          </cell>
          <cell r="BT36">
            <v>479.4804248670157</v>
          </cell>
          <cell r="BU36">
            <v>135.3525343201872</v>
          </cell>
          <cell r="BV36">
            <v>87.864782932517485</v>
          </cell>
          <cell r="BW36">
            <v>126.7992960939353</v>
          </cell>
          <cell r="BX36">
            <v>53.999000525056346</v>
          </cell>
          <cell r="BY36">
            <v>164.64250068173021</v>
          </cell>
          <cell r="BZ36">
            <v>25.845108995052591</v>
          </cell>
          <cell r="CA36">
            <v>33.488920877171424</v>
          </cell>
        </row>
        <row r="37">
          <cell r="BJ37">
            <v>232.942692376</v>
          </cell>
          <cell r="BK37">
            <v>113.555870664</v>
          </cell>
          <cell r="BL37">
            <v>27.277875456</v>
          </cell>
          <cell r="BM37">
            <v>74.590970555999988</v>
          </cell>
          <cell r="BN37">
            <v>239.01765260400001</v>
          </cell>
          <cell r="BO37">
            <v>48.749823471999996</v>
          </cell>
          <cell r="BP37">
            <v>118.26324158200001</v>
          </cell>
          <cell r="BQ37">
            <v>535.96464723600002</v>
          </cell>
          <cell r="BR37">
            <v>170.17742038799997</v>
          </cell>
          <cell r="BS37">
            <v>128.38429642</v>
          </cell>
          <cell r="BT37">
            <v>452.448700148</v>
          </cell>
          <cell r="BU37">
            <v>141.63235883999999</v>
          </cell>
          <cell r="BV37">
            <v>91.946374692000006</v>
          </cell>
          <cell r="BW37">
            <v>128.99854854399999</v>
          </cell>
          <cell r="BX37">
            <v>56.083009879999999</v>
          </cell>
          <cell r="BY37">
            <v>181.49709206</v>
          </cell>
          <cell r="BZ37">
            <v>28.695360147999999</v>
          </cell>
          <cell r="CA37">
            <v>34.532872472000001</v>
          </cell>
        </row>
        <row r="38">
          <cell r="BJ38">
            <v>237.41109875599997</v>
          </cell>
          <cell r="BK38">
            <v>115.50939079199999</v>
          </cell>
          <cell r="BL38">
            <v>25.900034791999996</v>
          </cell>
          <cell r="BM38">
            <v>76.021762047999999</v>
          </cell>
          <cell r="BN38">
            <v>247.72932454400001</v>
          </cell>
          <cell r="BO38">
            <v>50.323086435999997</v>
          </cell>
          <cell r="BP38">
            <v>115.36295116400001</v>
          </cell>
          <cell r="BQ38">
            <v>520.46306800000002</v>
          </cell>
          <cell r="BR38">
            <v>171.04344057999998</v>
          </cell>
          <cell r="BS38">
            <v>131.55392499999999</v>
          </cell>
          <cell r="BT38">
            <v>444.10567774799995</v>
          </cell>
          <cell r="BU38">
            <v>145.711790396</v>
          </cell>
          <cell r="BV38">
            <v>92.773699392000012</v>
          </cell>
          <cell r="BW38">
            <v>127.959284052</v>
          </cell>
          <cell r="BX38">
            <v>55.019660080000001</v>
          </cell>
          <cell r="BY38">
            <v>175.71835826</v>
          </cell>
          <cell r="BZ38">
            <v>28.813957855999998</v>
          </cell>
          <cell r="CA38">
            <v>35.481852031999999</v>
          </cell>
        </row>
        <row r="39">
          <cell r="BJ39">
            <v>233.76357863199999</v>
          </cell>
          <cell r="BK39">
            <v>114.812943588</v>
          </cell>
          <cell r="BL39">
            <v>24.839243991999997</v>
          </cell>
          <cell r="BM39">
            <v>79.383206443999995</v>
          </cell>
          <cell r="BN39">
            <v>241.930821616</v>
          </cell>
          <cell r="BO39">
            <v>50.350853291999996</v>
          </cell>
          <cell r="BP39">
            <v>120.5158736664</v>
          </cell>
          <cell r="BQ39">
            <v>542.14351992399997</v>
          </cell>
          <cell r="BR39">
            <v>180.8895684</v>
          </cell>
          <cell r="BS39">
            <v>137.15007926800001</v>
          </cell>
          <cell r="BT39">
            <v>456.774188084</v>
          </cell>
          <cell r="BU39">
            <v>154.172833876</v>
          </cell>
          <cell r="BV39">
            <v>90.795930179999999</v>
          </cell>
          <cell r="BW39">
            <v>123.546483036</v>
          </cell>
          <cell r="BX39">
            <v>54.704630119999997</v>
          </cell>
          <cell r="BY39">
            <v>181.08791137200001</v>
          </cell>
          <cell r="BZ39">
            <v>28.427545444</v>
          </cell>
          <cell r="CA39">
            <v>35.006884571999997</v>
          </cell>
        </row>
        <row r="40">
          <cell r="BJ40">
            <v>248.33018456799999</v>
          </cell>
          <cell r="BK40">
            <v>107.995607224</v>
          </cell>
          <cell r="BL40">
            <v>26.023051040000002</v>
          </cell>
          <cell r="BM40">
            <v>79.318323851999992</v>
          </cell>
          <cell r="BN40">
            <v>251.9243376</v>
          </cell>
          <cell r="BO40">
            <v>52.926108060000004</v>
          </cell>
          <cell r="BP40">
            <v>134.34793673600001</v>
          </cell>
          <cell r="BQ40">
            <v>555.82240193600001</v>
          </cell>
          <cell r="BR40">
            <v>186.67535139199998</v>
          </cell>
          <cell r="BS40">
            <v>140.30935583999999</v>
          </cell>
          <cell r="BT40">
            <v>467.44607449599999</v>
          </cell>
          <cell r="BU40">
            <v>159.80022841600001</v>
          </cell>
          <cell r="BV40">
            <v>94.666874887999995</v>
          </cell>
          <cell r="BW40">
            <v>133.54378634</v>
          </cell>
          <cell r="BX40">
            <v>55.079076648000004</v>
          </cell>
          <cell r="BY40">
            <v>186.38836807199999</v>
          </cell>
          <cell r="BZ40">
            <v>29.604579672</v>
          </cell>
          <cell r="CA40">
            <v>36.657630644000001</v>
          </cell>
        </row>
        <row r="41">
          <cell r="BJ41">
            <v>266.44860061600002</v>
          </cell>
          <cell r="BK41">
            <v>102.389694636</v>
          </cell>
          <cell r="BL41">
            <v>24.252731428000001</v>
          </cell>
          <cell r="BM41">
            <v>74.650090280000001</v>
          </cell>
          <cell r="BN41">
            <v>247.14786856399999</v>
          </cell>
          <cell r="BO41">
            <v>52.071531715999996</v>
          </cell>
          <cell r="BP41">
            <v>141.62263805199999</v>
          </cell>
          <cell r="BQ41">
            <v>518.00046382400001</v>
          </cell>
          <cell r="BR41">
            <v>188.27252565200001</v>
          </cell>
          <cell r="BS41">
            <v>140.31999104400001</v>
          </cell>
          <cell r="BT41">
            <v>424.81313449599998</v>
          </cell>
          <cell r="BU41">
            <v>156.85912877199999</v>
          </cell>
          <cell r="BV41">
            <v>92.647602108000001</v>
          </cell>
          <cell r="BW41">
            <v>128.93979731600001</v>
          </cell>
          <cell r="BX41">
            <v>52.979321611999993</v>
          </cell>
          <cell r="BY41">
            <v>189.42251977999999</v>
          </cell>
          <cell r="BZ41">
            <v>27.776730327999999</v>
          </cell>
          <cell r="CA41">
            <v>37.375102591999998</v>
          </cell>
        </row>
        <row r="42">
          <cell r="BJ42">
            <v>257.77662047199999</v>
          </cell>
          <cell r="BK42">
            <v>97.014695971999998</v>
          </cell>
          <cell r="BL42">
            <v>13.151792839999999</v>
          </cell>
          <cell r="BM42">
            <v>74.759141212000003</v>
          </cell>
          <cell r="BN42">
            <v>243.73968318000001</v>
          </cell>
          <cell r="BO42">
            <v>50.270889659999995</v>
          </cell>
          <cell r="BP42">
            <v>133.38386248799998</v>
          </cell>
          <cell r="BQ42">
            <v>505.95882659999995</v>
          </cell>
          <cell r="BR42">
            <v>184.49908566799999</v>
          </cell>
          <cell r="BS42">
            <v>139.16903131999999</v>
          </cell>
          <cell r="BT42">
            <v>450.38293204399997</v>
          </cell>
          <cell r="BU42">
            <v>139.449968576</v>
          </cell>
          <cell r="BV42">
            <v>82.569779015999998</v>
          </cell>
          <cell r="BW42">
            <v>111.118071728</v>
          </cell>
          <cell r="BX42">
            <v>47.035614199999998</v>
          </cell>
          <cell r="BY42">
            <v>181.823920716</v>
          </cell>
          <cell r="BZ42">
            <v>27.030744296000002</v>
          </cell>
          <cell r="CA42">
            <v>35.271246332000004</v>
          </cell>
        </row>
        <row r="43">
          <cell r="BJ43">
            <v>255.32842858399999</v>
          </cell>
          <cell r="BK43">
            <v>95.164583328000006</v>
          </cell>
          <cell r="BL43">
            <v>12.522558623999998</v>
          </cell>
          <cell r="BM43">
            <v>78.270293932000001</v>
          </cell>
          <cell r="BN43">
            <v>244.92814419599998</v>
          </cell>
          <cell r="BO43">
            <v>51.488345851999995</v>
          </cell>
          <cell r="BP43">
            <v>136.040435452</v>
          </cell>
          <cell r="BQ43">
            <v>541.32503912800007</v>
          </cell>
          <cell r="BR43">
            <v>189.65162875599998</v>
          </cell>
          <cell r="BS43">
            <v>139.718660164</v>
          </cell>
          <cell r="BT43">
            <v>428.65577325199996</v>
          </cell>
          <cell r="BU43">
            <v>144.44251274799998</v>
          </cell>
          <cell r="BV43">
            <v>82.280649548</v>
          </cell>
          <cell r="BW43">
            <v>112.69819281199999</v>
          </cell>
          <cell r="BX43">
            <v>46.385491719999997</v>
          </cell>
          <cell r="BY43">
            <v>178.301098956</v>
          </cell>
          <cell r="BZ43">
            <v>27.583007204000001</v>
          </cell>
          <cell r="CA43">
            <v>36.568011052000003</v>
          </cell>
        </row>
        <row r="44">
          <cell r="BJ44">
            <v>287.10198594799999</v>
          </cell>
          <cell r="BK44">
            <v>94.700360255999996</v>
          </cell>
          <cell r="BL44">
            <v>15.189756556000001</v>
          </cell>
          <cell r="BM44">
            <v>90.253432415999995</v>
          </cell>
          <cell r="BN44">
            <v>252.8525722</v>
          </cell>
          <cell r="BO44">
            <v>59.880651180000001</v>
          </cell>
          <cell r="BP44">
            <v>146.70073129999997</v>
          </cell>
          <cell r="BQ44">
            <v>534.51343151200001</v>
          </cell>
          <cell r="BR44">
            <v>216.57722544799998</v>
          </cell>
          <cell r="BS44">
            <v>151.96005633999999</v>
          </cell>
          <cell r="BT44">
            <v>439.55877489599999</v>
          </cell>
          <cell r="BU44">
            <v>168.11313650400001</v>
          </cell>
          <cell r="BV44">
            <v>96.618532063999993</v>
          </cell>
          <cell r="BW44">
            <v>116.681218308</v>
          </cell>
          <cell r="BX44">
            <v>48.922020288000006</v>
          </cell>
          <cell r="BY44">
            <v>192.51036271999999</v>
          </cell>
          <cell r="BZ44">
            <v>33.419383331999995</v>
          </cell>
          <cell r="CA44">
            <v>43.772309159999999</v>
          </cell>
        </row>
        <row r="45">
          <cell r="BJ45">
            <v>300.75193419999994</v>
          </cell>
          <cell r="BK45">
            <v>92.424099048000002</v>
          </cell>
          <cell r="BL45">
            <v>14.870621959999999</v>
          </cell>
          <cell r="BM45">
            <v>95.464392355999991</v>
          </cell>
          <cell r="BN45">
            <v>256.52020947599999</v>
          </cell>
          <cell r="BO45">
            <v>61.317075883999998</v>
          </cell>
          <cell r="BP45">
            <v>167.58738483599998</v>
          </cell>
          <cell r="BQ45">
            <v>521.76233371599994</v>
          </cell>
          <cell r="BR45">
            <v>223.40631956399997</v>
          </cell>
          <cell r="BS45">
            <v>158.331884452</v>
          </cell>
          <cell r="BT45">
            <v>456.79283125199998</v>
          </cell>
          <cell r="BU45">
            <v>180.60769625599997</v>
          </cell>
          <cell r="BV45">
            <v>103.62875561200001</v>
          </cell>
          <cell r="BW45">
            <v>116.74021861200001</v>
          </cell>
          <cell r="BX45">
            <v>51.191931763999996</v>
          </cell>
          <cell r="BY45">
            <v>196.24766279999997</v>
          </cell>
          <cell r="BZ45">
            <v>33.400091883999998</v>
          </cell>
          <cell r="CA45">
            <v>44.576063763999997</v>
          </cell>
        </row>
        <row r="46">
          <cell r="BJ46">
            <v>301.63248268799998</v>
          </cell>
          <cell r="BK46">
            <v>79.236968124000001</v>
          </cell>
          <cell r="BL46">
            <v>13.064957439999999</v>
          </cell>
          <cell r="BM46">
            <v>96.462862975999997</v>
          </cell>
          <cell r="BN46">
            <v>245.509183912</v>
          </cell>
          <cell r="BO46">
            <v>60.357440648000001</v>
          </cell>
          <cell r="BP46">
            <v>168.53377468799999</v>
          </cell>
          <cell r="BQ46">
            <v>532.21748647599998</v>
          </cell>
          <cell r="BR46">
            <v>220.01886207999999</v>
          </cell>
          <cell r="BS46">
            <v>157.69310346</v>
          </cell>
          <cell r="BT46">
            <v>443.67349676800001</v>
          </cell>
          <cell r="BU46">
            <v>179.19403641600002</v>
          </cell>
          <cell r="BV46">
            <v>106.736016244</v>
          </cell>
          <cell r="BW46">
            <v>117.602925752</v>
          </cell>
          <cell r="BX46">
            <v>51.663726063999995</v>
          </cell>
          <cell r="BY46">
            <v>189.979061336</v>
          </cell>
          <cell r="BZ46">
            <v>32.803670871999998</v>
          </cell>
          <cell r="CA46">
            <v>43.850928463999999</v>
          </cell>
        </row>
        <row r="47">
          <cell r="BJ47">
            <v>307.48225773999997</v>
          </cell>
          <cell r="BK47">
            <v>68.415711176000002</v>
          </cell>
          <cell r="BL47">
            <v>8.8014314240000004</v>
          </cell>
          <cell r="BM47">
            <v>85.215181091999995</v>
          </cell>
          <cell r="BN47">
            <v>252.53347172400001</v>
          </cell>
          <cell r="BO47">
            <v>57.377631864000001</v>
          </cell>
          <cell r="BP47">
            <v>167.6105762</v>
          </cell>
          <cell r="BQ47">
            <v>550.50749882799994</v>
          </cell>
          <cell r="BR47">
            <v>207.53010613999999</v>
          </cell>
          <cell r="BS47">
            <v>156.99244243599998</v>
          </cell>
          <cell r="BT47">
            <v>466.72509842399995</v>
          </cell>
          <cell r="BU47">
            <v>162.483268264</v>
          </cell>
          <cell r="BV47">
            <v>105.377490912</v>
          </cell>
          <cell r="BW47">
            <v>115.96706964800001</v>
          </cell>
          <cell r="BX47">
            <v>52.612490668</v>
          </cell>
          <cell r="BY47">
            <v>194.72188122799997</v>
          </cell>
          <cell r="BZ47">
            <v>29.471651563999998</v>
          </cell>
          <cell r="CA47">
            <v>40.031696027999999</v>
          </cell>
        </row>
        <row r="48">
          <cell r="BJ48">
            <v>334.69119032399999</v>
          </cell>
          <cell r="BK48">
            <v>63.298574411999994</v>
          </cell>
          <cell r="BL48">
            <v>6.6801330200000004</v>
          </cell>
          <cell r="BM48">
            <v>78.449870903999994</v>
          </cell>
          <cell r="BN48">
            <v>231.50060375200002</v>
          </cell>
          <cell r="BO48">
            <v>58.050478263999999</v>
          </cell>
          <cell r="BP48">
            <v>172.90319212399999</v>
          </cell>
          <cell r="BQ48">
            <v>536.77850136000006</v>
          </cell>
          <cell r="BR48">
            <v>199.834729108</v>
          </cell>
          <cell r="BS48">
            <v>148.58574188</v>
          </cell>
          <cell r="BT48">
            <v>473.65823124400004</v>
          </cell>
          <cell r="BU48">
            <v>166.160735512</v>
          </cell>
          <cell r="BV48">
            <v>102.92644659199999</v>
          </cell>
          <cell r="BW48">
            <v>114.43627584799999</v>
          </cell>
          <cell r="BX48">
            <v>50.072976600000004</v>
          </cell>
          <cell r="BY48">
            <v>189.70901518399998</v>
          </cell>
          <cell r="BZ48">
            <v>27.580656336000001</v>
          </cell>
          <cell r="CA48">
            <v>39.769118744000004</v>
          </cell>
        </row>
        <row r="49">
          <cell r="BJ49">
            <v>313.91500369999994</v>
          </cell>
          <cell r="BK49">
            <v>50.465271299999998</v>
          </cell>
          <cell r="BL49">
            <v>4.7902023360000001</v>
          </cell>
          <cell r="BM49">
            <v>63.432399876000005</v>
          </cell>
          <cell r="BN49">
            <v>221.86882800799998</v>
          </cell>
          <cell r="BO49">
            <v>47.950862727999997</v>
          </cell>
          <cell r="BP49">
            <v>163.05532759599998</v>
          </cell>
          <cell r="BQ49">
            <v>469.80293055599998</v>
          </cell>
          <cell r="BR49">
            <v>163.97076378400001</v>
          </cell>
          <cell r="BS49">
            <v>117.327584176</v>
          </cell>
          <cell r="BT49">
            <v>354.88301735599998</v>
          </cell>
          <cell r="BU49">
            <v>128.06374925599999</v>
          </cell>
          <cell r="BV49">
            <v>80.589184668000001</v>
          </cell>
          <cell r="BW49">
            <v>100.66183054</v>
          </cell>
          <cell r="BX49">
            <v>39.156026699999998</v>
          </cell>
          <cell r="BY49">
            <v>149.042844108</v>
          </cell>
          <cell r="BZ49">
            <v>20.005828676</v>
          </cell>
          <cell r="CA49">
            <v>34.883922916000003</v>
          </cell>
        </row>
        <row r="50">
          <cell r="BJ50">
            <v>328.56643878</v>
          </cell>
          <cell r="BK50">
            <v>52.594021511999998</v>
          </cell>
          <cell r="BL50">
            <v>4.8724554199999996</v>
          </cell>
          <cell r="BM50">
            <v>68.054175655999998</v>
          </cell>
          <cell r="BN50">
            <v>227.64659279999998</v>
          </cell>
          <cell r="BO50">
            <v>46.184207604000001</v>
          </cell>
          <cell r="BP50">
            <v>165.14977356</v>
          </cell>
          <cell r="BQ50">
            <v>512.60143103200005</v>
          </cell>
          <cell r="BR50">
            <v>172.62056934</v>
          </cell>
          <cell r="BS50">
            <v>122.76305712799999</v>
          </cell>
          <cell r="BT50">
            <v>405.46136915999995</v>
          </cell>
          <cell r="BU50">
            <v>135.851591488</v>
          </cell>
          <cell r="BV50">
            <v>82.939779708000003</v>
          </cell>
          <cell r="BW50">
            <v>96.705271928000002</v>
          </cell>
          <cell r="BX50">
            <v>40.411475512000003</v>
          </cell>
          <cell r="BY50">
            <v>172.12080346399998</v>
          </cell>
          <cell r="BZ50">
            <v>19.195772108</v>
          </cell>
          <cell r="CA50">
            <v>36.891560775999999</v>
          </cell>
        </row>
      </sheetData>
      <sheetData sheetId="2"/>
      <sheetData sheetId="3"/>
      <sheetData sheetId="4">
        <row r="10">
          <cell r="BJ10">
            <v>1025.2394208767039</v>
          </cell>
          <cell r="BK10">
            <v>225.54014182377034</v>
          </cell>
          <cell r="BL10">
            <v>69.457629065242031</v>
          </cell>
          <cell r="BM10">
            <v>233.1450846953831</v>
          </cell>
          <cell r="BN10">
            <v>1676.8293296070926</v>
          </cell>
          <cell r="BO10">
            <v>30.291028498334043</v>
          </cell>
          <cell r="BP10">
            <v>2792.6281494244427</v>
          </cell>
          <cell r="BQ10">
            <v>2486.2734710772238</v>
          </cell>
          <cell r="BR10">
            <v>159.09274698292725</v>
          </cell>
          <cell r="BS10">
            <v>1117.4103450383041</v>
          </cell>
          <cell r="BT10">
            <v>3864.937493867963</v>
          </cell>
          <cell r="BU10">
            <v>344.88659524895439</v>
          </cell>
          <cell r="BV10">
            <v>205.43169611777287</v>
          </cell>
          <cell r="BW10">
            <v>74.994206099761243</v>
          </cell>
          <cell r="BX10">
            <v>105.66084719365652</v>
          </cell>
          <cell r="BY10">
            <v>291.57455618133025</v>
          </cell>
          <cell r="BZ10">
            <v>41.637418450355618</v>
          </cell>
          <cell r="CA10">
            <v>47.729569076801901</v>
          </cell>
        </row>
        <row r="11">
          <cell r="BJ11">
            <v>1041.4392566055014</v>
          </cell>
          <cell r="BK11">
            <v>240.42711041711195</v>
          </cell>
          <cell r="BL11">
            <v>65.691230457434273</v>
          </cell>
          <cell r="BM11">
            <v>228.75555794949327</v>
          </cell>
          <cell r="BN11">
            <v>1774.5898107351686</v>
          </cell>
          <cell r="BO11">
            <v>28.981245210725596</v>
          </cell>
          <cell r="BP11">
            <v>2793.4219083077564</v>
          </cell>
          <cell r="BQ11">
            <v>2562.1387413783464</v>
          </cell>
          <cell r="BR11">
            <v>174.40056907665885</v>
          </cell>
          <cell r="BS11">
            <v>1169.4053021794657</v>
          </cell>
          <cell r="BT11">
            <v>3608.6021000310971</v>
          </cell>
          <cell r="BU11">
            <v>331.02849974109631</v>
          </cell>
          <cell r="BV11">
            <v>209.66272055006277</v>
          </cell>
          <cell r="BW11">
            <v>75.879990271664923</v>
          </cell>
          <cell r="BX11">
            <v>104.94400315600448</v>
          </cell>
          <cell r="BY11">
            <v>305.33717812676463</v>
          </cell>
          <cell r="BZ11">
            <v>45.136137426316026</v>
          </cell>
          <cell r="CA11">
            <v>50.258813679382584</v>
          </cell>
        </row>
        <row r="12">
          <cell r="BJ12">
            <v>1033.7732940337014</v>
          </cell>
          <cell r="BK12">
            <v>242.48210352435277</v>
          </cell>
          <cell r="BL12">
            <v>61.690356109039513</v>
          </cell>
          <cell r="BM12">
            <v>239.87441262700719</v>
          </cell>
          <cell r="BN12">
            <v>1856.5684738705736</v>
          </cell>
          <cell r="BO12">
            <v>28.59798183782285</v>
          </cell>
          <cell r="BP12">
            <v>2939.1111055370584</v>
          </cell>
          <cell r="BQ12">
            <v>2578.0337383797546</v>
          </cell>
          <cell r="BR12">
            <v>209.55477565245272</v>
          </cell>
          <cell r="BS12">
            <v>1209.1243584394715</v>
          </cell>
          <cell r="BT12">
            <v>3785.5386145932266</v>
          </cell>
          <cell r="BU12">
            <v>343.77320812399466</v>
          </cell>
          <cell r="BV12">
            <v>218.39703797300956</v>
          </cell>
          <cell r="BW12">
            <v>74.747061380193131</v>
          </cell>
          <cell r="BX12">
            <v>110.22258197871564</v>
          </cell>
          <cell r="BY12">
            <v>312.66549800977111</v>
          </cell>
          <cell r="BZ12">
            <v>50.471560662555731</v>
          </cell>
          <cell r="CA12">
            <v>57.277436919861096</v>
          </cell>
        </row>
        <row r="13">
          <cell r="BJ13">
            <v>1002.7388099089143</v>
          </cell>
          <cell r="BK13">
            <v>223.28416490121569</v>
          </cell>
          <cell r="BL13">
            <v>52.443351114267543</v>
          </cell>
          <cell r="BM13">
            <v>247.10923999438248</v>
          </cell>
          <cell r="BN13">
            <v>1823.4914754065853</v>
          </cell>
          <cell r="BO13">
            <v>26.669931974980639</v>
          </cell>
          <cell r="BP13">
            <v>3102.474949837007</v>
          </cell>
          <cell r="BQ13">
            <v>2619.3404671718845</v>
          </cell>
          <cell r="BR13">
            <v>199.50643162268227</v>
          </cell>
          <cell r="BS13">
            <v>1159.8330046800086</v>
          </cell>
          <cell r="BT13">
            <v>4111.2014447395004</v>
          </cell>
          <cell r="BU13">
            <v>325.62117898117543</v>
          </cell>
          <cell r="BV13">
            <v>210.94368618770071</v>
          </cell>
          <cell r="BW13">
            <v>64.99906124642898</v>
          </cell>
          <cell r="BX13">
            <v>107.88458131294843</v>
          </cell>
          <cell r="BY13">
            <v>293.10981567003518</v>
          </cell>
          <cell r="BZ13">
            <v>44.224441887244147</v>
          </cell>
          <cell r="CA13">
            <v>48.931296111538408</v>
          </cell>
        </row>
        <row r="14">
          <cell r="BJ14">
            <v>916.38228761252185</v>
          </cell>
          <cell r="BK14">
            <v>195.18273179879691</v>
          </cell>
          <cell r="BL14">
            <v>45.343594680817269</v>
          </cell>
          <cell r="BM14">
            <v>236.32951784971422</v>
          </cell>
          <cell r="BN14">
            <v>1841.4594640159989</v>
          </cell>
          <cell r="BO14">
            <v>22.098920409671415</v>
          </cell>
          <cell r="BP14">
            <v>3059.3692855128302</v>
          </cell>
          <cell r="BQ14">
            <v>2984.1066150056604</v>
          </cell>
          <cell r="BR14">
            <v>183.40529199206608</v>
          </cell>
          <cell r="BS14">
            <v>1166.0564308853952</v>
          </cell>
          <cell r="BT14">
            <v>3959.3259398847586</v>
          </cell>
          <cell r="BU14">
            <v>293.69135137908847</v>
          </cell>
          <cell r="BV14">
            <v>200.25859350879159</v>
          </cell>
          <cell r="BW14">
            <v>54.711571164345017</v>
          </cell>
          <cell r="BX14">
            <v>95.738404505607377</v>
          </cell>
          <cell r="BY14">
            <v>278.49585239729356</v>
          </cell>
          <cell r="BZ14">
            <v>45.016686554556983</v>
          </cell>
          <cell r="CA14">
            <v>43.214543825357822</v>
          </cell>
        </row>
        <row r="15">
          <cell r="BJ15">
            <v>919.47748680792574</v>
          </cell>
          <cell r="BK15">
            <v>194.60722748181865</v>
          </cell>
          <cell r="BL15">
            <v>43.638892674927845</v>
          </cell>
          <cell r="BM15">
            <v>221.3159713170036</v>
          </cell>
          <cell r="BN15">
            <v>1695.0070009695717</v>
          </cell>
          <cell r="BO15">
            <v>23.832405657932156</v>
          </cell>
          <cell r="BP15">
            <v>2912.1731121392399</v>
          </cell>
          <cell r="BQ15">
            <v>2647.2003018212563</v>
          </cell>
          <cell r="BR15">
            <v>167.84096044703415</v>
          </cell>
          <cell r="BS15">
            <v>1035.47811887231</v>
          </cell>
          <cell r="BT15">
            <v>3317.3109261313675</v>
          </cell>
          <cell r="BU15">
            <v>275.58926308356416</v>
          </cell>
          <cell r="BV15">
            <v>183.33232342411438</v>
          </cell>
          <cell r="BW15">
            <v>55.200028279715859</v>
          </cell>
          <cell r="BX15">
            <v>82.895915930684069</v>
          </cell>
          <cell r="BY15">
            <v>261.61018655965438</v>
          </cell>
          <cell r="BZ15">
            <v>38.122775143277181</v>
          </cell>
          <cell r="CA15">
            <v>39.129404667640735</v>
          </cell>
        </row>
        <row r="16">
          <cell r="BJ16">
            <v>923.77521271776016</v>
          </cell>
          <cell r="BK16">
            <v>204.37397843656774</v>
          </cell>
          <cell r="BL16">
            <v>42.659798028422571</v>
          </cell>
          <cell r="BM16">
            <v>239.13695933624362</v>
          </cell>
          <cell r="BN16">
            <v>1854.0595741469392</v>
          </cell>
          <cell r="BO16">
            <v>19.308652681177552</v>
          </cell>
          <cell r="BP16">
            <v>3008.8241187041867</v>
          </cell>
          <cell r="BQ16">
            <v>2805.1630195756998</v>
          </cell>
          <cell r="BR16">
            <v>171.86133237124594</v>
          </cell>
          <cell r="BS16">
            <v>1081.96606517787</v>
          </cell>
          <cell r="BT16">
            <v>3401.9293768233933</v>
          </cell>
          <cell r="BU16">
            <v>278.00111223816049</v>
          </cell>
          <cell r="BV16">
            <v>180.21861384703968</v>
          </cell>
          <cell r="BW16">
            <v>54.859566379897664</v>
          </cell>
          <cell r="BX16">
            <v>87.675471319961019</v>
          </cell>
          <cell r="BY16">
            <v>287.01035993942787</v>
          </cell>
          <cell r="BZ16">
            <v>37.911695008283047</v>
          </cell>
          <cell r="CA16">
            <v>38.759360672188258</v>
          </cell>
        </row>
        <row r="17">
          <cell r="BJ17">
            <v>933.31874357025549</v>
          </cell>
          <cell r="BK17">
            <v>215.23241681106174</v>
          </cell>
          <cell r="BL17">
            <v>46.520198171871066</v>
          </cell>
          <cell r="BM17">
            <v>237.29039335944378</v>
          </cell>
          <cell r="BN17">
            <v>1903.5055023121824</v>
          </cell>
          <cell r="BO17">
            <v>23.373896798763397</v>
          </cell>
          <cell r="BP17">
            <v>3111.3747991054629</v>
          </cell>
          <cell r="BQ17">
            <v>2736.8753227042434</v>
          </cell>
          <cell r="BR17">
            <v>195.61017717490614</v>
          </cell>
          <cell r="BS17">
            <v>1108.475410178173</v>
          </cell>
          <cell r="BT17">
            <v>3345.2362405259669</v>
          </cell>
          <cell r="BU17">
            <v>285.25328852059283</v>
          </cell>
          <cell r="BV17">
            <v>163.98140169242498</v>
          </cell>
          <cell r="BW17">
            <v>52.983336111267811</v>
          </cell>
          <cell r="BX17">
            <v>84.714250197230314</v>
          </cell>
          <cell r="BY17">
            <v>304.37811782877924</v>
          </cell>
          <cell r="BZ17">
            <v>41.259059285128885</v>
          </cell>
          <cell r="CA17">
            <v>43.487571811087662</v>
          </cell>
        </row>
        <row r="18">
          <cell r="BJ18">
            <v>960.85021509213618</v>
          </cell>
          <cell r="BK18">
            <v>211.3871625823902</v>
          </cell>
          <cell r="BL18">
            <v>48.402341278745268</v>
          </cell>
          <cell r="BM18">
            <v>258.81464465008872</v>
          </cell>
          <cell r="BN18">
            <v>1957.3812065519662</v>
          </cell>
          <cell r="BO18">
            <v>23.509136802180493</v>
          </cell>
          <cell r="BP18">
            <v>3101.6695336136172</v>
          </cell>
          <cell r="BQ18">
            <v>2621.971176355411</v>
          </cell>
          <cell r="BR18">
            <v>183.32151269547202</v>
          </cell>
          <cell r="BS18">
            <v>1121.6910503926601</v>
          </cell>
          <cell r="BT18">
            <v>3518.5332993251623</v>
          </cell>
          <cell r="BU18">
            <v>295.90446588048593</v>
          </cell>
          <cell r="BV18">
            <v>169.4214943772657</v>
          </cell>
          <cell r="BW18">
            <v>56.9354068358452</v>
          </cell>
          <cell r="BX18">
            <v>86.547545354139999</v>
          </cell>
          <cell r="BY18">
            <v>312.69301477526511</v>
          </cell>
          <cell r="BZ18">
            <v>43.625017700421623</v>
          </cell>
          <cell r="CA18">
            <v>45.474670329507163</v>
          </cell>
        </row>
        <row r="19">
          <cell r="BJ19">
            <v>927.44320966216321</v>
          </cell>
          <cell r="BK19">
            <v>200.02405119146917</v>
          </cell>
          <cell r="BL19">
            <v>43.502643258100242</v>
          </cell>
          <cell r="BM19">
            <v>258.13584635714432</v>
          </cell>
          <cell r="BN19">
            <v>1953.5841253931962</v>
          </cell>
          <cell r="BO19">
            <v>25.776040799978485</v>
          </cell>
          <cell r="BP19">
            <v>3053.153803736277</v>
          </cell>
          <cell r="BQ19">
            <v>2641.5642459618775</v>
          </cell>
          <cell r="BR19">
            <v>170.57981942704774</v>
          </cell>
          <cell r="BS19">
            <v>1110.4477758031253</v>
          </cell>
          <cell r="BT19">
            <v>3553.3532623192036</v>
          </cell>
          <cell r="BU19">
            <v>287.30153484874103</v>
          </cell>
          <cell r="BV19">
            <v>171.43799219024862</v>
          </cell>
          <cell r="BW19">
            <v>53.106404776990686</v>
          </cell>
          <cell r="BX19">
            <v>87.165287787165781</v>
          </cell>
          <cell r="BY19">
            <v>295.31124400025766</v>
          </cell>
          <cell r="BZ19">
            <v>41.539353256530084</v>
          </cell>
          <cell r="CA19">
            <v>44.174157180206429</v>
          </cell>
        </row>
        <row r="20">
          <cell r="BJ20">
            <v>922.40770166183279</v>
          </cell>
          <cell r="BK20">
            <v>184.78026992160108</v>
          </cell>
          <cell r="BL20">
            <v>42.470738760111416</v>
          </cell>
          <cell r="BM20">
            <v>242.89727792370905</v>
          </cell>
          <cell r="BN20">
            <v>1902.3768621022043</v>
          </cell>
          <cell r="BO20">
            <v>25.106376545139955</v>
          </cell>
          <cell r="BP20">
            <v>2931.8295070227023</v>
          </cell>
          <cell r="BQ20">
            <v>2483.7558600045877</v>
          </cell>
          <cell r="BR20">
            <v>148.87581004766508</v>
          </cell>
          <cell r="BS20">
            <v>984.83199894460563</v>
          </cell>
          <cell r="BT20">
            <v>2885.7306579716974</v>
          </cell>
          <cell r="BU20">
            <v>268.52909341700325</v>
          </cell>
          <cell r="BV20">
            <v>159.98993177375115</v>
          </cell>
          <cell r="BW20">
            <v>52.692981163001093</v>
          </cell>
          <cell r="BX20">
            <v>79.10024335567347</v>
          </cell>
          <cell r="BY20">
            <v>259.04671378326719</v>
          </cell>
          <cell r="BZ20">
            <v>37.846453060468896</v>
          </cell>
          <cell r="CA20">
            <v>42.106648223701853</v>
          </cell>
        </row>
        <row r="21">
          <cell r="BJ21">
            <v>871.84697216243671</v>
          </cell>
          <cell r="BK21">
            <v>180.50914249836566</v>
          </cell>
          <cell r="BL21">
            <v>42.345051313580534</v>
          </cell>
          <cell r="BM21">
            <v>240.63906050766875</v>
          </cell>
          <cell r="BN21">
            <v>1945.5459826376425</v>
          </cell>
          <cell r="BO21">
            <v>25.110901303618594</v>
          </cell>
          <cell r="BP21">
            <v>2462.6978715783816</v>
          </cell>
          <cell r="BQ21">
            <v>2411.7206101045604</v>
          </cell>
          <cell r="BR21">
            <v>143.31845004025831</v>
          </cell>
          <cell r="BS21">
            <v>939.40731186371977</v>
          </cell>
          <cell r="BT21">
            <v>2863.4257409779875</v>
          </cell>
          <cell r="BU21">
            <v>258.21315692472746</v>
          </cell>
          <cell r="BV21">
            <v>149.91649472996102</v>
          </cell>
          <cell r="BW21">
            <v>50.110291723208206</v>
          </cell>
          <cell r="BX21">
            <v>75.069692323553895</v>
          </cell>
          <cell r="BY21">
            <v>245.592678776209</v>
          </cell>
          <cell r="BZ21">
            <v>35.349587816966157</v>
          </cell>
          <cell r="CA21">
            <v>39.419355998762526</v>
          </cell>
        </row>
        <row r="22">
          <cell r="BJ22">
            <v>891.93788225512594</v>
          </cell>
          <cell r="BK22">
            <v>159.78213317458031</v>
          </cell>
          <cell r="BL22">
            <v>34.013769143533565</v>
          </cell>
          <cell r="BM22">
            <v>210.02915005482549</v>
          </cell>
          <cell r="BN22">
            <v>1845.776193736714</v>
          </cell>
          <cell r="BO22">
            <v>26.386883194594706</v>
          </cell>
          <cell r="BP22">
            <v>2440.9314981412763</v>
          </cell>
          <cell r="BQ22">
            <v>2159.1595693274257</v>
          </cell>
          <cell r="BR22">
            <v>136.26444012949824</v>
          </cell>
          <cell r="BS22">
            <v>785.08748857552825</v>
          </cell>
          <cell r="BT22">
            <v>1939.1872750254779</v>
          </cell>
          <cell r="BU22">
            <v>255.11123699757593</v>
          </cell>
          <cell r="BV22">
            <v>146.71824713642917</v>
          </cell>
          <cell r="BW22">
            <v>56.145183757856287</v>
          </cell>
          <cell r="BX22">
            <v>71.438470733898484</v>
          </cell>
          <cell r="BY22">
            <v>227.04383602320218</v>
          </cell>
          <cell r="BZ22">
            <v>32.584803977169017</v>
          </cell>
          <cell r="CA22">
            <v>35.311188624615482</v>
          </cell>
        </row>
        <row r="23">
          <cell r="BJ23">
            <v>926.28715741012616</v>
          </cell>
          <cell r="BK23">
            <v>178.92517753979021</v>
          </cell>
          <cell r="BL23">
            <v>36.976401811761477</v>
          </cell>
          <cell r="BM23">
            <v>231.04670582383781</v>
          </cell>
          <cell r="BN23">
            <v>2015.7924399069686</v>
          </cell>
          <cell r="BO23">
            <v>27.737445560605206</v>
          </cell>
          <cell r="BP23">
            <v>2468.9059350476141</v>
          </cell>
          <cell r="BQ23">
            <v>2238.8395446604609</v>
          </cell>
          <cell r="BR23">
            <v>143.92248842557854</v>
          </cell>
          <cell r="BS23">
            <v>856.96223110887286</v>
          </cell>
          <cell r="BT23">
            <v>2131.381677855878</v>
          </cell>
          <cell r="BU23">
            <v>253.36571338825021</v>
          </cell>
          <cell r="BV23">
            <v>141.06442348681631</v>
          </cell>
          <cell r="BW23">
            <v>56.920181481751008</v>
          </cell>
          <cell r="BX23">
            <v>74.6434952451839</v>
          </cell>
          <cell r="BY23">
            <v>254.64916290082834</v>
          </cell>
          <cell r="BZ23">
            <v>34.528968276392881</v>
          </cell>
          <cell r="CA23">
            <v>37.91854792698863</v>
          </cell>
        </row>
        <row r="24">
          <cell r="BJ24">
            <v>919.28113220431328</v>
          </cell>
          <cell r="BK24">
            <v>176.12202882047774</v>
          </cell>
          <cell r="BL24">
            <v>32.566779212883922</v>
          </cell>
          <cell r="BM24">
            <v>243.7496023068787</v>
          </cell>
          <cell r="BN24">
            <v>2078.3417168105088</v>
          </cell>
          <cell r="BO24">
            <v>31.98743113422907</v>
          </cell>
          <cell r="BP24">
            <v>2493.1362462733782</v>
          </cell>
          <cell r="BQ24">
            <v>2327.8418674047139</v>
          </cell>
          <cell r="BR24">
            <v>145.58566260981641</v>
          </cell>
          <cell r="BS24">
            <v>866.90508828235647</v>
          </cell>
          <cell r="BT24">
            <v>2131.9359881692862</v>
          </cell>
          <cell r="BU24">
            <v>244.02633808062384</v>
          </cell>
          <cell r="BV24">
            <v>139.366750624193</v>
          </cell>
          <cell r="BW24">
            <v>57.108867653751616</v>
          </cell>
          <cell r="BX24">
            <v>72.050738028216614</v>
          </cell>
          <cell r="BY24">
            <v>264.14226388134483</v>
          </cell>
          <cell r="BZ24">
            <v>38.287353267419007</v>
          </cell>
          <cell r="CA24">
            <v>38.181347066222365</v>
          </cell>
        </row>
        <row r="25">
          <cell r="BJ25">
            <v>814.40918409036976</v>
          </cell>
          <cell r="BK25">
            <v>156.1414043262503</v>
          </cell>
          <cell r="BL25">
            <v>27.870927218965463</v>
          </cell>
          <cell r="BM25">
            <v>248.7998733914439</v>
          </cell>
          <cell r="BN25">
            <v>2017.3632372266716</v>
          </cell>
          <cell r="BO25">
            <v>26.699079874753142</v>
          </cell>
          <cell r="BP25">
            <v>2519.6333802647096</v>
          </cell>
          <cell r="BQ25">
            <v>1982.3306729500532</v>
          </cell>
          <cell r="BR25">
            <v>128.43055874180072</v>
          </cell>
          <cell r="BS25">
            <v>791.01545520082436</v>
          </cell>
          <cell r="BT25">
            <v>1931.5726855408925</v>
          </cell>
          <cell r="BU25">
            <v>218.6220851003327</v>
          </cell>
          <cell r="BV25">
            <v>118.55685257512636</v>
          </cell>
          <cell r="BW25">
            <v>54.78945572429496</v>
          </cell>
          <cell r="BX25">
            <v>62.919467623803939</v>
          </cell>
          <cell r="BY25">
            <v>234.98001273849101</v>
          </cell>
          <cell r="BZ25">
            <v>37.383822846973821</v>
          </cell>
          <cell r="CA25">
            <v>33.863505680901589</v>
          </cell>
        </row>
        <row r="26">
          <cell r="BJ26">
            <v>823.60645075902494</v>
          </cell>
          <cell r="BK26">
            <v>162.62613194514353</v>
          </cell>
          <cell r="BL26">
            <v>32.187184913229849</v>
          </cell>
          <cell r="BM26">
            <v>247.01414805980755</v>
          </cell>
          <cell r="BN26">
            <v>2057.9097232823137</v>
          </cell>
          <cell r="BO26">
            <v>28.768870203727818</v>
          </cell>
          <cell r="BP26">
            <v>2581.8826209492581</v>
          </cell>
          <cell r="BQ26">
            <v>2036.183925240352</v>
          </cell>
          <cell r="BR26">
            <v>135.35318195711619</v>
          </cell>
          <cell r="BS26">
            <v>826.32146985255554</v>
          </cell>
          <cell r="BT26">
            <v>1907.5272159013148</v>
          </cell>
          <cell r="BU26">
            <v>222.48429266941065</v>
          </cell>
          <cell r="BV26">
            <v>123.72183275379507</v>
          </cell>
          <cell r="BW26">
            <v>56.995599679250937</v>
          </cell>
          <cell r="BX26">
            <v>66.561881157563874</v>
          </cell>
          <cell r="BY26">
            <v>235.3159154044211</v>
          </cell>
          <cell r="BZ26">
            <v>39.639112975820623</v>
          </cell>
          <cell r="CA26">
            <v>35.76361081026549</v>
          </cell>
        </row>
        <row r="27">
          <cell r="BJ27">
            <v>832.80371742768023</v>
          </cell>
          <cell r="BK27">
            <v>169.11085956403676</v>
          </cell>
          <cell r="BL27">
            <v>36.503442607494243</v>
          </cell>
          <cell r="BM27">
            <v>245.22842272817118</v>
          </cell>
          <cell r="BN27">
            <v>2098.4562093379559</v>
          </cell>
          <cell r="BO27">
            <v>30.838660532702491</v>
          </cell>
          <cell r="BP27">
            <v>2644.1318616338067</v>
          </cell>
          <cell r="BQ27">
            <v>2090.0371775306508</v>
          </cell>
          <cell r="BR27">
            <v>142.27580517243166</v>
          </cell>
          <cell r="BS27">
            <v>861.6274845042866</v>
          </cell>
          <cell r="BT27">
            <v>1883.481746261737</v>
          </cell>
          <cell r="BU27">
            <v>226.34650023848857</v>
          </cell>
          <cell r="BV27">
            <v>128.88681293246378</v>
          </cell>
          <cell r="BW27">
            <v>59.201743634206906</v>
          </cell>
          <cell r="BX27">
            <v>70.204294691323796</v>
          </cell>
          <cell r="BY27">
            <v>235.6518180703512</v>
          </cell>
          <cell r="BZ27">
            <v>41.894403104667425</v>
          </cell>
          <cell r="CA27">
            <v>37.663715939629398</v>
          </cell>
        </row>
        <row r="28">
          <cell r="BJ28">
            <v>851.12053122624513</v>
          </cell>
          <cell r="BK28">
            <v>168.48905994885055</v>
          </cell>
          <cell r="BL28">
            <v>46.203934666809843</v>
          </cell>
          <cell r="BM28">
            <v>302.60197307912358</v>
          </cell>
          <cell r="BN28">
            <v>2153.9562641132611</v>
          </cell>
          <cell r="BO28">
            <v>40.089746346787351</v>
          </cell>
          <cell r="BP28">
            <v>3018.3157833208888</v>
          </cell>
          <cell r="BQ28">
            <v>2425.2974275342949</v>
          </cell>
          <cell r="BR28">
            <v>150.36582650079393</v>
          </cell>
          <cell r="BS28">
            <v>884.64406029384702</v>
          </cell>
          <cell r="BT28">
            <v>2134.8918237453663</v>
          </cell>
          <cell r="BU28">
            <v>251.14969713900282</v>
          </cell>
          <cell r="BV28">
            <v>138.88393804304263</v>
          </cell>
          <cell r="BW28">
            <v>62.693189717341816</v>
          </cell>
          <cell r="BX28">
            <v>64.55717435203718</v>
          </cell>
          <cell r="BY28">
            <v>254.78050349600764</v>
          </cell>
          <cell r="BZ28">
            <v>48.640156995919362</v>
          </cell>
          <cell r="CA28">
            <v>45.434393503358493</v>
          </cell>
        </row>
        <row r="29">
          <cell r="BJ29">
            <v>835.17452357445438</v>
          </cell>
          <cell r="BK29">
            <v>166.93663245253927</v>
          </cell>
          <cell r="BL29">
            <v>40.304820734345789</v>
          </cell>
          <cell r="BM29">
            <v>301.91691736165563</v>
          </cell>
          <cell r="BN29">
            <v>2201.6038590843573</v>
          </cell>
          <cell r="BO29">
            <v>40.00748214553527</v>
          </cell>
          <cell r="BP29">
            <v>2965.3762841158969</v>
          </cell>
          <cell r="BQ29">
            <v>2521.8421868716355</v>
          </cell>
          <cell r="BR29">
            <v>145.5880824076971</v>
          </cell>
          <cell r="BS29">
            <v>850.30320317442704</v>
          </cell>
          <cell r="BT29">
            <v>2032.5678332944701</v>
          </cell>
          <cell r="BU29">
            <v>237.59679960395164</v>
          </cell>
          <cell r="BV29">
            <v>129.12474892745882</v>
          </cell>
          <cell r="BW29">
            <v>61.055315752756144</v>
          </cell>
          <cell r="BX29">
            <v>61.932768034935251</v>
          </cell>
          <cell r="BY29">
            <v>251.29928605401264</v>
          </cell>
          <cell r="BZ29">
            <v>52.354290648861124</v>
          </cell>
          <cell r="CA29">
            <v>40.580001159272456</v>
          </cell>
        </row>
        <row r="30">
          <cell r="BJ30">
            <v>793.13761633927845</v>
          </cell>
          <cell r="BK30">
            <v>153.78237250176082</v>
          </cell>
          <cell r="BL30">
            <v>31.675268143546607</v>
          </cell>
          <cell r="BM30">
            <v>331.12977475245151</v>
          </cell>
          <cell r="BN30">
            <v>2381.0050028653636</v>
          </cell>
          <cell r="BO30">
            <v>38.982057972374477</v>
          </cell>
          <cell r="BP30">
            <v>2981.7236021574176</v>
          </cell>
          <cell r="BQ30">
            <v>2717.7721792901602</v>
          </cell>
          <cell r="BR30">
            <v>129.32914854174896</v>
          </cell>
          <cell r="BS30">
            <v>783.91581768346737</v>
          </cell>
          <cell r="BT30">
            <v>1820.3873750997147</v>
          </cell>
          <cell r="BU30">
            <v>208.57471341399284</v>
          </cell>
          <cell r="BV30">
            <v>108.86511425061509</v>
          </cell>
          <cell r="BW30">
            <v>56.55366957843782</v>
          </cell>
          <cell r="BX30">
            <v>54.448808960029581</v>
          </cell>
          <cell r="BY30">
            <v>234.67304714663268</v>
          </cell>
          <cell r="BZ30">
            <v>52.970873827194076</v>
          </cell>
          <cell r="CA30">
            <v>34.126595879088669</v>
          </cell>
        </row>
        <row r="31">
          <cell r="BJ31">
            <v>809.67414956814787</v>
          </cell>
          <cell r="BK31">
            <v>167.22964134569051</v>
          </cell>
          <cell r="BL31">
            <v>36.963147733447869</v>
          </cell>
          <cell r="BM31">
            <v>314.83245355703338</v>
          </cell>
          <cell r="BN31">
            <v>2267.2367478194155</v>
          </cell>
          <cell r="BO31">
            <v>38.576483481067747</v>
          </cell>
          <cell r="BP31">
            <v>2884.3712617836486</v>
          </cell>
          <cell r="BQ31">
            <v>2577.2858974832011</v>
          </cell>
          <cell r="BR31">
            <v>125.61488437265322</v>
          </cell>
          <cell r="BS31">
            <v>788.81428212035598</v>
          </cell>
          <cell r="BT31">
            <v>1811.54797443144</v>
          </cell>
          <cell r="BU31">
            <v>217.28105279356296</v>
          </cell>
          <cell r="BV31">
            <v>113.47965946591772</v>
          </cell>
          <cell r="BW31">
            <v>56.220714404637988</v>
          </cell>
          <cell r="BX31">
            <v>55.611292613491038</v>
          </cell>
          <cell r="BY31">
            <v>244.13057132985355</v>
          </cell>
          <cell r="BZ31">
            <v>55.8843501953478</v>
          </cell>
          <cell r="CA31">
            <v>34.793804965135031</v>
          </cell>
        </row>
        <row r="32">
          <cell r="BJ32">
            <v>896.93780192945917</v>
          </cell>
          <cell r="BK32">
            <v>176.83311718282636</v>
          </cell>
          <cell r="BL32">
            <v>37.95122991416855</v>
          </cell>
          <cell r="BM32">
            <v>307.95489938325784</v>
          </cell>
          <cell r="BN32">
            <v>2359.51576965717</v>
          </cell>
          <cell r="BO32">
            <v>38.175431215847944</v>
          </cell>
          <cell r="BP32">
            <v>2978.6197025599158</v>
          </cell>
          <cell r="BQ32">
            <v>2624.9869434256652</v>
          </cell>
          <cell r="BR32">
            <v>133.82358448664377</v>
          </cell>
          <cell r="BS32">
            <v>824.33631789918763</v>
          </cell>
          <cell r="BT32">
            <v>1943.3985693377936</v>
          </cell>
          <cell r="BU32">
            <v>232.13277582440793</v>
          </cell>
          <cell r="BV32">
            <v>111.0890643065441</v>
          </cell>
          <cell r="BW32">
            <v>60.072979870915553</v>
          </cell>
          <cell r="BX32">
            <v>61.096961935674209</v>
          </cell>
          <cell r="BY32">
            <v>257.07978176918118</v>
          </cell>
          <cell r="BZ32">
            <v>52.348331667352632</v>
          </cell>
          <cell r="CA32">
            <v>40.23240456458376</v>
          </cell>
        </row>
        <row r="33">
          <cell r="BJ33">
            <v>1011.3205617052132</v>
          </cell>
          <cell r="BK33">
            <v>188.97155135727263</v>
          </cell>
          <cell r="BL33">
            <v>38.969253979153493</v>
          </cell>
          <cell r="BM33">
            <v>324.65134714865701</v>
          </cell>
          <cell r="BN33">
            <v>2511.5488891537029</v>
          </cell>
          <cell r="BO33">
            <v>35.338467825367751</v>
          </cell>
          <cell r="BP33">
            <v>2970.8276442091383</v>
          </cell>
          <cell r="BQ33">
            <v>2667.9116101083255</v>
          </cell>
          <cell r="BR33">
            <v>143.5451794813217</v>
          </cell>
          <cell r="BS33">
            <v>895.49158221298842</v>
          </cell>
          <cell r="BT33">
            <v>2107.8068937078601</v>
          </cell>
          <cell r="BU33">
            <v>247.7733681549189</v>
          </cell>
          <cell r="BV33">
            <v>107.18887345617833</v>
          </cell>
          <cell r="BW33">
            <v>64.69594978635304</v>
          </cell>
          <cell r="BX33">
            <v>69.859775867319954</v>
          </cell>
          <cell r="BY33">
            <v>303.03754012801818</v>
          </cell>
          <cell r="BZ33">
            <v>48.789230229184668</v>
          </cell>
          <cell r="CA33">
            <v>46.788032777057815</v>
          </cell>
        </row>
        <row r="34">
          <cell r="BJ34">
            <v>1008.5825527109854</v>
          </cell>
          <cell r="BK34">
            <v>192.94392268146368</v>
          </cell>
          <cell r="BL34">
            <v>39.957336159874167</v>
          </cell>
          <cell r="BM34">
            <v>319.45866435321039</v>
          </cell>
          <cell r="BN34">
            <v>2406.5414497255788</v>
          </cell>
          <cell r="BO34">
            <v>37.113573244007682</v>
          </cell>
          <cell r="BP34">
            <v>3144.6947232151383</v>
          </cell>
          <cell r="BQ34">
            <v>2729.1714558311169</v>
          </cell>
          <cell r="BR34">
            <v>141.58522460569185</v>
          </cell>
          <cell r="BS34">
            <v>822.05619657793363</v>
          </cell>
          <cell r="BT34">
            <v>2096.657607556745</v>
          </cell>
          <cell r="BU34">
            <v>263.57968281835372</v>
          </cell>
          <cell r="BV34">
            <v>112.92234511482371</v>
          </cell>
          <cell r="BW34">
            <v>66.930484972733723</v>
          </cell>
          <cell r="BX34">
            <v>67.848599515192888</v>
          </cell>
          <cell r="BY34">
            <v>260.23443301298028</v>
          </cell>
          <cell r="BZ34">
            <v>47.300771088826892</v>
          </cell>
          <cell r="CA34">
            <v>48.376910834473634</v>
          </cell>
        </row>
        <row r="35">
          <cell r="BJ35">
            <v>980.96217216393347</v>
          </cell>
          <cell r="BK35">
            <v>186.05295223766822</v>
          </cell>
          <cell r="BL35">
            <v>43.234607707028331</v>
          </cell>
          <cell r="BM35">
            <v>341.97958584790774</v>
          </cell>
          <cell r="BN35">
            <v>2419.9279631330796</v>
          </cell>
          <cell r="BO35">
            <v>42.06835366202278</v>
          </cell>
          <cell r="BP35">
            <v>3318.3953852069985</v>
          </cell>
          <cell r="BQ35">
            <v>2808.3801069250053</v>
          </cell>
          <cell r="BR35">
            <v>147.49732507962165</v>
          </cell>
          <cell r="BS35">
            <v>806.52142967420605</v>
          </cell>
          <cell r="BT35">
            <v>1927.7882626651492</v>
          </cell>
          <cell r="BU35">
            <v>275.66949990596606</v>
          </cell>
          <cell r="BV35">
            <v>125.45298934947779</v>
          </cell>
          <cell r="BW35">
            <v>70.99815641677425</v>
          </cell>
          <cell r="BX35">
            <v>71.950500196379849</v>
          </cell>
          <cell r="BY35">
            <v>271.3612706375074</v>
          </cell>
          <cell r="BZ35">
            <v>53.609114284140077</v>
          </cell>
          <cell r="CA35">
            <v>53.331101079342545</v>
          </cell>
        </row>
        <row r="36">
          <cell r="BJ36">
            <v>908.75247212521867</v>
          </cell>
          <cell r="BK36">
            <v>164.7786083210415</v>
          </cell>
          <cell r="BL36">
            <v>35.719995723193193</v>
          </cell>
          <cell r="BM36">
            <v>403.91902070322726</v>
          </cell>
          <cell r="BN36">
            <v>2665.6990065218756</v>
          </cell>
          <cell r="BO36">
            <v>39.410059888703138</v>
          </cell>
          <cell r="BP36">
            <v>3430.9762747528257</v>
          </cell>
          <cell r="BQ36">
            <v>3060.7601437574108</v>
          </cell>
          <cell r="BR36">
            <v>144.24061625011615</v>
          </cell>
          <cell r="BS36">
            <v>762.78925235172687</v>
          </cell>
          <cell r="BT36">
            <v>1870.3303309803209</v>
          </cell>
          <cell r="BU36">
            <v>250.12018592827752</v>
          </cell>
          <cell r="BV36">
            <v>102.17717472151332</v>
          </cell>
          <cell r="BW36">
            <v>69.763297621381184</v>
          </cell>
          <cell r="BX36">
            <v>67.0194555796147</v>
          </cell>
          <cell r="BY36">
            <v>278.46488659890724</v>
          </cell>
          <cell r="BZ36">
            <v>50.654830811716579</v>
          </cell>
          <cell r="CA36">
            <v>42.696696337842553</v>
          </cell>
        </row>
        <row r="37">
          <cell r="BJ37">
            <v>902.4395121960456</v>
          </cell>
          <cell r="BK37">
            <v>167.85590757960227</v>
          </cell>
          <cell r="BL37">
            <v>34.122857740199798</v>
          </cell>
          <cell r="BM37">
            <v>421.96898303363423</v>
          </cell>
          <cell r="BN37">
            <v>2647.2194645688169</v>
          </cell>
          <cell r="BO37">
            <v>40.133690802851284</v>
          </cell>
          <cell r="BP37">
            <v>3465.1910244853348</v>
          </cell>
          <cell r="BQ37">
            <v>3103.9541409155927</v>
          </cell>
          <cell r="BR37">
            <v>135.0558260480469</v>
          </cell>
          <cell r="BS37">
            <v>763.77964112464701</v>
          </cell>
          <cell r="BT37">
            <v>1829.4277584249796</v>
          </cell>
          <cell r="BU37">
            <v>234.12935802393847</v>
          </cell>
          <cell r="BV37">
            <v>100.61692609730413</v>
          </cell>
          <cell r="BW37">
            <v>66.99868888971136</v>
          </cell>
          <cell r="BX37">
            <v>58.318044432728776</v>
          </cell>
          <cell r="BY37">
            <v>264.01022883463048</v>
          </cell>
          <cell r="BZ37">
            <v>52.43903941772458</v>
          </cell>
          <cell r="CA37">
            <v>41.731363871034922</v>
          </cell>
        </row>
        <row r="38">
          <cell r="BJ38">
            <v>914.596452</v>
          </cell>
          <cell r="BK38">
            <v>183.883668</v>
          </cell>
          <cell r="BL38">
            <v>35.487055999999995</v>
          </cell>
          <cell r="BM38">
            <v>431.76796000000002</v>
          </cell>
          <cell r="BN38">
            <v>2503.918032</v>
          </cell>
          <cell r="BO38">
            <v>47.004247999999997</v>
          </cell>
          <cell r="BP38">
            <v>3495.5546920000002</v>
          </cell>
          <cell r="BQ38">
            <v>3126.5770039999998</v>
          </cell>
          <cell r="BR38">
            <v>144.39999600000002</v>
          </cell>
          <cell r="BS38">
            <v>834.98687599999994</v>
          </cell>
          <cell r="BT38">
            <v>2031.356088</v>
          </cell>
          <cell r="BU38">
            <v>265.28541200000001</v>
          </cell>
          <cell r="BV38">
            <v>116.85666400000001</v>
          </cell>
          <cell r="BW38">
            <v>67.813715999999999</v>
          </cell>
          <cell r="BX38">
            <v>60.671008</v>
          </cell>
          <cell r="BY38">
            <v>292.75512400000002</v>
          </cell>
          <cell r="BZ38">
            <v>58.499848</v>
          </cell>
          <cell r="CA38">
            <v>47.700868</v>
          </cell>
        </row>
        <row r="39">
          <cell r="BJ39">
            <v>957.39458840160057</v>
          </cell>
          <cell r="BK39">
            <v>176.96487753576415</v>
          </cell>
          <cell r="BL39">
            <v>35.158950129849757</v>
          </cell>
          <cell r="BM39">
            <v>415.03563830909366</v>
          </cell>
          <cell r="BN39">
            <v>2542.0699848391059</v>
          </cell>
          <cell r="BO39">
            <v>52.07902437480741</v>
          </cell>
          <cell r="BP39">
            <v>3559.9686790500004</v>
          </cell>
          <cell r="BQ39">
            <v>3311.1447124275678</v>
          </cell>
          <cell r="BR39">
            <v>165.8769263908257</v>
          </cell>
          <cell r="BS39">
            <v>917.20791810073865</v>
          </cell>
          <cell r="BT39">
            <v>1883.6789155482645</v>
          </cell>
          <cell r="BU39">
            <v>287.06296974232089</v>
          </cell>
          <cell r="BV39">
            <v>121.22375106431649</v>
          </cell>
          <cell r="BW39">
            <v>77.421735414074234</v>
          </cell>
          <cell r="BX39">
            <v>62.475677260089398</v>
          </cell>
          <cell r="BY39">
            <v>306.1787980535118</v>
          </cell>
          <cell r="BZ39">
            <v>55.177532568815636</v>
          </cell>
          <cell r="CA39">
            <v>46.158437720203061</v>
          </cell>
        </row>
        <row r="40">
          <cell r="BJ40">
            <v>943.04229387295845</v>
          </cell>
          <cell r="BK40">
            <v>138.96880088357506</v>
          </cell>
          <cell r="BL40">
            <v>28.923365998448713</v>
          </cell>
          <cell r="BM40">
            <v>413.52238898795059</v>
          </cell>
          <cell r="BN40">
            <v>2599.3811167311783</v>
          </cell>
          <cell r="BO40">
            <v>43.697473867149405</v>
          </cell>
          <cell r="BP40">
            <v>3613.8718330000002</v>
          </cell>
          <cell r="BQ40">
            <v>3451.1731051817164</v>
          </cell>
          <cell r="BR40">
            <v>173.8101048381568</v>
          </cell>
          <cell r="BS40">
            <v>848.04244728178207</v>
          </cell>
          <cell r="BT40">
            <v>1691.1928369441093</v>
          </cell>
          <cell r="BU40">
            <v>255.07915598797652</v>
          </cell>
          <cell r="BV40">
            <v>96.04050944622179</v>
          </cell>
          <cell r="BW40">
            <v>81.879913970401745</v>
          </cell>
          <cell r="BX40">
            <v>51.981318910359555</v>
          </cell>
          <cell r="BY40">
            <v>284.1254352283097</v>
          </cell>
          <cell r="BZ40">
            <v>44.452851392100669</v>
          </cell>
          <cell r="CA40">
            <v>36.823748445553733</v>
          </cell>
        </row>
        <row r="41">
          <cell r="BJ41">
            <v>1011.6011477334084</v>
          </cell>
          <cell r="BK41">
            <v>127.72728631260703</v>
          </cell>
          <cell r="BL41">
            <v>26.613463343018346</v>
          </cell>
          <cell r="BM41">
            <v>358.40756396857427</v>
          </cell>
          <cell r="BN41">
            <v>2379.0662727872914</v>
          </cell>
          <cell r="BO41">
            <v>44.030396833814663</v>
          </cell>
          <cell r="BP41">
            <v>3494.7027549010036</v>
          </cell>
          <cell r="BQ41">
            <v>3269.7219092965011</v>
          </cell>
          <cell r="BR41">
            <v>173.70529633868196</v>
          </cell>
          <cell r="BS41">
            <v>836.12349407271995</v>
          </cell>
          <cell r="BT41">
            <v>1715.173161609943</v>
          </cell>
          <cell r="BU41">
            <v>240.66351549184213</v>
          </cell>
          <cell r="BV41">
            <v>94.4335697500061</v>
          </cell>
          <cell r="BW41">
            <v>67.662793477297299</v>
          </cell>
          <cell r="BX41">
            <v>54.718818190101004</v>
          </cell>
          <cell r="BY41">
            <v>276.24404701702849</v>
          </cell>
          <cell r="BZ41">
            <v>40.693403917990786</v>
          </cell>
          <cell r="CA41">
            <v>32.898082092396585</v>
          </cell>
        </row>
        <row r="42">
          <cell r="BJ42">
            <v>963.55408</v>
          </cell>
          <cell r="BK42">
            <v>118.77534799999999</v>
          </cell>
          <cell r="BL42">
            <v>22.314752000000002</v>
          </cell>
          <cell r="BM42">
            <v>303.39918</v>
          </cell>
          <cell r="BN42">
            <v>2137.503764</v>
          </cell>
          <cell r="BO42">
            <v>47.795832000000004</v>
          </cell>
          <cell r="BP42">
            <v>3075.1213680000001</v>
          </cell>
          <cell r="BQ42">
            <v>3246.609152</v>
          </cell>
          <cell r="BR42">
            <v>166.54642800000002</v>
          </cell>
          <cell r="BS42">
            <v>910.76708400000007</v>
          </cell>
          <cell r="BT42">
            <v>1629.9591760000001</v>
          </cell>
          <cell r="BU42">
            <v>226.21632399999999</v>
          </cell>
          <cell r="BV42">
            <v>91.191044000000005</v>
          </cell>
          <cell r="BW42">
            <v>69.142976000000004</v>
          </cell>
          <cell r="BX42">
            <v>55.569788000000003</v>
          </cell>
          <cell r="BY42">
            <v>251.66670399999998</v>
          </cell>
          <cell r="BZ42">
            <v>38.904455999999996</v>
          </cell>
          <cell r="CA42">
            <v>35.603912000000001</v>
          </cell>
        </row>
        <row r="43">
          <cell r="BJ43">
            <v>965.10259636825174</v>
          </cell>
          <cell r="BK43">
            <v>105.28947312121147</v>
          </cell>
          <cell r="BL43">
            <v>13.96477344088998</v>
          </cell>
          <cell r="BM43">
            <v>382.18194255385549</v>
          </cell>
          <cell r="BN43">
            <v>2355.5871619433151</v>
          </cell>
          <cell r="BO43">
            <v>39.767314867145103</v>
          </cell>
          <cell r="BP43">
            <v>2986.514133005855</v>
          </cell>
          <cell r="BQ43">
            <v>3278.8496369605023</v>
          </cell>
          <cell r="BR43">
            <v>165.94448773191462</v>
          </cell>
          <cell r="BS43">
            <v>914.6813210396931</v>
          </cell>
          <cell r="BT43">
            <v>1667.5440588424271</v>
          </cell>
          <cell r="BU43">
            <v>221.30301469975467</v>
          </cell>
          <cell r="BV43">
            <v>71.720695308215269</v>
          </cell>
          <cell r="BW43">
            <v>54.98399180964411</v>
          </cell>
          <cell r="BX43">
            <v>47.537937985025671</v>
          </cell>
          <cell r="BY43">
            <v>279.60601636849361</v>
          </cell>
          <cell r="BZ43">
            <v>30.741656426642994</v>
          </cell>
          <cell r="CA43">
            <v>29.356655779658965</v>
          </cell>
        </row>
        <row r="44">
          <cell r="BJ44">
            <v>914.61912938270507</v>
          </cell>
          <cell r="BK44">
            <v>109.74446617450417</v>
          </cell>
          <cell r="BL44">
            <v>13.417710518687226</v>
          </cell>
          <cell r="BM44">
            <v>374.13207594335245</v>
          </cell>
          <cell r="BN44">
            <v>2206.3537249720775</v>
          </cell>
          <cell r="BO44">
            <v>39.821555539203111</v>
          </cell>
          <cell r="BP44">
            <v>3077.7580838021422</v>
          </cell>
          <cell r="BQ44">
            <v>3050.2080438901307</v>
          </cell>
          <cell r="BR44">
            <v>156.05427843901663</v>
          </cell>
          <cell r="BS44">
            <v>872.35656533376414</v>
          </cell>
          <cell r="BT44">
            <v>1670.3406712840415</v>
          </cell>
          <cell r="BU44">
            <v>210.96586580727839</v>
          </cell>
          <cell r="BV44">
            <v>76.013722915128554</v>
          </cell>
          <cell r="BW44">
            <v>43.710087824201935</v>
          </cell>
          <cell r="BX44">
            <v>40.296319518705118</v>
          </cell>
          <cell r="BY44">
            <v>264.12308785480718</v>
          </cell>
          <cell r="BZ44">
            <v>29.680351202053984</v>
          </cell>
          <cell r="CA44">
            <v>27.616765503098986</v>
          </cell>
        </row>
        <row r="45">
          <cell r="BJ45">
            <v>909.40691897604279</v>
          </cell>
          <cell r="BK45">
            <v>112.24170996289774</v>
          </cell>
          <cell r="BL45">
            <v>10.723883460747336</v>
          </cell>
          <cell r="BM45">
            <v>354.01191166995295</v>
          </cell>
          <cell r="BN45">
            <v>2121.7256949292864</v>
          </cell>
          <cell r="BO45">
            <v>37.237705049375371</v>
          </cell>
          <cell r="BP45">
            <v>3370.7901598183917</v>
          </cell>
          <cell r="BQ45">
            <v>2799.0993758095683</v>
          </cell>
          <cell r="BR45">
            <v>152.83450869032481</v>
          </cell>
          <cell r="BS45">
            <v>924.87562323567465</v>
          </cell>
          <cell r="BT45">
            <v>1407.6835123779056</v>
          </cell>
          <cell r="BU45">
            <v>218.84359143320626</v>
          </cell>
          <cell r="BV45">
            <v>77.792137213993627</v>
          </cell>
          <cell r="BW45">
            <v>44.186661658523526</v>
          </cell>
          <cell r="BX45">
            <v>41.04185135614663</v>
          </cell>
          <cell r="BY45">
            <v>266.92415917273985</v>
          </cell>
          <cell r="BZ45">
            <v>26.675797927321053</v>
          </cell>
          <cell r="CA45">
            <v>26.80187768231605</v>
          </cell>
        </row>
        <row r="46">
          <cell r="BJ46">
            <v>1014.1992240000001</v>
          </cell>
          <cell r="BK46">
            <v>112.407712</v>
          </cell>
          <cell r="BL46">
            <v>8.7224880000000002</v>
          </cell>
          <cell r="BM46">
            <v>353.821124</v>
          </cell>
          <cell r="BN46">
            <v>2106.5685840000001</v>
          </cell>
          <cell r="BO46">
            <v>40.374451999999998</v>
          </cell>
          <cell r="BP46">
            <v>3259.0627920000002</v>
          </cell>
          <cell r="BQ46">
            <v>2677.7578599999997</v>
          </cell>
          <cell r="BR46">
            <v>153.785552</v>
          </cell>
          <cell r="BS46">
            <v>958.36588800000004</v>
          </cell>
          <cell r="BT46">
            <v>1285.6831</v>
          </cell>
          <cell r="BU46">
            <v>253.81542000000002</v>
          </cell>
          <cell r="BV46">
            <v>93.471671999999998</v>
          </cell>
          <cell r="BW46">
            <v>47.139291999999998</v>
          </cell>
          <cell r="BX46">
            <v>43.097796000000002</v>
          </cell>
          <cell r="BY46">
            <v>283.93937199999999</v>
          </cell>
          <cell r="BZ46">
            <v>28.391231999999999</v>
          </cell>
          <cell r="CA46">
            <v>32.982075999999999</v>
          </cell>
        </row>
        <row r="47">
          <cell r="BJ47">
            <v>1087.6840928495344</v>
          </cell>
          <cell r="BK47">
            <v>92.648508708366251</v>
          </cell>
          <cell r="BL47">
            <v>5.7970268769715023</v>
          </cell>
          <cell r="BM47">
            <v>370.09260783981182</v>
          </cell>
          <cell r="BN47">
            <v>2204.6476569382157</v>
          </cell>
          <cell r="BO47">
            <v>41.679837375934468</v>
          </cell>
          <cell r="BP47">
            <v>3241.2102170639587</v>
          </cell>
          <cell r="BQ47">
            <v>2769.7808122320916</v>
          </cell>
          <cell r="BR47">
            <v>150.54579005123099</v>
          </cell>
          <cell r="BS47">
            <v>900.04798215244966</v>
          </cell>
          <cell r="BT47">
            <v>1236.9001584649263</v>
          </cell>
          <cell r="BU47">
            <v>260.91349782734608</v>
          </cell>
          <cell r="BV47">
            <v>106.88225676175851</v>
          </cell>
          <cell r="BW47">
            <v>62.668596078734247</v>
          </cell>
          <cell r="BX47">
            <v>45.207456160314138</v>
          </cell>
          <cell r="BY47">
            <v>299.13290594050227</v>
          </cell>
          <cell r="BZ47">
            <v>29.821237171004995</v>
          </cell>
          <cell r="CA47">
            <v>37.30679283757916</v>
          </cell>
        </row>
        <row r="48">
          <cell r="BJ48">
            <v>1043.1669206915458</v>
          </cell>
          <cell r="BK48">
            <v>93.423445198282067</v>
          </cell>
          <cell r="BL48">
            <v>3.2595223856596816</v>
          </cell>
          <cell r="BM48">
            <v>310.94013396938192</v>
          </cell>
          <cell r="BN48">
            <v>2122.9601115490827</v>
          </cell>
          <cell r="BO48">
            <v>33.227830754583671</v>
          </cell>
          <cell r="BP48">
            <v>3343.5574626661378</v>
          </cell>
          <cell r="BQ48">
            <v>2700.7057971977733</v>
          </cell>
          <cell r="BR48">
            <v>132.28253986572986</v>
          </cell>
          <cell r="BS48">
            <v>775.03226579007958</v>
          </cell>
          <cell r="BT48">
            <v>1077.2643972556511</v>
          </cell>
          <cell r="BU48">
            <v>232.59504406363456</v>
          </cell>
          <cell r="BV48">
            <v>89.816336388634454</v>
          </cell>
          <cell r="BW48">
            <v>49.713104931243222</v>
          </cell>
          <cell r="BX48">
            <v>38.360378654188139</v>
          </cell>
          <cell r="BY48">
            <v>246.88236901123548</v>
          </cell>
          <cell r="BZ48">
            <v>24.741669871121839</v>
          </cell>
          <cell r="CA48">
            <v>27.766961104604647</v>
          </cell>
        </row>
        <row r="49">
          <cell r="BJ49">
            <v>1244.6622168389201</v>
          </cell>
          <cell r="BK49">
            <v>103.94651675982507</v>
          </cell>
          <cell r="BL49">
            <v>4.1850915146149896</v>
          </cell>
          <cell r="BM49">
            <v>259.11134536585581</v>
          </cell>
          <cell r="BN49">
            <v>1771.514324220316</v>
          </cell>
          <cell r="BO49">
            <v>47.404647924786438</v>
          </cell>
          <cell r="BP49">
            <v>3153.1219910624354</v>
          </cell>
          <cell r="BQ49">
            <v>2363.7300951480343</v>
          </cell>
          <cell r="BR49">
            <v>123.06726161167241</v>
          </cell>
          <cell r="BS49">
            <v>689.12594032623304</v>
          </cell>
          <cell r="BT49">
            <v>824.61013575915501</v>
          </cell>
          <cell r="BU49">
            <v>251.31768047838403</v>
          </cell>
          <cell r="BV49">
            <v>117.59848466005099</v>
          </cell>
          <cell r="BW49">
            <v>48.543961283657943</v>
          </cell>
          <cell r="BX49">
            <v>39.003360731933661</v>
          </cell>
          <cell r="BY49">
            <v>202.92689297929792</v>
          </cell>
          <cell r="BZ49">
            <v>28.822767539699473</v>
          </cell>
          <cell r="CA49">
            <v>43.44301929804903</v>
          </cell>
        </row>
        <row r="50">
          <cell r="BJ50">
            <v>1308.5148402268312</v>
          </cell>
          <cell r="BK50">
            <v>77.909027981732052</v>
          </cell>
          <cell r="BL50">
            <v>4.50208277037299</v>
          </cell>
          <cell r="BM50">
            <v>273.21319251282267</v>
          </cell>
          <cell r="BN50">
            <v>1949.8943991723818</v>
          </cell>
          <cell r="BO50">
            <v>40.732716726369276</v>
          </cell>
          <cell r="BP50">
            <v>3193.6238484721061</v>
          </cell>
          <cell r="BQ50">
            <v>2579.0631572100428</v>
          </cell>
          <cell r="BR50">
            <v>133.67513468187397</v>
          </cell>
          <cell r="BS50">
            <v>703.15279711907806</v>
          </cell>
          <cell r="BT50">
            <v>943.43455233792224</v>
          </cell>
          <cell r="BU50">
            <v>268.76127841152999</v>
          </cell>
          <cell r="BV50">
            <v>110.09015874540826</v>
          </cell>
          <cell r="BW50">
            <v>55.18630133851785</v>
          </cell>
          <cell r="BX50">
            <v>40.542182169378002</v>
          </cell>
          <cell r="BY50">
            <v>227.61013834025795</v>
          </cell>
          <cell r="BZ50">
            <v>24.78546013363432</v>
          </cell>
          <cell r="CA50">
            <v>37.547088602105255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BB5AF8A8-8847-3795-A9E8-C8C2807"/>
      <sheetName val="Ag Cons by Use"/>
      <sheetName val="Farms"/>
      <sheetName val="Intensity_estimates"/>
      <sheetName val="stb0303"/>
      <sheetName val="stb0304"/>
      <sheetName val="stb0523a"/>
      <sheetName val="stb0523"/>
      <sheetName val="stb0524"/>
      <sheetName val="Petroleum_prices_fr_Constructio"/>
      <sheetName val="Petroleum_prices_2013"/>
    </sheetNames>
    <sheetDataSet>
      <sheetData sheetId="0"/>
      <sheetData sheetId="1"/>
      <sheetData sheetId="2"/>
      <sheetData sheetId="3"/>
      <sheetData sheetId="4">
        <row r="6">
          <cell r="Y6">
            <v>40.236578666666666</v>
          </cell>
          <cell r="Z6">
            <v>1102</v>
          </cell>
          <cell r="AA6">
            <v>202706.26569</v>
          </cell>
          <cell r="AB6">
            <v>46358.753140000001</v>
          </cell>
        </row>
        <row r="7">
          <cell r="Y7">
            <v>43.52119733333334</v>
          </cell>
          <cell r="Z7">
            <v>1085</v>
          </cell>
          <cell r="AA7">
            <v>210569.29371</v>
          </cell>
          <cell r="AB7">
            <v>48798.373960000004</v>
          </cell>
        </row>
        <row r="8">
          <cell r="Y8">
            <v>45.984661333333335</v>
          </cell>
          <cell r="Z8">
            <v>1077</v>
          </cell>
          <cell r="AA8">
            <v>216066.92165999999</v>
          </cell>
          <cell r="AB8">
            <v>48796.884569999995</v>
          </cell>
        </row>
        <row r="9">
          <cell r="Y9">
            <v>50.090434666666667</v>
          </cell>
          <cell r="Z9">
            <v>1096</v>
          </cell>
          <cell r="AA9">
            <v>219868.60239000001</v>
          </cell>
          <cell r="AB9">
            <v>48239.852710000006</v>
          </cell>
        </row>
        <row r="10">
          <cell r="Y10">
            <v>55.017362666666664</v>
          </cell>
          <cell r="Z10">
            <v>1107</v>
          </cell>
          <cell r="AA10">
            <v>207173.34198</v>
          </cell>
          <cell r="AB10">
            <v>47170.470690000002</v>
          </cell>
        </row>
        <row r="11">
          <cell r="Y11">
            <v>66.513528000000008</v>
          </cell>
          <cell r="Z11">
            <v>1106</v>
          </cell>
          <cell r="AA11">
            <v>220517.76879</v>
          </cell>
          <cell r="AB11">
            <v>56126.172759999994</v>
          </cell>
        </row>
        <row r="12">
          <cell r="Y12">
            <v>81.294312000000005</v>
          </cell>
          <cell r="Z12">
            <v>1119</v>
          </cell>
          <cell r="AA12">
            <v>224562.88691999999</v>
          </cell>
          <cell r="AB12">
            <v>53413.993569999999</v>
          </cell>
        </row>
        <row r="13">
          <cell r="Y13">
            <v>97.541931047619045</v>
          </cell>
          <cell r="Z13">
            <v>1073</v>
          </cell>
          <cell r="AA13">
            <v>234568.16406000001</v>
          </cell>
          <cell r="AB13">
            <v>56222.983110000008</v>
          </cell>
        </row>
        <row r="14">
          <cell r="Y14">
            <v>97.717405333333346</v>
          </cell>
          <cell r="Z14">
            <v>1289</v>
          </cell>
          <cell r="AA14">
            <v>245149.57638000001</v>
          </cell>
          <cell r="AB14">
            <v>54087.197849999997</v>
          </cell>
        </row>
        <row r="15">
          <cell r="Y15">
            <v>95.25394133333333</v>
          </cell>
          <cell r="Z15">
            <v>988</v>
          </cell>
          <cell r="AA15">
            <v>259820.73702</v>
          </cell>
          <cell r="AB15">
            <v>59238.997860000003</v>
          </cell>
        </row>
        <row r="16">
          <cell r="Y16">
            <v>90.32701333333334</v>
          </cell>
          <cell r="Z16">
            <v>1134</v>
          </cell>
          <cell r="AA16">
            <v>248837.65299000003</v>
          </cell>
          <cell r="AB16">
            <v>57551.518989999997</v>
          </cell>
        </row>
        <row r="17">
          <cell r="Y17">
            <v>91.96932266666667</v>
          </cell>
          <cell r="Z17">
            <v>1179</v>
          </cell>
          <cell r="AA17">
            <v>267586.39007999998</v>
          </cell>
          <cell r="AB17">
            <v>76030.380720000001</v>
          </cell>
        </row>
        <row r="18">
          <cell r="Y18">
            <v>92.790477333333328</v>
          </cell>
          <cell r="Z18">
            <v>1133</v>
          </cell>
          <cell r="AA18">
            <v>271834.37270999997</v>
          </cell>
          <cell r="AB18">
            <v>79710.663410000008</v>
          </cell>
        </row>
        <row r="19">
          <cell r="Y19">
            <v>85.400085333333337</v>
          </cell>
          <cell r="Z19">
            <v>1292</v>
          </cell>
          <cell r="AA19">
            <v>235752.89274000001</v>
          </cell>
          <cell r="AB19">
            <v>55091.046709999995</v>
          </cell>
        </row>
        <row r="20">
          <cell r="Y20">
            <v>92.164294095238105</v>
          </cell>
          <cell r="Z20">
            <v>1168</v>
          </cell>
          <cell r="AA20">
            <v>270613.12841999996</v>
          </cell>
          <cell r="AB20">
            <v>73502.885890000005</v>
          </cell>
        </row>
        <row r="21">
          <cell r="Y21">
            <v>82.115466666666663</v>
          </cell>
          <cell r="Z21">
            <v>1032</v>
          </cell>
          <cell r="AA21">
            <v>284521.51854000002</v>
          </cell>
          <cell r="AB21">
            <v>87092.080249999999</v>
          </cell>
        </row>
        <row r="22">
          <cell r="Y22">
            <v>78.830848000000003</v>
          </cell>
          <cell r="Z22">
            <v>958.99999999999989</v>
          </cell>
          <cell r="AA22">
            <v>279133.43742000003</v>
          </cell>
          <cell r="AB22">
            <v>83325.412939999995</v>
          </cell>
        </row>
        <row r="23">
          <cell r="Y23">
            <v>94.432786666666672</v>
          </cell>
          <cell r="Z23">
            <v>899</v>
          </cell>
          <cell r="AA23">
            <v>290290.98492000002</v>
          </cell>
          <cell r="AB23">
            <v>84129.683539999998</v>
          </cell>
        </row>
        <row r="24">
          <cell r="Y24">
            <v>100.18086933333333</v>
          </cell>
          <cell r="Z24">
            <v>881</v>
          </cell>
          <cell r="AA24">
            <v>278390.95334999997</v>
          </cell>
          <cell r="AB24">
            <v>74804.61275</v>
          </cell>
        </row>
        <row r="25">
          <cell r="Y25">
            <v>109.21357066666667</v>
          </cell>
          <cell r="Z25">
            <v>853</v>
          </cell>
          <cell r="AA25">
            <v>295180.01936999999</v>
          </cell>
          <cell r="AB25">
            <v>84992.04035000001</v>
          </cell>
        </row>
        <row r="26">
          <cell r="Y26">
            <v>103.46548800000001</v>
          </cell>
          <cell r="Z26">
            <v>799</v>
          </cell>
          <cell r="AA26">
            <v>308289.12336000003</v>
          </cell>
          <cell r="AB26">
            <v>91733.019490000006</v>
          </cell>
        </row>
        <row r="27">
          <cell r="Y27">
            <v>102.64433333333334</v>
          </cell>
          <cell r="Z27">
            <v>705</v>
          </cell>
          <cell r="AA27">
            <v>312606.07992000005</v>
          </cell>
          <cell r="AB27">
            <v>92252.816600000006</v>
          </cell>
        </row>
        <row r="28">
          <cell r="Y28">
            <v>107.30057600000001</v>
          </cell>
          <cell r="Z28">
            <v>705</v>
          </cell>
          <cell r="AA28">
            <v>328892.04197999998</v>
          </cell>
          <cell r="AB28">
            <v>106556.91816</v>
          </cell>
        </row>
        <row r="29">
          <cell r="Y29">
            <v>108.42296152380953</v>
          </cell>
          <cell r="Z29">
            <v>701</v>
          </cell>
          <cell r="AA29">
            <v>321207.53472000005</v>
          </cell>
          <cell r="AB29">
            <v>94445.198680000016</v>
          </cell>
        </row>
        <row r="30">
          <cell r="Y30">
            <v>108.42296152380952</v>
          </cell>
          <cell r="Z30">
            <v>646</v>
          </cell>
          <cell r="AA30">
            <v>350736.49133999995</v>
          </cell>
          <cell r="AB30">
            <v>114336.00212999999</v>
          </cell>
        </row>
        <row r="31">
          <cell r="Y31">
            <v>120.73540723809523</v>
          </cell>
          <cell r="Z31">
            <v>639</v>
          </cell>
          <cell r="AA31">
            <v>336552.20550000004</v>
          </cell>
          <cell r="AB31">
            <v>91031.516799999998</v>
          </cell>
        </row>
        <row r="32">
          <cell r="Y32">
            <v>130.45148342857144</v>
          </cell>
          <cell r="Z32">
            <v>660</v>
          </cell>
          <cell r="AA32">
            <v>343011.41118</v>
          </cell>
          <cell r="AB32">
            <v>105326.68202000002</v>
          </cell>
        </row>
        <row r="33">
          <cell r="Y33">
            <v>98.702011047619052</v>
          </cell>
          <cell r="Z33">
            <v>745.10199999999998</v>
          </cell>
          <cell r="AA33">
            <v>367172.57313000003</v>
          </cell>
          <cell r="AB33">
            <v>118101.18005000001</v>
          </cell>
        </row>
        <row r="34">
          <cell r="Y34">
            <v>107.5933580952381</v>
          </cell>
          <cell r="Z34">
            <v>771.31499999999994</v>
          </cell>
          <cell r="AA34">
            <v>369355.39515</v>
          </cell>
          <cell r="AB34">
            <v>113962.16524</v>
          </cell>
        </row>
        <row r="35">
          <cell r="Y35">
            <v>90.949622095238098</v>
          </cell>
          <cell r="Z35">
            <v>823.62</v>
          </cell>
          <cell r="AA35">
            <v>377782.38647999993</v>
          </cell>
          <cell r="AB35">
            <v>116824.77282</v>
          </cell>
        </row>
        <row r="36">
          <cell r="Y36">
            <v>101.55671771428572</v>
          </cell>
          <cell r="Z36">
            <v>837.6099999999999</v>
          </cell>
          <cell r="AA36">
            <v>382740.39486</v>
          </cell>
          <cell r="AB36">
            <v>138243.69041000001</v>
          </cell>
        </row>
        <row r="37">
          <cell r="Y37">
            <v>120.19533638095238</v>
          </cell>
          <cell r="Z37">
            <v>812.322</v>
          </cell>
          <cell r="AA37">
            <v>377664.72506999999</v>
          </cell>
          <cell r="AB37">
            <v>128096.47633999999</v>
          </cell>
        </row>
        <row r="38">
          <cell r="Y38">
            <v>115.68304761904763</v>
          </cell>
          <cell r="Z38">
            <v>843.41599999999994</v>
          </cell>
          <cell r="AA38">
            <v>376135.12674000004</v>
          </cell>
          <cell r="AB38">
            <v>133544.66495999999</v>
          </cell>
        </row>
        <row r="39">
          <cell r="Y39">
            <v>119.06721288497278</v>
          </cell>
          <cell r="Z39">
            <v>641.03225243675024</v>
          </cell>
          <cell r="AA39">
            <v>387138.49722000002</v>
          </cell>
          <cell r="AB39">
            <v>145087.43745999999</v>
          </cell>
        </row>
        <row r="40">
          <cell r="Y40">
            <v>122.43266042265719</v>
          </cell>
          <cell r="Z40">
            <v>717.24047820983151</v>
          </cell>
          <cell r="AA40">
            <v>398081.00835000002</v>
          </cell>
          <cell r="AB40">
            <v>159781.7592</v>
          </cell>
        </row>
        <row r="41">
          <cell r="Y41">
            <v>123.26747110219405</v>
          </cell>
          <cell r="Z41">
            <v>657.66019866538375</v>
          </cell>
          <cell r="AA41">
            <v>400795.33536000008</v>
          </cell>
          <cell r="AB41">
            <v>168782.14296999999</v>
          </cell>
        </row>
        <row r="42">
          <cell r="Y42">
            <v>124.06235062815065</v>
          </cell>
          <cell r="Z42">
            <v>635.20922082432162</v>
          </cell>
          <cell r="AA42">
            <v>403379.82909000001</v>
          </cell>
          <cell r="AB42">
            <v>165515.91069999998</v>
          </cell>
        </row>
        <row r="43">
          <cell r="Y43">
            <v>124.49535407478635</v>
          </cell>
          <cell r="Z43">
            <v>732.14257665852097</v>
          </cell>
          <cell r="AA43">
            <v>404787.70872</v>
          </cell>
          <cell r="AB43">
            <v>144581.04485999999</v>
          </cell>
        </row>
        <row r="44">
          <cell r="Y44">
            <v>121.83494096750302</v>
          </cell>
          <cell r="Z44">
            <v>638.4735250730165</v>
          </cell>
          <cell r="AA44">
            <v>396137.56644000002</v>
          </cell>
          <cell r="AB44">
            <v>148472.82093000002</v>
          </cell>
        </row>
        <row r="45">
          <cell r="Y45">
            <v>127.72478612058806</v>
          </cell>
          <cell r="Z45">
            <v>791.38371190217595</v>
          </cell>
          <cell r="AA45">
            <v>415287.97524</v>
          </cell>
          <cell r="AB45">
            <v>170704.94546000002</v>
          </cell>
        </row>
        <row r="46">
          <cell r="Y46">
            <v>127.98433861885961</v>
          </cell>
          <cell r="Z46">
            <v>689.01501340022321</v>
          </cell>
          <cell r="AA46">
            <v>416131.89155999996</v>
          </cell>
          <cell r="AB46">
            <v>165054.1998</v>
          </cell>
        </row>
        <row r="47">
          <cell r="Y47">
            <v>123.6967310031816</v>
          </cell>
          <cell r="Z47">
            <v>652.10853784456822</v>
          </cell>
          <cell r="AA47">
            <v>402191.04311999999</v>
          </cell>
          <cell r="AB47">
            <v>157495.54555000001</v>
          </cell>
        </row>
        <row r="48">
          <cell r="Y48">
            <v>124.78485493824306</v>
          </cell>
          <cell r="Z48">
            <v>674.99577467607799</v>
          </cell>
          <cell r="AA48">
            <v>405729</v>
          </cell>
          <cell r="AB48">
            <v>148939</v>
          </cell>
        </row>
        <row r="49">
          <cell r="Y49">
            <v>132.66876207324125</v>
          </cell>
          <cell r="Z49">
            <v>740.18178084103192</v>
          </cell>
          <cell r="AA49">
            <v>431362.95821999997</v>
          </cell>
          <cell r="AB49">
            <v>179818.52287000002</v>
          </cell>
        </row>
        <row r="50">
          <cell r="Y50">
            <v>136.12155900938245</v>
          </cell>
          <cell r="Z50">
            <v>782.7819030327712</v>
          </cell>
          <cell r="AA50">
            <v>442589.47964999999</v>
          </cell>
          <cell r="AB50">
            <v>181611.74842999998</v>
          </cell>
        </row>
        <row r="51">
          <cell r="Y51">
            <v>138.21045748104865</v>
          </cell>
          <cell r="Z51">
            <v>906.9187616154735</v>
          </cell>
          <cell r="AA51">
            <v>449381.38311</v>
          </cell>
          <cell r="AB51">
            <v>194396.67218999998</v>
          </cell>
        </row>
        <row r="52">
          <cell r="Y52">
            <v>144.76665375950395</v>
          </cell>
          <cell r="Z52">
            <v>929.59258094851407</v>
          </cell>
          <cell r="AA52">
            <v>470698.38477000006</v>
          </cell>
          <cell r="AB52">
            <v>205786.03752000001</v>
          </cell>
        </row>
        <row r="53">
          <cell r="Y53">
            <v>146.84182589712691</v>
          </cell>
          <cell r="Z53">
            <v>820.94298988827359</v>
          </cell>
          <cell r="AA53">
            <v>477445.65804000001</v>
          </cell>
          <cell r="AB53">
            <v>202291.92858000001</v>
          </cell>
        </row>
        <row r="54">
          <cell r="AB54">
            <v>196480.32879999999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997-2002"/>
      <sheetName val="Major_uses"/>
      <sheetName val="Industrial "/>
      <sheetName val="Sheet1 (2)"/>
      <sheetName val="Data 1997-2007_NOT USED"/>
      <sheetName val="Data 1987-2017"/>
      <sheetName val="Preliminary estimates - 2017"/>
      <sheetName val="Pivot_Table_2012"/>
      <sheetName val="Pivot table 2017 (prelim)"/>
      <sheetName val="Sector Table "/>
      <sheetName val="Sector_estimates"/>
      <sheetName val="Compute_intensities"/>
      <sheetName val="BEA&amp;BLS_Output_data"/>
      <sheetName val="NEA_Data"/>
      <sheetName val="Prices"/>
      <sheetName val="stb0709"/>
      <sheetName val="stb0608"/>
      <sheetName val="stb0523"/>
      <sheetName val="Conversion_Factors"/>
      <sheetName val="Data 1987-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FP17">
            <v>211.08702249660834</v>
          </cell>
          <cell r="FQ17">
            <v>876.39360056669716</v>
          </cell>
          <cell r="FR17">
            <v>344533.53800000006</v>
          </cell>
          <cell r="FS17">
            <v>286934.34858000005</v>
          </cell>
        </row>
        <row r="18">
          <cell r="FP18">
            <v>210.28396335722408</v>
          </cell>
          <cell r="FQ18">
            <v>878.53842990685996</v>
          </cell>
          <cell r="FR18">
            <v>329096.96418000001</v>
          </cell>
          <cell r="FS18">
            <v>273389.72408000001</v>
          </cell>
        </row>
        <row r="19">
          <cell r="FP19">
            <v>214.0369330628499</v>
          </cell>
          <cell r="FQ19">
            <v>893.39333827911491</v>
          </cell>
          <cell r="FR19">
            <v>333327.00228000002</v>
          </cell>
          <cell r="FS19">
            <v>278014.63030000002</v>
          </cell>
        </row>
        <row r="20">
          <cell r="FP20">
            <v>230.20038943492705</v>
          </cell>
          <cell r="FQ20">
            <v>963.8849983403037</v>
          </cell>
          <cell r="FR20">
            <v>348714.53218000004</v>
          </cell>
          <cell r="FS20">
            <v>284035.26074</v>
          </cell>
        </row>
        <row r="21">
          <cell r="FP21">
            <v>230.83670134549718</v>
          </cell>
          <cell r="FQ21">
            <v>980.32018831833568</v>
          </cell>
          <cell r="FR21">
            <v>361380.12452000001</v>
          </cell>
          <cell r="FS21">
            <v>234851.2309</v>
          </cell>
        </row>
        <row r="22">
          <cell r="FP22">
            <v>212.61689558170588</v>
          </cell>
          <cell r="FQ22">
            <v>901.59884384121096</v>
          </cell>
          <cell r="FR22">
            <v>348469.31258000003</v>
          </cell>
          <cell r="FS22">
            <v>204992.06134000001</v>
          </cell>
        </row>
        <row r="23">
          <cell r="FP23">
            <v>216.5075726171267</v>
          </cell>
          <cell r="FQ23">
            <v>920.93029091121286</v>
          </cell>
          <cell r="FR23">
            <v>355733.94322999998</v>
          </cell>
          <cell r="FS23">
            <v>208124.36788000001</v>
          </cell>
        </row>
        <row r="24">
          <cell r="FP24">
            <v>219.35849603024002</v>
          </cell>
          <cell r="FQ24">
            <v>952.35943661855993</v>
          </cell>
          <cell r="FR24">
            <v>366725.9118</v>
          </cell>
          <cell r="FS24">
            <v>212928.67309999999</v>
          </cell>
        </row>
        <row r="25">
          <cell r="FP25">
            <v>231.63923433067774</v>
          </cell>
          <cell r="FQ25">
            <v>1003.2617438371367</v>
          </cell>
          <cell r="FR25">
            <v>381347.13045</v>
          </cell>
          <cell r="FS25">
            <v>214945.11786</v>
          </cell>
        </row>
        <row r="26">
          <cell r="FP26">
            <v>246.28809060373115</v>
          </cell>
          <cell r="FQ26">
            <v>1042.9834497397244</v>
          </cell>
          <cell r="FR26">
            <v>395962.21861000004</v>
          </cell>
          <cell r="FS26">
            <v>179703.97830000002</v>
          </cell>
        </row>
        <row r="27">
          <cell r="FP27">
            <v>248.50844910581924</v>
          </cell>
          <cell r="FQ27">
            <v>1061.3763633547583</v>
          </cell>
          <cell r="FR27">
            <v>410859.30931000004</v>
          </cell>
          <cell r="FS27">
            <v>178527.12086</v>
          </cell>
        </row>
        <row r="28">
          <cell r="FP28">
            <v>244.49928939741571</v>
          </cell>
          <cell r="FQ28">
            <v>1044.9469992419256</v>
          </cell>
          <cell r="FR28">
            <v>416756.84068999998</v>
          </cell>
          <cell r="FS28">
            <v>163425.31304000001</v>
          </cell>
        </row>
        <row r="29">
          <cell r="FP29">
            <v>209.63054667908293</v>
          </cell>
          <cell r="FQ29">
            <v>900.1447792737747</v>
          </cell>
          <cell r="FR29">
            <v>386171.82607999997</v>
          </cell>
          <cell r="FS29">
            <v>155137.07924000002</v>
          </cell>
        </row>
        <row r="30">
          <cell r="FP30">
            <v>207.30115903066996</v>
          </cell>
          <cell r="FQ30">
            <v>873.71373615222626</v>
          </cell>
          <cell r="FR30">
            <v>366266.12504999997</v>
          </cell>
          <cell r="FS30">
            <v>153526.07622000002</v>
          </cell>
        </row>
        <row r="31">
          <cell r="FP31">
            <v>237.97346117676415</v>
          </cell>
          <cell r="FQ31">
            <v>977.40092242758396</v>
          </cell>
          <cell r="FR31">
            <v>400284.21405999997</v>
          </cell>
          <cell r="FS31">
            <v>168312.14180000001</v>
          </cell>
        </row>
        <row r="32">
          <cell r="FP32">
            <v>236.2842115127344</v>
          </cell>
          <cell r="FQ32">
            <v>946.90550840656806</v>
          </cell>
          <cell r="FR32">
            <v>389408.72480000003</v>
          </cell>
          <cell r="FS32">
            <v>183205.84677999999</v>
          </cell>
        </row>
        <row r="33">
          <cell r="FP33">
            <v>227.50617356446799</v>
          </cell>
          <cell r="FQ33">
            <v>865.9219488050702</v>
          </cell>
          <cell r="FR33">
            <v>354765.32581000001</v>
          </cell>
          <cell r="FS33">
            <v>205404.67903999999</v>
          </cell>
        </row>
        <row r="34">
          <cell r="FP34">
            <v>228.52266842653205</v>
          </cell>
          <cell r="FQ34">
            <v>860.26198555303552</v>
          </cell>
          <cell r="FR34">
            <v>356843.56192000001</v>
          </cell>
          <cell r="FS34">
            <v>208928.0754</v>
          </cell>
        </row>
        <row r="35">
          <cell r="FP35">
            <v>243.80681479411882</v>
          </cell>
          <cell r="FQ35">
            <v>893.5600144227144</v>
          </cell>
          <cell r="FR35">
            <v>378202.18907999998</v>
          </cell>
          <cell r="FS35">
            <v>235758.98984000002</v>
          </cell>
        </row>
        <row r="36">
          <cell r="FP36">
            <v>245.46655855949143</v>
          </cell>
          <cell r="FQ36">
            <v>851.04936079440392</v>
          </cell>
          <cell r="FR36">
            <v>366229.34210999997</v>
          </cell>
          <cell r="FS36">
            <v>224008.35533999998</v>
          </cell>
        </row>
        <row r="37">
          <cell r="FP37">
            <v>255.91729254840357</v>
          </cell>
          <cell r="FQ37">
            <v>863.0870406103536</v>
          </cell>
          <cell r="FR37">
            <v>380635.99361</v>
          </cell>
          <cell r="FS37">
            <v>223305.11126000003</v>
          </cell>
        </row>
        <row r="38">
          <cell r="FP38">
            <v>266.06854265305668</v>
          </cell>
          <cell r="FQ38">
            <v>865.44570511292056</v>
          </cell>
          <cell r="FR38">
            <v>390481.56054999999</v>
          </cell>
          <cell r="FS38">
            <v>231962.90700000004</v>
          </cell>
        </row>
        <row r="39">
          <cell r="FP39">
            <v>262.68851520000004</v>
          </cell>
          <cell r="FQ39">
            <v>817.28748980682303</v>
          </cell>
          <cell r="FR39">
            <v>375247.2929</v>
          </cell>
          <cell r="FS39">
            <v>222024.20240000004</v>
          </cell>
        </row>
        <row r="40">
          <cell r="FP40">
            <v>256.88220689941494</v>
          </cell>
          <cell r="FQ40">
            <v>820.61860104857783</v>
          </cell>
          <cell r="FR40">
            <v>381935.65749000001</v>
          </cell>
          <cell r="FS40">
            <v>235360.72406000001</v>
          </cell>
        </row>
        <row r="41">
          <cell r="FP41">
            <v>263.72438065413297</v>
          </cell>
          <cell r="FQ41">
            <v>825.10882165908185</v>
          </cell>
          <cell r="FR41">
            <v>389237.07107999997</v>
          </cell>
          <cell r="FS41">
            <v>258406.31959999999</v>
          </cell>
        </row>
        <row r="42">
          <cell r="FP42">
            <v>263.33921410810126</v>
          </cell>
          <cell r="FQ42">
            <v>803.2111848610856</v>
          </cell>
          <cell r="FR42">
            <v>385393.25384999998</v>
          </cell>
          <cell r="FS42">
            <v>266475.68661999999</v>
          </cell>
        </row>
        <row r="43">
          <cell r="FP43">
            <v>266.60019961462808</v>
          </cell>
          <cell r="FQ43">
            <v>810.94160160627109</v>
          </cell>
          <cell r="FR43">
            <v>397188.31660999998</v>
          </cell>
          <cell r="FS43">
            <v>251542.51386000001</v>
          </cell>
        </row>
        <row r="44">
          <cell r="FP44">
            <v>272.81841223600003</v>
          </cell>
          <cell r="FQ44">
            <v>826.80039745940098</v>
          </cell>
          <cell r="FR44">
            <v>416143.79168999998</v>
          </cell>
          <cell r="FS44">
            <v>263964.10062000004</v>
          </cell>
        </row>
        <row r="45">
          <cell r="FP45">
            <v>275.53207006901897</v>
          </cell>
          <cell r="FQ45">
            <v>819.07026714900928</v>
          </cell>
          <cell r="FR45">
            <v>413550.59442000004</v>
          </cell>
          <cell r="FS45">
            <v>274623.98920000001</v>
          </cell>
        </row>
        <row r="46">
          <cell r="FP46">
            <v>263.87918054781761</v>
          </cell>
          <cell r="FQ46">
            <v>774.20955243567334</v>
          </cell>
          <cell r="FR46">
            <v>394306.98631000007</v>
          </cell>
          <cell r="FS46">
            <v>266346.51934</v>
          </cell>
        </row>
        <row r="47">
          <cell r="FP47">
            <v>263.89672207523137</v>
          </cell>
          <cell r="FQ47">
            <v>790.62019836135721</v>
          </cell>
          <cell r="FR47">
            <v>414292.38371000002</v>
          </cell>
          <cell r="FS47">
            <v>236200.31138</v>
          </cell>
        </row>
        <row r="48">
          <cell r="FP48">
            <v>264.56927926303632</v>
          </cell>
          <cell r="FQ48">
            <v>798.1295235826899</v>
          </cell>
          <cell r="FR48">
            <v>440812.88345000002</v>
          </cell>
          <cell r="FS48">
            <v>273325.14043999999</v>
          </cell>
        </row>
        <row r="49">
          <cell r="FP49">
            <v>243.55678412195454</v>
          </cell>
          <cell r="FQ49">
            <v>723.17275471271944</v>
          </cell>
          <cell r="FR49">
            <v>409578.03690000006</v>
          </cell>
          <cell r="FS49">
            <v>280554.92014</v>
          </cell>
        </row>
        <row r="50">
          <cell r="FP50">
            <v>242.99168943278758</v>
          </cell>
          <cell r="FQ50">
            <v>707.50513513895282</v>
          </cell>
          <cell r="FR50">
            <v>418001.33015999995</v>
          </cell>
          <cell r="FS50">
            <v>248435.32318000001</v>
          </cell>
        </row>
        <row r="51">
          <cell r="FP51">
            <v>242.47351460183296</v>
          </cell>
          <cell r="FQ51">
            <v>705.89322546555184</v>
          </cell>
          <cell r="FR51">
            <v>427785.59220000001</v>
          </cell>
          <cell r="FS51">
            <v>249877.69114000001</v>
          </cell>
        </row>
        <row r="52">
          <cell r="FP52">
            <v>250.4522411728602</v>
          </cell>
          <cell r="FQ52">
            <v>710.88498587256095</v>
          </cell>
          <cell r="FR52">
            <v>450443.88324</v>
          </cell>
          <cell r="FS52">
            <v>254061.27581999998</v>
          </cell>
        </row>
        <row r="53">
          <cell r="FP53">
            <v>255.59784269876798</v>
          </cell>
          <cell r="FQ53">
            <v>716.76968370886118</v>
          </cell>
          <cell r="FR53">
            <v>481782.94812000002</v>
          </cell>
          <cell r="FS53">
            <v>293062.61842000001</v>
          </cell>
        </row>
        <row r="54">
          <cell r="FP54">
            <v>252.50137503999997</v>
          </cell>
          <cell r="FQ54">
            <v>689.35192126952631</v>
          </cell>
          <cell r="FR54">
            <v>486576.99130000005</v>
          </cell>
          <cell r="FS54">
            <v>315652.5405</v>
          </cell>
        </row>
        <row r="55">
          <cell r="FP55">
            <v>263.98797121434905</v>
          </cell>
          <cell r="FQ55">
            <v>744.40942619413045</v>
          </cell>
          <cell r="FR55">
            <v>511620.04295000003</v>
          </cell>
          <cell r="FS55">
            <v>305545.20084</v>
          </cell>
        </row>
        <row r="56">
          <cell r="FP56">
            <v>261.421036292888</v>
          </cell>
          <cell r="FQ56">
            <v>729.0361110228157</v>
          </cell>
          <cell r="FR56">
            <v>491775.64682000002</v>
          </cell>
          <cell r="FS56">
            <v>350402.12680000003</v>
          </cell>
        </row>
        <row r="57">
          <cell r="FP57">
            <v>260.49038844998273</v>
          </cell>
          <cell r="FQ57">
            <v>766.35764456143613</v>
          </cell>
          <cell r="FR57">
            <v>509854.46182999999</v>
          </cell>
          <cell r="FS57">
            <v>309258.76013999997</v>
          </cell>
        </row>
        <row r="58">
          <cell r="FP58">
            <v>283.13814580879648</v>
          </cell>
          <cell r="FQ58">
            <v>857.88527979968012</v>
          </cell>
          <cell r="FR58">
            <v>558922.90379000001</v>
          </cell>
          <cell r="FS58">
            <v>320758.23603999999</v>
          </cell>
        </row>
        <row r="59">
          <cell r="FP59">
            <v>288.57160609442394</v>
          </cell>
          <cell r="FQ59">
            <v>898.57592252553002</v>
          </cell>
          <cell r="FR59">
            <v>613049</v>
          </cell>
          <cell r="FS59">
            <v>358798</v>
          </cell>
        </row>
        <row r="60">
          <cell r="FP60">
            <v>301.02800797458178</v>
          </cell>
          <cell r="FQ60">
            <v>996.05858523604923</v>
          </cell>
          <cell r="FR60">
            <v>640954.99048000004</v>
          </cell>
          <cell r="FS60">
            <v>372927.46524000005</v>
          </cell>
        </row>
        <row r="61">
          <cell r="FP61">
            <v>333.75357183494651</v>
          </cell>
          <cell r="FQ61">
            <v>1185.2393996143014</v>
          </cell>
          <cell r="FR61">
            <v>725623.18787000002</v>
          </cell>
          <cell r="FS61">
            <v>413808.90935999999</v>
          </cell>
        </row>
        <row r="62">
          <cell r="FP62">
            <v>325.05996816233471</v>
          </cell>
          <cell r="FQ62">
            <v>1218.8455364102026</v>
          </cell>
          <cell r="FR62">
            <v>674151.59383000003</v>
          </cell>
          <cell r="FS62">
            <v>448791.71435999998</v>
          </cell>
        </row>
        <row r="63">
          <cell r="FP63">
            <v>294.20402569908504</v>
          </cell>
          <cell r="FQ63">
            <v>1167.8228566721514</v>
          </cell>
          <cell r="FR63">
            <v>562123.01957</v>
          </cell>
          <cell r="FS63">
            <v>422832.67905999999</v>
          </cell>
        </row>
        <row r="64">
          <cell r="FP64">
            <v>308.52890580000002</v>
          </cell>
          <cell r="FQ64">
            <v>1336.9427796007599</v>
          </cell>
          <cell r="FR64">
            <v>629822.02064</v>
          </cell>
          <cell r="FS64">
            <v>453072.17450000002</v>
          </cell>
        </row>
        <row r="65">
          <cell r="FR65">
            <v>709782.0017100001</v>
          </cell>
          <cell r="FS65">
            <v>467904.88381999999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Construction"/>
      <sheetName val="Report_tables"/>
      <sheetName val="Intensity_estimates"/>
      <sheetName val="stb0303"/>
      <sheetName val="stb0304"/>
      <sheetName val="stb0523"/>
      <sheetName val="stb0524"/>
      <sheetName val="Petroleum_prices"/>
    </sheetNames>
    <sheetDataSet>
      <sheetData sheetId="0"/>
      <sheetData sheetId="1"/>
      <sheetData sheetId="2"/>
      <sheetData sheetId="3">
        <row r="6">
          <cell r="W6">
            <v>34.759215403515491</v>
          </cell>
          <cell r="X6">
            <v>418.90152332934434</v>
          </cell>
          <cell r="Y6">
            <v>777394.15519999992</v>
          </cell>
          <cell r="Z6">
            <v>514801.42218000005</v>
          </cell>
        </row>
        <row r="7">
          <cell r="W7">
            <v>38.578481731649759</v>
          </cell>
          <cell r="X7">
            <v>464.92950365867324</v>
          </cell>
          <cell r="Y7">
            <v>862812.51940000011</v>
          </cell>
          <cell r="Z7">
            <v>515897.19180000003</v>
          </cell>
        </row>
        <row r="8">
          <cell r="W8">
            <v>42.134449789835891</v>
          </cell>
          <cell r="X8">
            <v>507.7843385331683</v>
          </cell>
          <cell r="Y8">
            <v>942342.18519999995</v>
          </cell>
          <cell r="Z8">
            <v>522217.23677999998</v>
          </cell>
        </row>
        <row r="9">
          <cell r="W9">
            <v>42.640386064024526</v>
          </cell>
          <cell r="X9">
            <v>513.88164175203656</v>
          </cell>
          <cell r="Y9">
            <v>953657.51260000002</v>
          </cell>
          <cell r="Z9">
            <v>541066.68792000005</v>
          </cell>
        </row>
        <row r="10">
          <cell r="W10">
            <v>37.540183262018594</v>
          </cell>
          <cell r="X10">
            <v>452.41642459317069</v>
          </cell>
          <cell r="Y10">
            <v>839590.8456</v>
          </cell>
          <cell r="Z10">
            <v>512183.75031000003</v>
          </cell>
        </row>
        <row r="11">
          <cell r="W11">
            <v>33.58398261465949</v>
          </cell>
          <cell r="X11">
            <v>404.73817701087182</v>
          </cell>
          <cell r="Y11">
            <v>751109.92839999986</v>
          </cell>
          <cell r="Z11">
            <v>473737.73238000006</v>
          </cell>
        </row>
        <row r="12">
          <cell r="W12">
            <v>36.173722897543328</v>
          </cell>
          <cell r="X12">
            <v>435.94849453195394</v>
          </cell>
          <cell r="Y12">
            <v>809029.79039999994</v>
          </cell>
          <cell r="Z12">
            <v>526605.84944999998</v>
          </cell>
        </row>
        <row r="13">
          <cell r="W13">
            <v>39.032527105921602</v>
          </cell>
          <cell r="X13">
            <v>470.40144244483696</v>
          </cell>
          <cell r="Y13">
            <v>872967.30040000007</v>
          </cell>
          <cell r="Z13">
            <v>538648.24689000007</v>
          </cell>
        </row>
        <row r="14">
          <cell r="W14">
            <v>43.411058915500497</v>
          </cell>
          <cell r="X14">
            <v>496.19404156473195</v>
          </cell>
          <cell r="Y14">
            <v>943072.8996</v>
          </cell>
          <cell r="Z14">
            <v>557470.02708000003</v>
          </cell>
        </row>
        <row r="15">
          <cell r="W15">
            <v>45.519988736947298</v>
          </cell>
          <cell r="X15">
            <v>493.58942045112593</v>
          </cell>
          <cell r="Y15">
            <v>961340.75960000011</v>
          </cell>
          <cell r="Z15">
            <v>558599.00184000004</v>
          </cell>
        </row>
        <row r="16">
          <cell r="W16">
            <v>42.286618735061303</v>
          </cell>
          <cell r="X16">
            <v>435.06106655189922</v>
          </cell>
          <cell r="Y16">
            <v>868851.6590000001</v>
          </cell>
          <cell r="Z16">
            <v>529212.45293999999</v>
          </cell>
        </row>
        <row r="17">
          <cell r="W17">
            <v>42.772477591909158</v>
          </cell>
          <cell r="X17">
            <v>417.5750560078518</v>
          </cell>
          <cell r="Y17">
            <v>855645.07079999999</v>
          </cell>
          <cell r="Z17">
            <v>499986.39555000002</v>
          </cell>
        </row>
        <row r="18">
          <cell r="W18">
            <v>40.94480358030831</v>
          </cell>
          <cell r="X18">
            <v>379.31475863933144</v>
          </cell>
          <cell r="Y18">
            <v>798026.09119999991</v>
          </cell>
          <cell r="Z18">
            <v>469282.70942999999</v>
          </cell>
        </row>
        <row r="19">
          <cell r="W19">
            <v>44.324442206188863</v>
          </cell>
          <cell r="X19">
            <v>408.42073469048756</v>
          </cell>
          <cell r="Y19">
            <v>882864.18220000016</v>
          </cell>
          <cell r="Z19">
            <v>501773.93892000004</v>
          </cell>
        </row>
        <row r="20">
          <cell r="W20">
            <v>49.580156790088402</v>
          </cell>
          <cell r="X20">
            <v>454.27365062955852</v>
          </cell>
          <cell r="Y20">
            <v>1009718.3512</v>
          </cell>
          <cell r="Z20">
            <v>554315.53878000006</v>
          </cell>
        </row>
        <row r="21">
          <cell r="W21">
            <v>52.13913990267033</v>
          </cell>
          <cell r="X21">
            <v>474.88776232941774</v>
          </cell>
          <cell r="Y21">
            <v>1086217.7014000001</v>
          </cell>
          <cell r="Z21">
            <v>593602.75358999998</v>
          </cell>
        </row>
        <row r="22">
          <cell r="W22">
            <v>53.232276462942622</v>
          </cell>
          <cell r="X22">
            <v>481.81648808308432</v>
          </cell>
          <cell r="Y22">
            <v>1135057.3624</v>
          </cell>
          <cell r="Z22">
            <v>611682.95232000004</v>
          </cell>
        </row>
        <row r="23">
          <cell r="W23">
            <v>53.292563600782771</v>
          </cell>
          <cell r="X23">
            <v>479.18515679354783</v>
          </cell>
          <cell r="Y23">
            <v>1163694.9194000002</v>
          </cell>
          <cell r="Z23">
            <v>630078.59988000011</v>
          </cell>
        </row>
        <row r="24">
          <cell r="W24">
            <v>56.748653896960548</v>
          </cell>
          <cell r="X24">
            <v>484.57248289588671</v>
          </cell>
          <cell r="Y24">
            <v>1153303.7308</v>
          </cell>
          <cell r="Z24">
            <v>651423.97071000002</v>
          </cell>
        </row>
        <row r="25">
          <cell r="W25">
            <v>59.926959434251174</v>
          </cell>
          <cell r="X25">
            <v>488.10018702594192</v>
          </cell>
          <cell r="Y25">
            <v>1138979.5793999999</v>
          </cell>
          <cell r="Z25">
            <v>656681.45121000009</v>
          </cell>
        </row>
        <row r="26">
          <cell r="W26">
            <v>62.484437264453398</v>
          </cell>
          <cell r="X26">
            <v>487.307750364095</v>
          </cell>
          <cell r="Y26">
            <v>1115317.3278000001</v>
          </cell>
          <cell r="Z26">
            <v>646100.07993000001</v>
          </cell>
        </row>
        <row r="27">
          <cell r="W27">
            <v>60.611146358028606</v>
          </cell>
          <cell r="X27">
            <v>454.12993994439478</v>
          </cell>
          <cell r="Y27">
            <v>1019819.4031999999</v>
          </cell>
          <cell r="Z27">
            <v>597913.88760000002</v>
          </cell>
        </row>
        <row r="28">
          <cell r="W28">
            <v>66.32054176072235</v>
          </cell>
          <cell r="X28">
            <v>478.7948250397248</v>
          </cell>
          <cell r="Y28">
            <v>1055345.0179999999</v>
          </cell>
          <cell r="Z28">
            <v>605999.33918999997</v>
          </cell>
        </row>
        <row r="29">
          <cell r="W29">
            <v>68.158829117031004</v>
          </cell>
          <cell r="X29">
            <v>479.02559272400191</v>
          </cell>
          <cell r="Y29">
            <v>1080920.0220000001</v>
          </cell>
          <cell r="Z29">
            <v>621799.45163999998</v>
          </cell>
        </row>
        <row r="30">
          <cell r="W30">
            <v>71.04080146361143</v>
          </cell>
          <cell r="X30">
            <v>485.78020533596919</v>
          </cell>
          <cell r="Y30">
            <v>1122817.8962000001</v>
          </cell>
          <cell r="Z30">
            <v>651816.89820000005</v>
          </cell>
        </row>
        <row r="31">
          <cell r="W31">
            <v>71.628762870116518</v>
          </cell>
          <cell r="X31">
            <v>476.28054394807367</v>
          </cell>
          <cell r="Y31">
            <v>1128298.2542000001</v>
          </cell>
          <cell r="Z31">
            <v>655397.51913000003</v>
          </cell>
        </row>
        <row r="32">
          <cell r="W32">
            <v>76.497767878626576</v>
          </cell>
          <cell r="X32">
            <v>494.31369515004468</v>
          </cell>
          <cell r="Y32">
            <v>1200950.6080000002</v>
          </cell>
          <cell r="Z32">
            <v>684916.88858999999</v>
          </cell>
        </row>
        <row r="33">
          <cell r="W33">
            <v>79.01951883794824</v>
          </cell>
          <cell r="X33">
            <v>495.89279736703884</v>
          </cell>
          <cell r="Y33">
            <v>1236390.2564000001</v>
          </cell>
          <cell r="Z33">
            <v>691353.15156000003</v>
          </cell>
        </row>
        <row r="34">
          <cell r="W34">
            <v>88.520847224451828</v>
          </cell>
          <cell r="X34">
            <v>520.53496179030822</v>
          </cell>
          <cell r="Y34">
            <v>1317843.4204000002</v>
          </cell>
          <cell r="Z34">
            <v>723019.78674000001</v>
          </cell>
        </row>
        <row r="35">
          <cell r="W35">
            <v>96.579353729080452</v>
          </cell>
          <cell r="X35">
            <v>533.28593325038094</v>
          </cell>
          <cell r="Y35">
            <v>1371271.5380000002</v>
          </cell>
          <cell r="Z35">
            <v>752832.46826999995</v>
          </cell>
        </row>
        <row r="36">
          <cell r="W36">
            <v>105.2118398876238</v>
          </cell>
          <cell r="X36">
            <v>546.55839787555635</v>
          </cell>
          <cell r="Y36">
            <v>1427762.2085999998</v>
          </cell>
          <cell r="Z36">
            <v>783314.78679000004</v>
          </cell>
        </row>
        <row r="37">
          <cell r="W37">
            <v>110.59745206607151</v>
          </cell>
          <cell r="X37">
            <v>541.44429246193192</v>
          </cell>
          <cell r="Y37">
            <v>1437272.2416000001</v>
          </cell>
          <cell r="Z37">
            <v>767199.22551000002</v>
          </cell>
        </row>
        <row r="38">
          <cell r="W38">
            <v>113.80754055238933</v>
          </cell>
          <cell r="X38">
            <v>525.87532979351636</v>
          </cell>
          <cell r="Y38">
            <v>1418886.1777999999</v>
          </cell>
          <cell r="Z38">
            <v>742306.43888999999</v>
          </cell>
        </row>
        <row r="39">
          <cell r="W39">
            <v>135.31387157477437</v>
          </cell>
          <cell r="X39">
            <v>534.8249052381932</v>
          </cell>
          <cell r="Y39">
            <v>1467145.5656000001</v>
          </cell>
          <cell r="Z39">
            <v>754398.64404000004</v>
          </cell>
        </row>
        <row r="40">
          <cell r="W40">
            <v>159.17568661667181</v>
          </cell>
          <cell r="X40">
            <v>547.29639834363786</v>
          </cell>
          <cell r="Y40">
            <v>1526870.7220000003</v>
          </cell>
          <cell r="Z40">
            <v>781328.01257999986</v>
          </cell>
        </row>
        <row r="41">
          <cell r="W41">
            <v>182.16691069026129</v>
          </cell>
          <cell r="X41">
            <v>552.05078513459989</v>
          </cell>
          <cell r="Y41">
            <v>1566759.1316</v>
          </cell>
          <cell r="Z41">
            <v>784797.94971000007</v>
          </cell>
        </row>
        <row r="42">
          <cell r="W42">
            <v>196.46838951323863</v>
          </cell>
          <cell r="X42">
            <v>530.27700794051555</v>
          </cell>
          <cell r="Y42">
            <v>1531437.6869999999</v>
          </cell>
          <cell r="Z42">
            <v>768400.14474000013</v>
          </cell>
        </row>
        <row r="43">
          <cell r="W43">
            <v>203.37106473293244</v>
          </cell>
          <cell r="X43">
            <v>493.05448429068298</v>
          </cell>
          <cell r="Y43">
            <v>1449436.4872000001</v>
          </cell>
          <cell r="Z43">
            <v>744697.20897000004</v>
          </cell>
        </row>
        <row r="44">
          <cell r="W44">
            <v>173.30355697500707</v>
          </cell>
          <cell r="X44">
            <v>443.92969352812236</v>
          </cell>
          <cell r="Y44">
            <v>1341000.6194000002</v>
          </cell>
          <cell r="Z44">
            <v>672105.23873999994</v>
          </cell>
        </row>
        <row r="45">
          <cell r="W45">
            <v>137.5145095664663</v>
          </cell>
          <cell r="X45">
            <v>374.6517595913657</v>
          </cell>
          <cell r="Y45">
            <v>1163813.1232</v>
          </cell>
          <cell r="Z45">
            <v>577193.88024000009</v>
          </cell>
        </row>
        <row r="46">
          <cell r="W46">
            <v>115.20696402637762</v>
          </cell>
          <cell r="X46">
            <v>336.52261390948985</v>
          </cell>
          <cell r="Y46">
            <v>1075869.496</v>
          </cell>
          <cell r="Z46">
            <v>547486.34831999999</v>
          </cell>
        </row>
        <row r="47">
          <cell r="W47">
            <v>100.55472634274724</v>
          </cell>
          <cell r="X47">
            <v>318.05024992367584</v>
          </cell>
          <cell r="Y47">
            <v>1047371.6344</v>
          </cell>
          <cell r="Z47">
            <v>538664.84946000006</v>
          </cell>
        </row>
        <row r="48">
          <cell r="W48">
            <v>91.264943769253236</v>
          </cell>
          <cell r="X48">
            <v>316.50569314961626</v>
          </cell>
          <cell r="Y48">
            <v>1074580</v>
          </cell>
          <cell r="Z48">
            <v>553419</v>
          </cell>
        </row>
        <row r="49">
          <cell r="W49">
            <v>118.50150194144868</v>
          </cell>
          <cell r="X49">
            <v>414.24087537206083</v>
          </cell>
          <cell r="Y49">
            <v>1124891.8356000001</v>
          </cell>
          <cell r="Z49">
            <v>567171.46214999992</v>
          </cell>
        </row>
        <row r="50">
          <cell r="W50">
            <v>148.77058923424966</v>
          </cell>
          <cell r="X50">
            <v>522.83151404738203</v>
          </cell>
          <cell r="Y50">
            <v>1182983.6303999999</v>
          </cell>
          <cell r="Z50">
            <v>577747.29924000008</v>
          </cell>
        </row>
        <row r="51">
          <cell r="W51">
            <v>185.01630374088288</v>
          </cell>
          <cell r="X51">
            <v>652.70337567464912</v>
          </cell>
          <cell r="Y51">
            <v>1265737.0362</v>
          </cell>
          <cell r="Z51">
            <v>604610.25750000007</v>
          </cell>
        </row>
        <row r="52">
          <cell r="W52">
            <v>222.4889630507335</v>
          </cell>
          <cell r="X52">
            <v>787.16212094147613</v>
          </cell>
          <cell r="Y52">
            <v>1335573.9904</v>
          </cell>
          <cell r="Z52">
            <v>625225.11525000003</v>
          </cell>
        </row>
        <row r="53">
          <cell r="W53">
            <v>253.79641984190249</v>
          </cell>
          <cell r="X53">
            <v>899.94440877668296</v>
          </cell>
          <cell r="Y53">
            <v>1357194.54</v>
          </cell>
          <cell r="Z53">
            <v>639641.68019999994</v>
          </cell>
        </row>
        <row r="54">
          <cell r="Z54">
            <v>653687.45441999997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Fuel"/>
      <sheetName val="1stUse"/>
      <sheetName val="Byprod"/>
      <sheetName val="EndUse"/>
      <sheetName val="Intensity"/>
      <sheetName val="Exp"/>
      <sheetName val="E_EGS"/>
      <sheetName val="Price"/>
      <sheetName val="NonFuel"/>
      <sheetName val="Offsite"/>
      <sheetName val="onsite"/>
      <sheetName val="sales"/>
      <sheetName val="elec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Energy_weights"/>
      <sheetName val="Industrial_Total_LMDI_UtilAdj"/>
      <sheetName val="Total_Industrial"/>
      <sheetName val="Manufacturing"/>
      <sheetName val="NonManufacturing"/>
      <sheetName val="Mining"/>
      <sheetName val="Conversion_factors"/>
      <sheetName val="Report_chart"/>
      <sheetName val="Report_tables"/>
      <sheetName val="Charts (www)"/>
      <sheetName val="NonManufacturing_Data"/>
      <sheetName val="Mining_Data"/>
      <sheetName val="Manufacturing_Energy_Data"/>
      <sheetName val="MER_Nov19_Table 2.4"/>
      <sheetName val="AER10_Table2.1d"/>
      <sheetName val="AER11_Table2.1d_MER0816"/>
      <sheetName val="mer_dataT02.04"/>
      <sheetName val="BEA_Output_Data"/>
      <sheetName val="Manufacturing Gross Output"/>
      <sheetName val="Manufacturing Value Added"/>
      <sheetName val="Gross Output over VA"/>
      <sheetName val="NAICS Sector VA over Manufac 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U10">
            <v>1700.4786475620135</v>
          </cell>
        </row>
        <row r="11">
          <cell r="U11">
            <v>1746.7533582751835</v>
          </cell>
        </row>
        <row r="12">
          <cell r="U12">
            <v>1892.3479641095525</v>
          </cell>
        </row>
        <row r="13">
          <cell r="U13">
            <v>2057.2382102892134</v>
          </cell>
        </row>
        <row r="14">
          <cell r="U14">
            <v>2090.7611072813843</v>
          </cell>
        </row>
        <row r="15">
          <cell r="U15">
            <v>1999.8052740148257</v>
          </cell>
        </row>
        <row r="16">
          <cell r="U16">
            <v>2145.9955455468375</v>
          </cell>
        </row>
        <row r="17">
          <cell r="U17">
            <v>2242.3516281007755</v>
          </cell>
        </row>
        <row r="18">
          <cell r="U18">
            <v>2283.0654570770976</v>
          </cell>
        </row>
        <row r="19">
          <cell r="U19">
            <v>2306.0833725011275</v>
          </cell>
        </row>
        <row r="20">
          <cell r="U20">
            <v>2223.8702483615848</v>
          </cell>
        </row>
        <row r="21">
          <cell r="U21">
            <v>2249.4842990665907</v>
          </cell>
        </row>
        <row r="22">
          <cell r="U22">
            <v>2081.2037727948009</v>
          </cell>
        </row>
        <row r="23">
          <cell r="U23">
            <v>2107.9873077764287</v>
          </cell>
        </row>
        <row r="24">
          <cell r="U24">
            <v>2294.7168510860192</v>
          </cell>
        </row>
        <row r="25">
          <cell r="U25">
            <v>2221.7381043924752</v>
          </cell>
        </row>
        <row r="26">
          <cell r="U26">
            <v>2226.9656692841422</v>
          </cell>
        </row>
        <row r="27">
          <cell r="U27">
            <v>2353.9105764650603</v>
          </cell>
        </row>
        <row r="28">
          <cell r="U28">
            <v>2472.2314495466258</v>
          </cell>
        </row>
        <row r="29">
          <cell r="U29">
            <v>2500.5093569511973</v>
          </cell>
        </row>
        <row r="30">
          <cell r="U30">
            <v>2563.8700501599615</v>
          </cell>
        </row>
        <row r="31">
          <cell r="U31">
            <v>2551.6910722574471</v>
          </cell>
        </row>
        <row r="32">
          <cell r="U32">
            <v>2559.013606860392</v>
          </cell>
        </row>
        <row r="33">
          <cell r="U33">
            <v>2629.7574406944391</v>
          </cell>
        </row>
        <row r="34">
          <cell r="U34">
            <v>2702.6762418589738</v>
          </cell>
        </row>
        <row r="35">
          <cell r="U35">
            <v>2741.972261060972</v>
          </cell>
        </row>
        <row r="36">
          <cell r="U36">
            <v>2802.4941286251237</v>
          </cell>
        </row>
        <row r="37">
          <cell r="U37">
            <v>2804.7588075380004</v>
          </cell>
        </row>
        <row r="38">
          <cell r="U38">
            <v>2796.9023619279997</v>
          </cell>
        </row>
        <row r="39">
          <cell r="U39">
            <v>2843.4744422799995</v>
          </cell>
        </row>
        <row r="40">
          <cell r="U40">
            <v>2946.859277424001</v>
          </cell>
        </row>
        <row r="41">
          <cell r="U41">
            <v>2865.9894728160007</v>
          </cell>
        </row>
        <row r="42">
          <cell r="U42">
            <v>2774.4059063200002</v>
          </cell>
        </row>
        <row r="43">
          <cell r="U43">
            <v>2801.3528553079996</v>
          </cell>
        </row>
        <row r="44">
          <cell r="U44">
            <v>2989.3259404280006</v>
          </cell>
        </row>
        <row r="45">
          <cell r="U45">
            <v>3075.6215074359998</v>
          </cell>
        </row>
        <row r="46">
          <cell r="U46">
            <v>3040.230984408</v>
          </cell>
        </row>
        <row r="47">
          <cell r="U47">
            <v>3029.8569553599996</v>
          </cell>
        </row>
        <row r="48">
          <cell r="U48">
            <v>2995.0864712080001</v>
          </cell>
        </row>
        <row r="49">
          <cell r="U49">
            <v>2523.8655782799997</v>
          </cell>
        </row>
        <row r="50">
          <cell r="U50">
            <v>2672.6991030120007</v>
          </cell>
        </row>
        <row r="51">
          <cell r="U51">
            <v>2834.8300038000002</v>
          </cell>
        </row>
        <row r="52">
          <cell r="U52">
            <v>2804.3236052320003</v>
          </cell>
        </row>
        <row r="53">
          <cell r="U53">
            <v>2730.0511175800002</v>
          </cell>
        </row>
        <row r="54">
          <cell r="U54">
            <v>2750.9024569160001</v>
          </cell>
        </row>
        <row r="55">
          <cell r="U55">
            <v>2752.1527843159997</v>
          </cell>
        </row>
        <row r="56">
          <cell r="U56">
            <v>2660.8315972079999</v>
          </cell>
        </row>
        <row r="57">
          <cell r="U57">
            <v>2600.7264091319998</v>
          </cell>
        </row>
        <row r="66">
          <cell r="U66">
            <v>14792.759729326021</v>
          </cell>
        </row>
        <row r="67">
          <cell r="U67">
            <v>14810.100175300053</v>
          </cell>
        </row>
        <row r="68">
          <cell r="U68">
            <v>15351.903599652562</v>
          </cell>
        </row>
        <row r="69">
          <cell r="U69">
            <v>15663.807332748498</v>
          </cell>
        </row>
        <row r="70">
          <cell r="U70">
            <v>15620.187082983271</v>
          </cell>
        </row>
        <row r="71">
          <cell r="U71">
            <v>14113.762301409039</v>
          </cell>
        </row>
        <row r="72">
          <cell r="U72">
            <v>14717.494267404461</v>
          </cell>
        </row>
        <row r="73">
          <cell r="U73">
            <v>14832.870126158838</v>
          </cell>
        </row>
        <row r="74">
          <cell r="U74">
            <v>15018.13289459276</v>
          </cell>
        </row>
        <row r="75">
          <cell r="U75">
            <v>14917.600797949723</v>
          </cell>
        </row>
        <row r="76">
          <cell r="U76">
            <v>13654.375125682722</v>
          </cell>
        </row>
        <row r="77">
          <cell r="U77">
            <v>12980.238353281609</v>
          </cell>
        </row>
        <row r="78">
          <cell r="U78">
            <v>11452.909250009327</v>
          </cell>
        </row>
        <row r="79">
          <cell r="U79">
            <v>12109.867697857704</v>
          </cell>
        </row>
        <row r="80">
          <cell r="U80">
            <v>12300.61720183061</v>
          </cell>
        </row>
        <row r="81">
          <cell r="U81">
            <v>11405.381661116657</v>
          </cell>
        </row>
        <row r="82">
          <cell r="U82">
            <v>11805.180783452881</v>
          </cell>
        </row>
        <row r="83">
          <cell r="U83">
            <v>12072.928350736656</v>
          </cell>
        </row>
        <row r="84">
          <cell r="U84">
            <v>13042.115484022981</v>
          </cell>
        </row>
        <row r="85">
          <cell r="U85">
            <v>13104.265331447779</v>
          </cell>
        </row>
        <row r="86">
          <cell r="U86">
            <v>13103.425439913102</v>
          </cell>
        </row>
        <row r="87">
          <cell r="U87">
            <v>12599.548369464048</v>
          </cell>
        </row>
        <row r="88">
          <cell r="U88">
            <v>12996.418569503452</v>
          </cell>
        </row>
        <row r="89">
          <cell r="U89">
            <v>13376.494235228505</v>
          </cell>
        </row>
        <row r="90">
          <cell r="U90">
            <v>13805.955934019132</v>
          </cell>
        </row>
        <row r="91">
          <cell r="U91">
            <v>14211.777729152858</v>
          </cell>
        </row>
        <row r="92">
          <cell r="U92">
            <v>14258.316948536629</v>
          </cell>
        </row>
        <row r="93">
          <cell r="U93">
            <v>14245.009418160424</v>
          </cell>
        </row>
        <row r="94">
          <cell r="U94">
            <v>14659.114711999997</v>
          </cell>
        </row>
        <row r="95">
          <cell r="U95">
            <v>14920.161681155838</v>
          </cell>
        </row>
        <row r="96">
          <cell r="U96">
            <v>14785.024832475434</v>
          </cell>
        </row>
        <row r="97">
          <cell r="U97">
            <v>14295.866372999417</v>
          </cell>
        </row>
        <row r="98">
          <cell r="U98">
            <v>13433.641368000002</v>
          </cell>
        </row>
        <row r="99">
          <cell r="U99">
            <v>13113.137221225885</v>
          </cell>
        </row>
        <row r="100">
          <cell r="U100">
            <v>12950.8719434869</v>
          </cell>
        </row>
        <row r="101">
          <cell r="U101">
            <v>12740.8006945982</v>
          </cell>
        </row>
        <row r="102">
          <cell r="U102">
            <v>12805.585636000002</v>
          </cell>
        </row>
        <row r="103">
          <cell r="U103">
            <v>12902.103729277938</v>
          </cell>
        </row>
        <row r="104">
          <cell r="U104">
            <v>12229.231348957175</v>
          </cell>
        </row>
        <row r="105">
          <cell r="U105">
            <v>11278.299924045068</v>
          </cell>
        </row>
        <row r="106">
          <cell r="U106">
            <v>11795</v>
          </cell>
        </row>
        <row r="107">
          <cell r="U107">
            <v>11661.920733035413</v>
          </cell>
        </row>
        <row r="108">
          <cell r="U108">
            <v>11017.078970851395</v>
          </cell>
        </row>
        <row r="109">
          <cell r="U109">
            <v>11929.722103697588</v>
          </cell>
        </row>
        <row r="110">
          <cell r="U110">
            <v>12301</v>
          </cell>
        </row>
        <row r="111">
          <cell r="U111">
            <v>11954.117982146578</v>
          </cell>
        </row>
        <row r="112">
          <cell r="U112">
            <v>12191.032093345204</v>
          </cell>
        </row>
        <row r="113">
          <cell r="U113">
            <v>11881.290249504702</v>
          </cell>
        </row>
      </sheetData>
      <sheetData sheetId="15">
        <row r="13">
          <cell r="E13">
            <v>12075.638999999999</v>
          </cell>
          <cell r="L13">
            <v>12619.463</v>
          </cell>
        </row>
        <row r="14">
          <cell r="E14">
            <v>13270.548000000001</v>
          </cell>
          <cell r="L14">
            <v>13872.181</v>
          </cell>
        </row>
        <row r="15">
          <cell r="E15">
            <v>14490.709000000001</v>
          </cell>
          <cell r="L15">
            <v>15106.734</v>
          </cell>
        </row>
        <row r="16">
          <cell r="E16">
            <v>14036.303</v>
          </cell>
          <cell r="L16">
            <v>14649.496999999999</v>
          </cell>
        </row>
        <row r="17">
          <cell r="E17">
            <v>14692.624</v>
          </cell>
          <cell r="L17">
            <v>15315.027</v>
          </cell>
        </row>
        <row r="18">
          <cell r="E18">
            <v>13659.063</v>
          </cell>
          <cell r="L18">
            <v>14290.941000000001</v>
          </cell>
        </row>
        <row r="19">
          <cell r="E19">
            <v>15403.656000000001</v>
          </cell>
          <cell r="L19">
            <v>16072.941999999999</v>
          </cell>
        </row>
        <row r="20">
          <cell r="E20">
            <v>15844.54</v>
          </cell>
          <cell r="L20">
            <v>16542.7</v>
          </cell>
        </row>
        <row r="21">
          <cell r="E21">
            <v>15840.778</v>
          </cell>
          <cell r="L21">
            <v>16492.73</v>
          </cell>
        </row>
        <row r="22">
          <cell r="E22">
            <v>15119.531000000001</v>
          </cell>
          <cell r="L22">
            <v>15776.34</v>
          </cell>
        </row>
        <row r="23">
          <cell r="E23">
            <v>15763.949000000001</v>
          </cell>
          <cell r="L23">
            <v>16492.924999999999</v>
          </cell>
        </row>
        <row r="24">
          <cell r="E24">
            <v>16230.602000000001</v>
          </cell>
          <cell r="L24">
            <v>16949.274000000001</v>
          </cell>
        </row>
        <row r="25">
          <cell r="E25">
            <v>16233.205</v>
          </cell>
          <cell r="L25">
            <v>16964.454000000002</v>
          </cell>
        </row>
        <row r="26">
          <cell r="E26">
            <v>16794.326000000001</v>
          </cell>
          <cell r="L26">
            <v>17558.494999999999</v>
          </cell>
        </row>
        <row r="27">
          <cell r="E27">
            <v>17523.202000000001</v>
          </cell>
          <cell r="L27">
            <v>18331.958999999999</v>
          </cell>
        </row>
        <row r="28">
          <cell r="E28">
            <v>18528.831999999999</v>
          </cell>
          <cell r="L28">
            <v>19389.339</v>
          </cell>
        </row>
        <row r="29">
          <cell r="E29">
            <v>19197.471000000001</v>
          </cell>
          <cell r="L29">
            <v>20085.170999999998</v>
          </cell>
        </row>
        <row r="30">
          <cell r="E30">
            <v>20054.09</v>
          </cell>
          <cell r="L30">
            <v>20989.144</v>
          </cell>
        </row>
        <row r="31">
          <cell r="E31">
            <v>20072.003000000001</v>
          </cell>
          <cell r="L31">
            <v>21002.448</v>
          </cell>
        </row>
        <row r="32">
          <cell r="E32">
            <v>20837.98</v>
          </cell>
          <cell r="L32">
            <v>21855.1</v>
          </cell>
        </row>
        <row r="33">
          <cell r="E33">
            <v>21580.514999999999</v>
          </cell>
          <cell r="L33">
            <v>22628.967000000001</v>
          </cell>
        </row>
        <row r="34">
          <cell r="E34">
            <v>21888.495999999999</v>
          </cell>
          <cell r="L34">
            <v>22941.447</v>
          </cell>
        </row>
        <row r="35">
          <cell r="E35">
            <v>21622.522000000001</v>
          </cell>
          <cell r="L35">
            <v>22696.266</v>
          </cell>
        </row>
        <row r="36">
          <cell r="E36">
            <v>22340.534</v>
          </cell>
          <cell r="L36">
            <v>23487.621999999999</v>
          </cell>
        </row>
        <row r="37">
          <cell r="E37">
            <v>23488.364000000001</v>
          </cell>
          <cell r="L37">
            <v>24687.99</v>
          </cell>
        </row>
        <row r="38">
          <cell r="E38">
            <v>22569.609</v>
          </cell>
          <cell r="L38">
            <v>23761.884999999998</v>
          </cell>
        </row>
        <row r="39">
          <cell r="E39">
            <v>20304.34</v>
          </cell>
          <cell r="L39">
            <v>21399.931</v>
          </cell>
        </row>
        <row r="40">
          <cell r="E40">
            <v>21375.191999999999</v>
          </cell>
          <cell r="L40">
            <v>22628.44</v>
          </cell>
        </row>
        <row r="41">
          <cell r="E41">
            <v>21809.192999999999</v>
          </cell>
          <cell r="L41">
            <v>23123.039000000001</v>
          </cell>
        </row>
        <row r="42">
          <cell r="E42">
            <v>21767.437999999998</v>
          </cell>
          <cell r="L42">
            <v>23199.424999999999</v>
          </cell>
        </row>
        <row r="43">
          <cell r="E43">
            <v>22705.468000000001</v>
          </cell>
          <cell r="L43">
            <v>24144.423999999999</v>
          </cell>
        </row>
        <row r="44">
          <cell r="E44">
            <v>20915.893</v>
          </cell>
          <cell r="L44">
            <v>22548.731</v>
          </cell>
        </row>
        <row r="45">
          <cell r="E45">
            <v>19541.319</v>
          </cell>
          <cell r="L45">
            <v>21269.026999999998</v>
          </cell>
        </row>
        <row r="46">
          <cell r="E46">
            <v>17316.563999999998</v>
          </cell>
          <cell r="L46">
            <v>18999.293000000001</v>
          </cell>
        </row>
        <row r="47">
          <cell r="E47">
            <v>16584.41</v>
          </cell>
          <cell r="L47">
            <v>18492.099999999999</v>
          </cell>
        </row>
        <row r="48">
          <cell r="E48">
            <v>18160.835999999999</v>
          </cell>
          <cell r="L48">
            <v>20112.092000000001</v>
          </cell>
        </row>
        <row r="49">
          <cell r="E49">
            <v>17433.330000000002</v>
          </cell>
          <cell r="L49">
            <v>19384.027999999998</v>
          </cell>
        </row>
        <row r="50">
          <cell r="E50">
            <v>17081.349999999999</v>
          </cell>
          <cell r="L50">
            <v>19029.272000000001</v>
          </cell>
        </row>
        <row r="51">
          <cell r="E51">
            <v>17959.455000000002</v>
          </cell>
          <cell r="L51">
            <v>19906.272000000001</v>
          </cell>
        </row>
        <row r="52">
          <cell r="E52">
            <v>18789.442999999999</v>
          </cell>
          <cell r="L52">
            <v>20811.18</v>
          </cell>
        </row>
        <row r="53">
          <cell r="E53">
            <v>18964.764999999999</v>
          </cell>
          <cell r="L53">
            <v>20835.748</v>
          </cell>
        </row>
        <row r="54">
          <cell r="E54">
            <v>19402.468000000001</v>
          </cell>
          <cell r="L54">
            <v>21119.541000000001</v>
          </cell>
        </row>
        <row r="55">
          <cell r="E55">
            <v>19083.083999999999</v>
          </cell>
          <cell r="L55">
            <v>20766.888999999999</v>
          </cell>
        </row>
        <row r="56">
          <cell r="E56">
            <v>19961.138999999999</v>
          </cell>
          <cell r="L56">
            <v>21698.43</v>
          </cell>
        </row>
        <row r="57">
          <cell r="E57">
            <v>19910.925999999999</v>
          </cell>
          <cell r="L57">
            <v>21683.681</v>
          </cell>
        </row>
        <row r="58">
          <cell r="E58">
            <v>20406.143</v>
          </cell>
          <cell r="L58">
            <v>22333.574000000001</v>
          </cell>
        </row>
        <row r="59">
          <cell r="E59">
            <v>20664.989000000001</v>
          </cell>
          <cell r="L59">
            <v>22657.026000000002</v>
          </cell>
        </row>
        <row r="60">
          <cell r="E60">
            <v>21309.33</v>
          </cell>
          <cell r="L60">
            <v>23342.116000000002</v>
          </cell>
        </row>
        <row r="61">
          <cell r="E61">
            <v>21562.81</v>
          </cell>
          <cell r="L61">
            <v>23620.059000000001</v>
          </cell>
        </row>
        <row r="62">
          <cell r="E62">
            <v>21183.828000000001</v>
          </cell>
          <cell r="L62">
            <v>23113.159</v>
          </cell>
        </row>
        <row r="63">
          <cell r="E63">
            <v>20943.473999999998</v>
          </cell>
          <cell r="L63">
            <v>22877.873</v>
          </cell>
        </row>
        <row r="64">
          <cell r="E64">
            <v>20819.777999999998</v>
          </cell>
          <cell r="L64">
            <v>22747.976999999999</v>
          </cell>
        </row>
        <row r="65">
          <cell r="E65">
            <v>20007.338</v>
          </cell>
          <cell r="L65">
            <v>21726.186000000002</v>
          </cell>
        </row>
        <row r="66">
          <cell r="E66">
            <v>20007.356</v>
          </cell>
          <cell r="L66">
            <v>21727.218000000001</v>
          </cell>
        </row>
        <row r="67">
          <cell r="E67">
            <v>19744.646000000001</v>
          </cell>
          <cell r="L67">
            <v>21469.224999999999</v>
          </cell>
        </row>
        <row r="68">
          <cell r="E68">
            <v>20487.963</v>
          </cell>
          <cell r="L68">
            <v>22339.541000000001</v>
          </cell>
        </row>
        <row r="69">
          <cell r="E69">
            <v>19472.252</v>
          </cell>
          <cell r="L69">
            <v>21343.003000000001</v>
          </cell>
        </row>
        <row r="70">
          <cell r="E70">
            <v>19529.322</v>
          </cell>
          <cell r="L70">
            <v>21455.058000000001</v>
          </cell>
        </row>
        <row r="71">
          <cell r="E71">
            <v>19326</v>
          </cell>
          <cell r="L71">
            <v>21283.967000000001</v>
          </cell>
        </row>
        <row r="72">
          <cell r="E72">
            <v>18419.738000000001</v>
          </cell>
          <cell r="L72">
            <v>20454.863000000001</v>
          </cell>
        </row>
        <row r="73">
          <cell r="E73">
            <v>16697.764999999999</v>
          </cell>
          <cell r="L73">
            <v>18670.213</v>
          </cell>
        </row>
        <row r="74">
          <cell r="E74">
            <v>17986.692999999999</v>
          </cell>
          <cell r="L74">
            <v>20330.166000000001</v>
          </cell>
        </row>
        <row r="75">
          <cell r="E75">
            <v>18092.227999999999</v>
          </cell>
          <cell r="L75">
            <v>20493.117999999999</v>
          </cell>
        </row>
        <row r="76">
          <cell r="E76">
            <v>18404.710999999999</v>
          </cell>
          <cell r="L76">
            <v>20787.391</v>
          </cell>
        </row>
        <row r="77">
          <cell r="E77">
            <v>18929.594000000001</v>
          </cell>
          <cell r="L77">
            <v>21378.879000000001</v>
          </cell>
        </row>
        <row r="78">
          <cell r="E78">
            <v>18970.608</v>
          </cell>
          <cell r="L78">
            <v>21454.800999999999</v>
          </cell>
        </row>
        <row r="79">
          <cell r="E79">
            <v>18928.817999999999</v>
          </cell>
          <cell r="L79">
            <v>21420.172999999999</v>
          </cell>
        </row>
        <row r="80">
          <cell r="E80">
            <v>19044.449000000001</v>
          </cell>
          <cell r="L80">
            <v>21547.186000000002</v>
          </cell>
        </row>
        <row r="81">
          <cell r="E81">
            <v>19471.420999999998</v>
          </cell>
          <cell r="L81">
            <v>22058.141</v>
          </cell>
        </row>
        <row r="82">
          <cell r="E82">
            <v>20354.669999999998</v>
          </cell>
          <cell r="L82">
            <v>22939.901999999998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at3"/>
    </sheetNames>
    <sheetDataSet>
      <sheetData sheetId="0">
        <row r="1">
          <cell r="AC1" t="str">
            <v>Chemicals</v>
          </cell>
        </row>
        <row r="2">
          <cell r="AC2">
            <v>664.53</v>
          </cell>
        </row>
        <row r="3">
          <cell r="AC3">
            <v>721.22</v>
          </cell>
        </row>
        <row r="4">
          <cell r="AC4">
            <v>836.60000000000014</v>
          </cell>
        </row>
        <row r="5">
          <cell r="AC5">
            <v>887.06000000000006</v>
          </cell>
        </row>
        <row r="6">
          <cell r="AC6">
            <v>999.42</v>
          </cell>
        </row>
        <row r="7">
          <cell r="AC7">
            <v>1073.5899999999999</v>
          </cell>
        </row>
        <row r="8">
          <cell r="AC8">
            <v>1145.54</v>
          </cell>
        </row>
        <row r="9">
          <cell r="AC9">
            <v>1161.6899999999998</v>
          </cell>
        </row>
        <row r="10">
          <cell r="AC10">
            <v>1239.9399999999998</v>
          </cell>
        </row>
        <row r="11">
          <cell r="AC11">
            <v>1310.6599999999999</v>
          </cell>
        </row>
        <row r="12">
          <cell r="AC12">
            <v>1344.1499999999999</v>
          </cell>
        </row>
        <row r="13">
          <cell r="AC13">
            <v>1367.9399999999998</v>
          </cell>
        </row>
        <row r="14">
          <cell r="AC14">
            <v>1518.02</v>
          </cell>
        </row>
        <row r="15">
          <cell r="AC15">
            <v>1654.54</v>
          </cell>
        </row>
        <row r="16">
          <cell r="AC16">
            <v>1862.2899999999997</v>
          </cell>
        </row>
        <row r="17">
          <cell r="AC17">
            <v>1688.97</v>
          </cell>
        </row>
        <row r="18">
          <cell r="AC18">
            <v>1604.77</v>
          </cell>
        </row>
        <row r="19">
          <cell r="AC19">
            <v>1548.44</v>
          </cell>
        </row>
        <row r="20">
          <cell r="AC20">
            <v>1476.3899999999996</v>
          </cell>
        </row>
        <row r="21">
          <cell r="AC21">
            <v>1474.44</v>
          </cell>
        </row>
        <row r="22">
          <cell r="AC22">
            <v>1339.43</v>
          </cell>
        </row>
        <row r="23">
          <cell r="AC23">
            <v>1300.8699999999999</v>
          </cell>
        </row>
        <row r="24">
          <cell r="AC24">
            <v>1120.5800000000002</v>
          </cell>
        </row>
        <row r="25">
          <cell r="AC25">
            <v>1242.6300000000001</v>
          </cell>
        </row>
        <row r="26">
          <cell r="AC26">
            <v>1347.1100000000001</v>
          </cell>
        </row>
        <row r="27">
          <cell r="AC27">
            <v>1295.2399999999998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BB5AF8A8-8847-3795-A9E8-C8C2807"/>
      <sheetName val="Ag Cons by Use"/>
      <sheetName val="Farms"/>
      <sheetName val="Intensity_estimates"/>
      <sheetName val="stb0303"/>
      <sheetName val="stb0304"/>
      <sheetName val="stb0523"/>
      <sheetName val="stb0524"/>
      <sheetName val="Petroleum_prices"/>
    </sheetNames>
    <sheetDataSet>
      <sheetData sheetId="0"/>
      <sheetData sheetId="1"/>
      <sheetData sheetId="2"/>
      <sheetData sheetId="3"/>
      <sheetData sheetId="4">
        <row r="6">
          <cell r="I6">
            <v>1102</v>
          </cell>
          <cell r="Y6">
            <v>40.236578666666666</v>
          </cell>
        </row>
        <row r="7">
          <cell r="I7">
            <v>1085</v>
          </cell>
          <cell r="Y7">
            <v>43.52119733333334</v>
          </cell>
        </row>
        <row r="8">
          <cell r="I8">
            <v>1077</v>
          </cell>
          <cell r="Y8">
            <v>45.984661333333335</v>
          </cell>
        </row>
        <row r="9">
          <cell r="I9">
            <v>1096</v>
          </cell>
          <cell r="Y9">
            <v>50.090434666666667</v>
          </cell>
        </row>
        <row r="10">
          <cell r="I10">
            <v>1107</v>
          </cell>
          <cell r="Y10">
            <v>55.017362666666664</v>
          </cell>
        </row>
        <row r="11">
          <cell r="I11">
            <v>1106</v>
          </cell>
          <cell r="Y11">
            <v>66.513528000000008</v>
          </cell>
        </row>
        <row r="12">
          <cell r="I12">
            <v>1119</v>
          </cell>
          <cell r="Y12">
            <v>81.294312000000005</v>
          </cell>
        </row>
        <row r="13">
          <cell r="I13">
            <v>1073</v>
          </cell>
          <cell r="Y13">
            <v>97.541931047619045</v>
          </cell>
        </row>
        <row r="14">
          <cell r="I14">
            <v>1289</v>
          </cell>
          <cell r="Y14">
            <v>97.71740533333336</v>
          </cell>
        </row>
        <row r="15">
          <cell r="I15">
            <v>988</v>
          </cell>
          <cell r="Y15">
            <v>95.25394133333333</v>
          </cell>
        </row>
        <row r="16">
          <cell r="I16">
            <v>1134</v>
          </cell>
          <cell r="Y16">
            <v>90.327013333333326</v>
          </cell>
        </row>
        <row r="17">
          <cell r="I17">
            <v>1179</v>
          </cell>
          <cell r="Y17">
            <v>91.96932266666667</v>
          </cell>
        </row>
        <row r="18">
          <cell r="I18">
            <v>1133</v>
          </cell>
          <cell r="Y18">
            <v>92.790477333333328</v>
          </cell>
        </row>
        <row r="19">
          <cell r="I19">
            <v>1292</v>
          </cell>
          <cell r="Y19">
            <v>85.400085333333337</v>
          </cell>
        </row>
        <row r="20">
          <cell r="I20">
            <v>1168</v>
          </cell>
          <cell r="Y20">
            <v>92.164294095238105</v>
          </cell>
        </row>
        <row r="21">
          <cell r="I21">
            <v>1032</v>
          </cell>
          <cell r="Y21">
            <v>82.115466666666663</v>
          </cell>
        </row>
        <row r="22">
          <cell r="I22">
            <v>958.99999999999989</v>
          </cell>
          <cell r="Y22">
            <v>78.830848000000003</v>
          </cell>
        </row>
        <row r="23">
          <cell r="I23">
            <v>899</v>
          </cell>
          <cell r="Y23">
            <v>94.432786666666672</v>
          </cell>
        </row>
        <row r="24">
          <cell r="I24">
            <v>881</v>
          </cell>
          <cell r="Y24">
            <v>100.18086933333333</v>
          </cell>
        </row>
        <row r="25">
          <cell r="I25">
            <v>853</v>
          </cell>
          <cell r="Y25">
            <v>109.21357066666668</v>
          </cell>
        </row>
        <row r="26">
          <cell r="I26">
            <v>799</v>
          </cell>
          <cell r="Y26">
            <v>103.46548799999999</v>
          </cell>
        </row>
        <row r="27">
          <cell r="I27">
            <v>705</v>
          </cell>
          <cell r="Y27">
            <v>102.64433333333334</v>
          </cell>
        </row>
        <row r="28">
          <cell r="I28">
            <v>705</v>
          </cell>
          <cell r="Y28">
            <v>107.30057600000001</v>
          </cell>
        </row>
        <row r="29">
          <cell r="I29">
            <v>701</v>
          </cell>
          <cell r="Y29">
            <v>108.42296152380955</v>
          </cell>
        </row>
        <row r="30">
          <cell r="I30">
            <v>646</v>
          </cell>
          <cell r="Y30">
            <v>108.42296152380953</v>
          </cell>
        </row>
        <row r="31">
          <cell r="I31">
            <v>639</v>
          </cell>
          <cell r="Y31">
            <v>120.73540723809525</v>
          </cell>
        </row>
        <row r="32">
          <cell r="I32">
            <v>660</v>
          </cell>
          <cell r="Y32">
            <v>130.45148342857144</v>
          </cell>
        </row>
        <row r="33">
          <cell r="I33">
            <v>745.10200000000009</v>
          </cell>
          <cell r="Y33">
            <v>98.702011047619052</v>
          </cell>
        </row>
        <row r="34">
          <cell r="I34">
            <v>771.31499999999994</v>
          </cell>
          <cell r="Y34">
            <v>107.5933580952381</v>
          </cell>
        </row>
        <row r="35">
          <cell r="I35">
            <v>823.62</v>
          </cell>
          <cell r="Y35">
            <v>90.949622095238098</v>
          </cell>
        </row>
        <row r="36">
          <cell r="I36">
            <v>837.6099999999999</v>
          </cell>
          <cell r="Y36">
            <v>101.55671771428572</v>
          </cell>
        </row>
        <row r="37">
          <cell r="I37">
            <v>812.322</v>
          </cell>
          <cell r="Y37">
            <v>120.1953363809524</v>
          </cell>
        </row>
        <row r="38">
          <cell r="I38">
            <v>843.41599999999994</v>
          </cell>
          <cell r="Y38">
            <v>115.68304761904763</v>
          </cell>
        </row>
        <row r="39">
          <cell r="I39">
            <v>641.03225243675024</v>
          </cell>
          <cell r="Y39">
            <v>120.55172175866923</v>
          </cell>
        </row>
        <row r="40">
          <cell r="I40">
            <v>717.24047820983151</v>
          </cell>
          <cell r="Y40">
            <v>122.51741969108407</v>
          </cell>
        </row>
        <row r="41">
          <cell r="I41">
            <v>657.66019866538375</v>
          </cell>
          <cell r="Y41">
            <v>123.16403085306266</v>
          </cell>
        </row>
        <row r="42">
          <cell r="I42">
            <v>635.20922082432162</v>
          </cell>
          <cell r="Y42">
            <v>123.38818938921524</v>
          </cell>
        </row>
        <row r="43">
          <cell r="I43">
            <v>732.14257665852097</v>
          </cell>
          <cell r="Y43">
            <v>125.09893777776429</v>
          </cell>
        </row>
        <row r="44">
          <cell r="I44">
            <v>638.4735250730165</v>
          </cell>
          <cell r="Y44">
            <v>124.86615775945199</v>
          </cell>
        </row>
        <row r="45">
          <cell r="I45">
            <v>786.29522519096736</v>
          </cell>
          <cell r="Y45">
            <v>130.15112632335692</v>
          </cell>
        </row>
        <row r="46">
          <cell r="I46">
            <v>693.82022801579831</v>
          </cell>
          <cell r="Y46">
            <v>130.70413282188713</v>
          </cell>
        </row>
      </sheetData>
      <sheetData sheetId="5"/>
      <sheetData sheetId="6"/>
      <sheetData sheetId="7"/>
      <sheetData sheetId="8"/>
      <sheetData sheetId="9">
        <row r="5">
          <cell r="E5">
            <v>0.40410071942446046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jor_uses"/>
      <sheetName val="Industrial "/>
      <sheetName val="Dec_overviewl"/>
      <sheetName val="Sheet1 (2)"/>
      <sheetName val="Data 1997-2007"/>
      <sheetName val="Data 1987-2007"/>
      <sheetName val="Sector Table "/>
      <sheetName val="Compute_intensities"/>
      <sheetName val="BLS_Output_data"/>
      <sheetName val="NEA_Data"/>
      <sheetName val="Sector_estimates"/>
      <sheetName val="Prices"/>
      <sheetName val="stb0709"/>
      <sheetName val="stb0608"/>
      <sheetName val="stb0523"/>
      <sheetName val="Conversion_Factor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6">
          <cell r="FE16">
            <v>129.70613927005081</v>
          </cell>
          <cell r="FO16">
            <v>235.86690668956547</v>
          </cell>
          <cell r="FP16">
            <v>961.65071660575268</v>
          </cell>
        </row>
        <row r="17">
          <cell r="FO17">
            <v>234.63268504357643</v>
          </cell>
          <cell r="FP17">
            <v>962.06991362132794</v>
          </cell>
        </row>
        <row r="18">
          <cell r="FO18">
            <v>239.49501651418419</v>
          </cell>
          <cell r="FP18">
            <v>980.82462787779843</v>
          </cell>
        </row>
        <row r="19">
          <cell r="FO19">
            <v>247.43357266291801</v>
          </cell>
          <cell r="FP19">
            <v>1016.8948602795139</v>
          </cell>
        </row>
        <row r="20">
          <cell r="FO20">
            <v>238.76271579718076</v>
          </cell>
          <cell r="FP20">
            <v>991.26411497623826</v>
          </cell>
        </row>
        <row r="21">
          <cell r="FO21">
            <v>226.87397592000292</v>
          </cell>
          <cell r="FP21">
            <v>939.81960803081904</v>
          </cell>
        </row>
        <row r="22">
          <cell r="FO22">
            <v>231.85189376011431</v>
          </cell>
          <cell r="FP22">
            <v>962.61564219618572</v>
          </cell>
        </row>
        <row r="23">
          <cell r="FO23">
            <v>233.16527100858733</v>
          </cell>
          <cell r="FP23">
            <v>983.50376315790652</v>
          </cell>
        </row>
        <row r="24">
          <cell r="FO24">
            <v>242.29603573177982</v>
          </cell>
          <cell r="FP24">
            <v>1017.5291386757432</v>
          </cell>
        </row>
        <row r="25">
          <cell r="FO25">
            <v>254.59351860191759</v>
          </cell>
          <cell r="FP25">
            <v>1045.6928184697927</v>
          </cell>
        </row>
        <row r="26">
          <cell r="FO26">
            <v>253.85774355624736</v>
          </cell>
          <cell r="FP26">
            <v>1047.5388910847514</v>
          </cell>
        </row>
        <row r="27">
          <cell r="FO27">
            <v>251.13870838744447</v>
          </cell>
          <cell r="FP27">
            <v>1034.2397629868108</v>
          </cell>
        </row>
        <row r="28">
          <cell r="FO28">
            <v>228.73345925033351</v>
          </cell>
          <cell r="FP28">
            <v>936.89777468914076</v>
          </cell>
        </row>
        <row r="29">
          <cell r="FO29">
            <v>219.09013873588967</v>
          </cell>
          <cell r="FP29">
            <v>887.26258640228991</v>
          </cell>
        </row>
        <row r="30">
          <cell r="FO30">
            <v>245.60411442366475</v>
          </cell>
          <cell r="FP30">
            <v>970.66031322667141</v>
          </cell>
        </row>
        <row r="31">
          <cell r="FO31">
            <v>246.37379871981659</v>
          </cell>
          <cell r="FP31">
            <v>946.62446276122819</v>
          </cell>
        </row>
        <row r="32">
          <cell r="FO32">
            <v>239.13963123343899</v>
          </cell>
          <cell r="FP32">
            <v>870.49274902210027</v>
          </cell>
        </row>
        <row r="33">
          <cell r="FO33">
            <v>242.12952261630025</v>
          </cell>
          <cell r="FP33">
            <v>860.2619855530354</v>
          </cell>
        </row>
        <row r="34">
          <cell r="FO34">
            <v>250.23487007596859</v>
          </cell>
          <cell r="FP34">
            <v>878.75863886676348</v>
          </cell>
        </row>
        <row r="35">
          <cell r="FO35">
            <v>254.88965516156802</v>
          </cell>
          <cell r="FP35">
            <v>853.18682258740807</v>
          </cell>
        </row>
        <row r="36">
          <cell r="FO36">
            <v>261.25320976252704</v>
          </cell>
          <cell r="FP36">
            <v>860.10871064599019</v>
          </cell>
        </row>
        <row r="37">
          <cell r="FO37">
            <v>260.88331180686379</v>
          </cell>
          <cell r="FP37">
            <v>844.26684628256487</v>
          </cell>
        </row>
        <row r="38">
          <cell r="FO38">
            <v>262.68851520000004</v>
          </cell>
          <cell r="FP38">
            <v>817.28748980682303</v>
          </cell>
        </row>
        <row r="39">
          <cell r="FO39">
            <v>256.89024114441298</v>
          </cell>
          <cell r="FP39">
            <v>820.14247678030097</v>
          </cell>
        </row>
        <row r="40">
          <cell r="FO40">
            <v>264.07662657613679</v>
          </cell>
          <cell r="FP40">
            <v>829.30761760537416</v>
          </cell>
        </row>
        <row r="41">
          <cell r="FO41">
            <v>265.57849573477631</v>
          </cell>
          <cell r="FP41">
            <v>807.64383716753468</v>
          </cell>
        </row>
        <row r="42">
          <cell r="FO42">
            <v>264.6462581720325</v>
          </cell>
          <cell r="FP42">
            <v>801.99945540752026</v>
          </cell>
        </row>
        <row r="43">
          <cell r="FO43">
            <v>272.81841223600009</v>
          </cell>
          <cell r="FP43">
            <v>826.80039745940098</v>
          </cell>
        </row>
        <row r="44">
          <cell r="FO44">
            <v>278.45900922337677</v>
          </cell>
          <cell r="FP44">
            <v>821.48877339630167</v>
          </cell>
        </row>
        <row r="45">
          <cell r="FO45">
            <v>262.95396932106775</v>
          </cell>
          <cell r="FP45">
            <v>764.61307796074811</v>
          </cell>
        </row>
        <row r="46">
          <cell r="FO46">
            <v>252.35855236042147</v>
          </cell>
          <cell r="FP46">
            <v>752.61181588330408</v>
          </cell>
        </row>
        <row r="47">
          <cell r="FO47">
            <v>254.26092234329184</v>
          </cell>
          <cell r="FP47">
            <v>758.17829081821787</v>
          </cell>
        </row>
        <row r="48">
          <cell r="FO48">
            <v>243.55678412195454</v>
          </cell>
          <cell r="FP48">
            <v>723.17275471271944</v>
          </cell>
        </row>
        <row r="49">
          <cell r="FO49">
            <v>240.08054400359629</v>
          </cell>
          <cell r="FP49">
            <v>696.9975393871116</v>
          </cell>
        </row>
        <row r="50">
          <cell r="FO50">
            <v>246.77960801245746</v>
          </cell>
          <cell r="FP50">
            <v>707.9099261817089</v>
          </cell>
        </row>
        <row r="51">
          <cell r="FO51">
            <v>250.89938745358774</v>
          </cell>
          <cell r="FP51">
            <v>699.1593865244065</v>
          </cell>
        </row>
        <row r="52">
          <cell r="FO52">
            <v>249.55681162895152</v>
          </cell>
          <cell r="FP52">
            <v>693.31115864690696</v>
          </cell>
        </row>
        <row r="53">
          <cell r="FO53">
            <v>252.50137503999997</v>
          </cell>
          <cell r="FP53">
            <v>689.35192126952631</v>
          </cell>
        </row>
        <row r="54">
          <cell r="FO54">
            <v>254.48073295976729</v>
          </cell>
          <cell r="FP54">
            <v>696.1509660051745</v>
          </cell>
        </row>
        <row r="55">
          <cell r="FO55">
            <v>220.6106945579366</v>
          </cell>
          <cell r="FP55">
            <v>611.53429989176084</v>
          </cell>
        </row>
        <row r="56">
          <cell r="FO56">
            <v>216.63771095334553</v>
          </cell>
          <cell r="FP56">
            <v>619.24617728204703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Construction"/>
      <sheetName val="Intensity_estimates"/>
      <sheetName val="stb0303"/>
      <sheetName val="stb0304"/>
      <sheetName val="stb0523"/>
      <sheetName val="stb0524"/>
      <sheetName val="Petroleum_prices"/>
    </sheetNames>
    <sheetDataSet>
      <sheetData sheetId="0" refreshError="1"/>
      <sheetData sheetId="1" refreshError="1"/>
      <sheetData sheetId="2" refreshError="1">
        <row r="3">
          <cell r="V3" t="str">
            <v>Input for Indicators</v>
          </cell>
        </row>
        <row r="4">
          <cell r="W4" t="str">
            <v xml:space="preserve">  (Tbtu)</v>
          </cell>
          <cell r="X4" t="str">
            <v xml:space="preserve">  (Tbtu)</v>
          </cell>
          <cell r="Y4" t="str">
            <v xml:space="preserve"> (mill. $)</v>
          </cell>
        </row>
        <row r="5">
          <cell r="W5" t="str">
            <v>Electricity</v>
          </cell>
          <cell r="X5" t="str">
            <v>Fuels</v>
          </cell>
          <cell r="Y5" t="str">
            <v>Output</v>
          </cell>
        </row>
        <row r="6">
          <cell r="W6">
            <v>41.883993723847858</v>
          </cell>
          <cell r="X6">
            <v>504.76596120929884</v>
          </cell>
        </row>
        <row r="7">
          <cell r="W7">
            <v>42.765762012770971</v>
          </cell>
          <cell r="X7">
            <v>515.39261302423154</v>
          </cell>
        </row>
        <row r="8">
          <cell r="W8">
            <v>44.088414446155639</v>
          </cell>
          <cell r="X8">
            <v>531.33259074663033</v>
          </cell>
        </row>
        <row r="9">
          <cell r="W9">
            <v>44.935045410560647</v>
          </cell>
          <cell r="X9">
            <v>541.53578424711372</v>
          </cell>
        </row>
        <row r="10">
          <cell r="W10">
            <v>41.114657552728346</v>
          </cell>
          <cell r="X10">
            <v>495.49428777556159</v>
          </cell>
        </row>
        <row r="11">
          <cell r="W11">
            <v>36.104973081074043</v>
          </cell>
          <cell r="X11">
            <v>435.1199544595367</v>
          </cell>
        </row>
        <row r="12">
          <cell r="W12">
            <v>37.650154982954419</v>
          </cell>
          <cell r="X12">
            <v>453.74175144213365</v>
          </cell>
        </row>
        <row r="13">
          <cell r="W13">
            <v>39.032527105921602</v>
          </cell>
          <cell r="X13">
            <v>470.40144244483702</v>
          </cell>
        </row>
        <row r="14">
          <cell r="W14">
            <v>42.713315915514912</v>
          </cell>
          <cell r="X14">
            <v>485.82932465270227</v>
          </cell>
        </row>
        <row r="15">
          <cell r="W15">
            <v>44.281490424925714</v>
          </cell>
          <cell r="X15">
            <v>476.03872537478026</v>
          </cell>
        </row>
        <row r="16">
          <cell r="W16">
            <v>41.550508275397682</v>
          </cell>
          <cell r="X16">
            <v>422.72386576403568</v>
          </cell>
        </row>
        <row r="17">
          <cell r="W17">
            <v>42.075886314989951</v>
          </cell>
          <cell r="X17">
            <v>405.5837893401478</v>
          </cell>
        </row>
        <row r="18">
          <cell r="W18">
            <v>40.944803580308303</v>
          </cell>
          <cell r="X18">
            <v>374.34367810453011</v>
          </cell>
        </row>
        <row r="19">
          <cell r="W19">
            <v>44.540507992178512</v>
          </cell>
          <cell r="X19">
            <v>405.94918163846756</v>
          </cell>
        </row>
        <row r="20">
          <cell r="W20">
            <v>50.766380969055945</v>
          </cell>
          <cell r="X20">
            <v>461.20481740474287</v>
          </cell>
        </row>
        <row r="21">
          <cell r="W21">
            <v>54.227105695949518</v>
          </cell>
          <cell r="X21">
            <v>491.00889735654494</v>
          </cell>
        </row>
        <row r="22">
          <cell r="W22">
            <v>55.497665100962827</v>
          </cell>
          <cell r="X22">
            <v>500.7890658394802</v>
          </cell>
        </row>
        <row r="23">
          <cell r="W23">
            <v>53.292563600782763</v>
          </cell>
          <cell r="X23">
            <v>479.18515679354778</v>
          </cell>
        </row>
        <row r="24">
          <cell r="W24">
            <v>56.729277872866348</v>
          </cell>
          <cell r="X24">
            <v>484.86380711657705</v>
          </cell>
        </row>
        <row r="25">
          <cell r="W25">
            <v>60.145885888415968</v>
          </cell>
          <cell r="X25">
            <v>490.52205293518119</v>
          </cell>
        </row>
        <row r="26">
          <cell r="W26">
            <v>62.733164213399135</v>
          </cell>
          <cell r="X26">
            <v>489.83789509701415</v>
          </cell>
        </row>
        <row r="27">
          <cell r="W27">
            <v>60.514785064484556</v>
          </cell>
          <cell r="X27">
            <v>453.74671075277985</v>
          </cell>
        </row>
        <row r="28">
          <cell r="W28">
            <v>66.32054176072235</v>
          </cell>
          <cell r="X28">
            <v>478.7948250397248</v>
          </cell>
        </row>
        <row r="29">
          <cell r="W29">
            <v>68.068983810587611</v>
          </cell>
          <cell r="X29">
            <v>478.83452950797596</v>
          </cell>
        </row>
        <row r="30">
          <cell r="W30">
            <v>71.159991658910982</v>
          </cell>
          <cell r="X30">
            <v>487.28704305723943</v>
          </cell>
        </row>
        <row r="31">
          <cell r="W31">
            <v>71.742408557525621</v>
          </cell>
          <cell r="X31">
            <v>477.73496728951966</v>
          </cell>
        </row>
        <row r="32">
          <cell r="W32">
            <v>76.376985832426612</v>
          </cell>
          <cell r="X32">
            <v>494.03009352368974</v>
          </cell>
        </row>
        <row r="33">
          <cell r="W33">
            <v>79.01951883794824</v>
          </cell>
          <cell r="X33">
            <v>495.89279736703872</v>
          </cell>
        </row>
        <row r="34">
          <cell r="W34">
            <v>90.60938535395789</v>
          </cell>
          <cell r="X34">
            <v>530.20927311296396</v>
          </cell>
        </row>
        <row r="35">
          <cell r="W35">
            <v>97.358619207813547</v>
          </cell>
          <cell r="X35">
            <v>533.0107041164199</v>
          </cell>
        </row>
        <row r="36">
          <cell r="W36">
            <v>106.27929226679984</v>
          </cell>
          <cell r="X36">
            <v>546.01015980622367</v>
          </cell>
        </row>
        <row r="37">
          <cell r="W37">
            <v>111.70777502468971</v>
          </cell>
          <cell r="X37">
            <v>539.99619129865118</v>
          </cell>
        </row>
        <row r="38">
          <cell r="W38">
            <v>113.80754055238933</v>
          </cell>
          <cell r="X38">
            <v>518.89550691798888</v>
          </cell>
        </row>
        <row r="39">
          <cell r="W39">
            <v>134.96009013442335</v>
          </cell>
          <cell r="X39">
            <v>526.24163657517602</v>
          </cell>
        </row>
        <row r="40">
          <cell r="W40">
            <v>154.93939058213107</v>
          </cell>
          <cell r="X40">
            <v>526.40983544608548</v>
          </cell>
        </row>
        <row r="41">
          <cell r="W41">
            <v>179.13530990726926</v>
          </cell>
          <cell r="X41">
            <v>538.0011081899213</v>
          </cell>
        </row>
        <row r="42">
          <cell r="W42">
            <v>196.36244993946175</v>
          </cell>
          <cell r="X42">
            <v>527.31680589494886</v>
          </cell>
        </row>
        <row r="43">
          <cell r="W43">
            <v>204.23371064732933</v>
          </cell>
          <cell r="X43">
            <v>494.98741485089579</v>
          </cell>
        </row>
        <row r="44">
          <cell r="W44">
            <v>189.45727443018896</v>
          </cell>
          <cell r="X44">
            <v>459.1747669748479</v>
          </cell>
        </row>
        <row r="45">
          <cell r="W45">
            <v>165.15326709114743</v>
          </cell>
          <cell r="X45">
            <v>400.27079012822884</v>
          </cell>
        </row>
        <row r="46">
          <cell r="W46">
            <v>150.07012139268559</v>
          </cell>
          <cell r="X46">
            <v>363.71479125107356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H16">
            <v>1251.1412129999999</v>
          </cell>
        </row>
        <row r="17">
          <cell r="H17">
            <v>1270.008223</v>
          </cell>
        </row>
        <row r="18">
          <cell r="H18">
            <v>1332.4845129999999</v>
          </cell>
        </row>
        <row r="19">
          <cell r="H19">
            <v>1485.9739929999998</v>
          </cell>
        </row>
        <row r="20">
          <cell r="H20">
            <v>1449.267662</v>
          </cell>
        </row>
        <row r="21">
          <cell r="H21">
            <v>1462.9080369999999</v>
          </cell>
        </row>
        <row r="22">
          <cell r="H22">
            <v>1561.340897</v>
          </cell>
        </row>
        <row r="23">
          <cell r="H23">
            <v>1524.8624440000001</v>
          </cell>
        </row>
        <row r="24">
          <cell r="H24">
            <v>1489.804674</v>
          </cell>
        </row>
        <row r="25">
          <cell r="H25">
            <v>1567.119741</v>
          </cell>
        </row>
        <row r="26">
          <cell r="H26">
            <v>1426.4729229999998</v>
          </cell>
        </row>
        <row r="27">
          <cell r="H27">
            <v>1474.87428</v>
          </cell>
        </row>
        <row r="28">
          <cell r="H28">
            <v>1526.2590709999999</v>
          </cell>
        </row>
        <row r="29">
          <cell r="H29">
            <v>1540.2389679999999</v>
          </cell>
        </row>
        <row r="30">
          <cell r="H30">
            <v>1528.7559249999997</v>
          </cell>
        </row>
        <row r="31">
          <cell r="H31">
            <v>1528.3082049999998</v>
          </cell>
        </row>
        <row r="32">
          <cell r="H32">
            <v>1583.3513229999999</v>
          </cell>
        </row>
        <row r="33">
          <cell r="H33">
            <v>1669.0550250000001</v>
          </cell>
        </row>
        <row r="34">
          <cell r="H34">
            <v>1762.3922219999999</v>
          </cell>
        </row>
        <row r="35">
          <cell r="H35">
            <v>1660.0703009999997</v>
          </cell>
        </row>
        <row r="36">
          <cell r="H36">
            <v>1596.38888</v>
          </cell>
        </row>
        <row r="37">
          <cell r="H37">
            <v>1596.7354949999999</v>
          </cell>
        </row>
        <row r="38">
          <cell r="H38">
            <v>1529.8862809999998</v>
          </cell>
        </row>
        <row r="39">
          <cell r="H39">
            <v>1580.890101</v>
          </cell>
        </row>
        <row r="40">
          <cell r="H40">
            <v>1608.9822539999998</v>
          </cell>
        </row>
        <row r="41">
          <cell r="H41">
            <v>1546.824382</v>
          </cell>
        </row>
        <row r="42">
          <cell r="H42">
            <v>1502.1442919999997</v>
          </cell>
        </row>
        <row r="43">
          <cell r="H43">
            <v>1315.4620110000001</v>
          </cell>
        </row>
        <row r="44">
          <cell r="H44">
            <v>1114.1320909999999</v>
          </cell>
        </row>
        <row r="45">
          <cell r="H45">
            <v>1132.244056</v>
          </cell>
        </row>
        <row r="46">
          <cell r="H46">
            <v>1092.6958729999999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lc_adjustment"/>
      <sheetName val="Sheet3"/>
      <sheetName val="Sales End User"/>
    </sheetNames>
    <sheetDataSet>
      <sheetData sheetId="0"/>
      <sheetData sheetId="1">
        <row r="27">
          <cell r="HC27">
            <v>9.2134031279997544</v>
          </cell>
        </row>
        <row r="28">
          <cell r="HC28">
            <v>9.2134065400000509</v>
          </cell>
        </row>
        <row r="29">
          <cell r="HC29">
            <v>29.779185359999701</v>
          </cell>
        </row>
        <row r="30">
          <cell r="HC30">
            <v>10.210126803999628</v>
          </cell>
        </row>
        <row r="31">
          <cell r="HC31">
            <v>1.7026323559998673</v>
          </cell>
        </row>
        <row r="32">
          <cell r="HC32">
            <v>-40.638660120000168</v>
          </cell>
        </row>
        <row r="33">
          <cell r="HC33">
            <v>-40.638656707999871</v>
          </cell>
        </row>
        <row r="34">
          <cell r="HC34">
            <v>-117.72073870000031</v>
          </cell>
        </row>
        <row r="35">
          <cell r="HC35">
            <v>-117.72073528800001</v>
          </cell>
        </row>
        <row r="36">
          <cell r="HC36">
            <v>-117.72073187599972</v>
          </cell>
        </row>
        <row r="37">
          <cell r="HC37">
            <v>-117.72072846400033</v>
          </cell>
        </row>
        <row r="38">
          <cell r="HC38">
            <v>-162.61452790400062</v>
          </cell>
        </row>
        <row r="39">
          <cell r="HC39">
            <v>-136.25241618800055</v>
          </cell>
        </row>
        <row r="40">
          <cell r="HC40">
            <v>-108.91594645600026</v>
          </cell>
        </row>
        <row r="41">
          <cell r="HC41">
            <v>-125.97594304399991</v>
          </cell>
        </row>
        <row r="42">
          <cell r="HC42">
            <v>-125.97593963200052</v>
          </cell>
        </row>
        <row r="43">
          <cell r="HC43">
            <v>-163.95020989600016</v>
          </cell>
        </row>
        <row r="44">
          <cell r="HC44">
            <v>-163.95020648399986</v>
          </cell>
        </row>
        <row r="45">
          <cell r="HC45">
            <v>-163.95020307199957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102"/>
  <sheetViews>
    <sheetView workbookViewId="0">
      <pane xSplit="2" ySplit="9" topLeftCell="K69" activePane="bottomRight" state="frozen"/>
      <selection activeCell="I5" sqref="I5"/>
      <selection pane="topRight" activeCell="I5" sqref="I5"/>
      <selection pane="bottomLeft" activeCell="I5" sqref="I5"/>
      <selection pane="bottomRight" activeCell="N69" sqref="N69"/>
    </sheetView>
  </sheetViews>
  <sheetFormatPr defaultColWidth="9.140625" defaultRowHeight="12.75" x14ac:dyDescent="0.2"/>
  <cols>
    <col min="1" max="1" width="19.28515625" style="1" customWidth="1"/>
    <col min="2" max="2" width="11" style="1" customWidth="1"/>
    <col min="3" max="3" width="13.28515625" style="1" customWidth="1"/>
    <col min="4" max="4" width="11.7109375" style="1" bestFit="1" customWidth="1"/>
    <col min="5" max="5" width="9.140625" style="1"/>
    <col min="6" max="6" width="10.7109375" style="1" bestFit="1" customWidth="1"/>
    <col min="7" max="14" width="9.140625" style="1"/>
    <col min="15" max="15" width="14.140625" style="1" customWidth="1"/>
    <col min="16" max="24" width="9.140625" style="1"/>
    <col min="25" max="25" width="11.7109375" style="1" customWidth="1"/>
    <col min="26" max="28" width="9.140625" style="1"/>
    <col min="29" max="29" width="10.5703125" style="1" customWidth="1"/>
    <col min="30" max="44" width="9.140625" style="1"/>
    <col min="45" max="45" width="11" style="1" customWidth="1"/>
    <col min="46" max="46" width="13.85546875" style="1" customWidth="1"/>
    <col min="47" max="47" width="11.28515625" style="1" customWidth="1"/>
    <col min="48" max="50" width="9.140625" style="1"/>
    <col min="51" max="51" width="12" style="1" customWidth="1"/>
    <col min="52" max="64" width="9.140625" style="1"/>
    <col min="65" max="65" width="12.42578125" style="1" customWidth="1"/>
    <col min="66" max="16384" width="9.140625" style="1"/>
  </cols>
  <sheetData>
    <row r="1" spans="1:66" x14ac:dyDescent="0.2">
      <c r="A1" s="43" t="s">
        <v>108</v>
      </c>
      <c r="B1" s="43"/>
      <c r="AQ1" s="13"/>
      <c r="AS1" s="45" t="s">
        <v>89</v>
      </c>
      <c r="AZ1" s="17"/>
      <c r="BB1" s="1" t="s">
        <v>88</v>
      </c>
      <c r="BN1" s="35" t="s">
        <v>87</v>
      </c>
    </row>
    <row r="2" spans="1:66" x14ac:dyDescent="0.2">
      <c r="O2" s="1">
        <f>892.155*3.412</f>
        <v>3044.0328599999998</v>
      </c>
      <c r="AQ2" s="13"/>
      <c r="AZ2" s="17"/>
    </row>
    <row r="3" spans="1:66" x14ac:dyDescent="0.2">
      <c r="AQ3" s="13"/>
      <c r="AS3" s="44" t="s">
        <v>5</v>
      </c>
      <c r="AT3" s="44"/>
      <c r="AU3" s="44"/>
      <c r="AZ3" s="17"/>
    </row>
    <row r="4" spans="1:66" x14ac:dyDescent="0.2">
      <c r="AQ4" s="13"/>
      <c r="AS4" s="1" t="s">
        <v>86</v>
      </c>
      <c r="AZ4" s="17"/>
    </row>
    <row r="5" spans="1:66" x14ac:dyDescent="0.2">
      <c r="AQ5" s="13"/>
      <c r="AZ5" s="17"/>
    </row>
    <row r="6" spans="1:66" x14ac:dyDescent="0.2">
      <c r="AQ6" s="13"/>
      <c r="AS6" s="1" t="s">
        <v>85</v>
      </c>
      <c r="AT6" s="1" t="s">
        <v>84</v>
      </c>
      <c r="AU6" s="1" t="s">
        <v>83</v>
      </c>
      <c r="AZ6" s="17"/>
    </row>
    <row r="7" spans="1:66" ht="13.5" thickBot="1" x14ac:dyDescent="0.25">
      <c r="C7" s="43" t="s">
        <v>82</v>
      </c>
      <c r="D7" s="1" t="s">
        <v>109</v>
      </c>
      <c r="I7" s="43" t="s">
        <v>62</v>
      </c>
      <c r="K7" s="36"/>
      <c r="L7" s="10"/>
      <c r="M7" s="10"/>
      <c r="N7" s="43" t="s">
        <v>81</v>
      </c>
      <c r="S7" s="43" t="s">
        <v>90</v>
      </c>
      <c r="AQ7" s="13"/>
      <c r="AS7" s="26" t="s">
        <v>79</v>
      </c>
      <c r="AT7" s="26" t="s">
        <v>80</v>
      </c>
      <c r="AU7" s="26" t="s">
        <v>79</v>
      </c>
      <c r="AZ7" s="17"/>
    </row>
    <row r="8" spans="1:66" ht="28.9" customHeight="1" x14ac:dyDescent="0.2">
      <c r="B8" s="1" t="s">
        <v>78</v>
      </c>
      <c r="C8" s="1" t="s">
        <v>77</v>
      </c>
      <c r="D8" s="1" t="s">
        <v>76</v>
      </c>
      <c r="E8" s="1" t="s">
        <v>75</v>
      </c>
      <c r="F8" s="42" t="s">
        <v>74</v>
      </c>
      <c r="I8" s="1" t="s">
        <v>71</v>
      </c>
      <c r="J8" s="1" t="s">
        <v>25</v>
      </c>
      <c r="K8" s="36" t="s">
        <v>5</v>
      </c>
      <c r="L8" s="10"/>
      <c r="M8" s="10"/>
      <c r="N8" s="11" t="s">
        <v>24</v>
      </c>
      <c r="O8" s="41" t="s">
        <v>73</v>
      </c>
      <c r="P8" s="40" t="s">
        <v>72</v>
      </c>
      <c r="S8" s="1" t="s">
        <v>71</v>
      </c>
      <c r="T8" s="1" t="s">
        <v>5</v>
      </c>
      <c r="U8" s="39" t="s">
        <v>70</v>
      </c>
      <c r="AQ8" s="13"/>
      <c r="AZ8" s="17"/>
    </row>
    <row r="9" spans="1:66" ht="13.5" thickBot="1" x14ac:dyDescent="0.25">
      <c r="B9" s="26"/>
      <c r="C9" s="37" t="s">
        <v>67</v>
      </c>
      <c r="D9" s="37" t="s">
        <v>67</v>
      </c>
      <c r="E9" s="37" t="s">
        <v>69</v>
      </c>
      <c r="F9" s="37" t="s">
        <v>67</v>
      </c>
      <c r="I9" s="37" t="s">
        <v>67</v>
      </c>
      <c r="J9" s="37" t="s">
        <v>67</v>
      </c>
      <c r="K9" s="37" t="s">
        <v>67</v>
      </c>
      <c r="L9" s="38" t="s">
        <v>68</v>
      </c>
      <c r="M9" s="38"/>
      <c r="N9" s="37" t="s">
        <v>67</v>
      </c>
      <c r="O9" s="26"/>
      <c r="P9" s="26"/>
      <c r="S9" s="37" t="s">
        <v>67</v>
      </c>
      <c r="T9" s="37" t="s">
        <v>67</v>
      </c>
      <c r="U9" s="37" t="s">
        <v>67</v>
      </c>
      <c r="AQ9" s="13"/>
      <c r="AS9" s="4"/>
      <c r="AZ9" s="17"/>
    </row>
    <row r="10" spans="1:66" x14ac:dyDescent="0.2">
      <c r="B10" s="1">
        <f>1949</f>
        <v>1949</v>
      </c>
      <c r="C10" s="4">
        <f>'[3]MER_Nov19_Table 2.4'!L13</f>
        <v>12619.463</v>
      </c>
      <c r="D10" s="4">
        <f>'[3]MER_Nov19_Table 2.4'!E13</f>
        <v>12075.638999999999</v>
      </c>
      <c r="E10" s="24">
        <f t="shared" ref="E10:E41" si="0">D10/C10</f>
        <v>0.95690593173417915</v>
      </c>
      <c r="F10" s="4"/>
      <c r="K10" s="36"/>
      <c r="AQ10" s="13"/>
      <c r="AZ10" s="17"/>
    </row>
    <row r="11" spans="1:66" x14ac:dyDescent="0.2">
      <c r="B11" s="1">
        <f t="shared" ref="B11:B42" si="1">B10+1</f>
        <v>1950</v>
      </c>
      <c r="C11" s="4">
        <f>'[3]MER_Nov19_Table 2.4'!L14</f>
        <v>13872.181</v>
      </c>
      <c r="D11" s="4">
        <f>'[3]MER_Nov19_Table 2.4'!E14</f>
        <v>13270.548000000001</v>
      </c>
      <c r="E11" s="24">
        <f t="shared" si="0"/>
        <v>0.95663025158048332</v>
      </c>
      <c r="F11" s="4"/>
      <c r="K11" s="36"/>
      <c r="AQ11" s="13"/>
      <c r="AZ11" s="17"/>
    </row>
    <row r="12" spans="1:66" x14ac:dyDescent="0.2">
      <c r="B12" s="1">
        <f t="shared" si="1"/>
        <v>1951</v>
      </c>
      <c r="C12" s="4">
        <f>'[3]MER_Nov19_Table 2.4'!L15</f>
        <v>15106.734</v>
      </c>
      <c r="D12" s="4">
        <f>'[3]MER_Nov19_Table 2.4'!E15</f>
        <v>14490.709000000001</v>
      </c>
      <c r="E12" s="24">
        <f t="shared" si="0"/>
        <v>0.95922182782856968</v>
      </c>
      <c r="F12" s="4"/>
      <c r="K12" s="36"/>
      <c r="AQ12" s="13"/>
      <c r="AZ12" s="17"/>
    </row>
    <row r="13" spans="1:66" x14ac:dyDescent="0.2">
      <c r="B13" s="1">
        <f t="shared" si="1"/>
        <v>1952</v>
      </c>
      <c r="C13" s="4">
        <f>'[3]MER_Nov19_Table 2.4'!L16</f>
        <v>14649.496999999999</v>
      </c>
      <c r="D13" s="4">
        <f>'[3]MER_Nov19_Table 2.4'!E16</f>
        <v>14036.303</v>
      </c>
      <c r="E13" s="24">
        <f t="shared" si="0"/>
        <v>0.95814231710481257</v>
      </c>
      <c r="F13" s="4"/>
      <c r="K13" s="36"/>
      <c r="AQ13" s="13"/>
      <c r="AZ13" s="17"/>
    </row>
    <row r="14" spans="1:66" x14ac:dyDescent="0.2">
      <c r="B14" s="1">
        <f t="shared" si="1"/>
        <v>1953</v>
      </c>
      <c r="C14" s="4">
        <f>'[3]MER_Nov19_Table 2.4'!L17</f>
        <v>15315.027</v>
      </c>
      <c r="D14" s="4">
        <f>'[3]MER_Nov19_Table 2.4'!E17</f>
        <v>14692.624</v>
      </c>
      <c r="E14" s="24">
        <f t="shared" si="0"/>
        <v>0.95935998023379254</v>
      </c>
      <c r="F14" s="4"/>
      <c r="K14" s="36"/>
      <c r="AQ14" s="13"/>
      <c r="AZ14" s="17"/>
    </row>
    <row r="15" spans="1:66" x14ac:dyDescent="0.2">
      <c r="B15" s="1">
        <f t="shared" si="1"/>
        <v>1954</v>
      </c>
      <c r="C15" s="4">
        <f>'[3]MER_Nov19_Table 2.4'!L18</f>
        <v>14290.941000000001</v>
      </c>
      <c r="D15" s="4">
        <f>'[3]MER_Nov19_Table 2.4'!E18</f>
        <v>13659.063</v>
      </c>
      <c r="E15" s="24">
        <f t="shared" si="0"/>
        <v>0.95578471704557455</v>
      </c>
      <c r="F15" s="4"/>
      <c r="K15" s="36"/>
      <c r="AQ15" s="13"/>
      <c r="AZ15" s="17"/>
    </row>
    <row r="16" spans="1:66" x14ac:dyDescent="0.2">
      <c r="B16" s="1">
        <f t="shared" si="1"/>
        <v>1955</v>
      </c>
      <c r="C16" s="4">
        <f>'[3]MER_Nov19_Table 2.4'!L19</f>
        <v>16072.941999999999</v>
      </c>
      <c r="D16" s="4">
        <f>'[3]MER_Nov19_Table 2.4'!E19</f>
        <v>15403.656000000001</v>
      </c>
      <c r="E16" s="24">
        <f t="shared" si="0"/>
        <v>0.95835945902125463</v>
      </c>
      <c r="F16" s="4"/>
      <c r="K16" s="36"/>
      <c r="AQ16" s="13"/>
      <c r="AZ16" s="17"/>
    </row>
    <row r="17" spans="2:88" x14ac:dyDescent="0.2">
      <c r="B17" s="1">
        <f t="shared" si="1"/>
        <v>1956</v>
      </c>
      <c r="C17" s="4">
        <f>'[3]MER_Nov19_Table 2.4'!L20</f>
        <v>16542.7</v>
      </c>
      <c r="D17" s="4">
        <f>'[3]MER_Nov19_Table 2.4'!E20</f>
        <v>15844.54</v>
      </c>
      <c r="E17" s="24">
        <f t="shared" si="0"/>
        <v>0.95779649029481284</v>
      </c>
      <c r="F17" s="4"/>
      <c r="K17" s="36"/>
      <c r="AQ17" s="13"/>
      <c r="AZ17" s="17"/>
    </row>
    <row r="18" spans="2:88" x14ac:dyDescent="0.2">
      <c r="B18" s="1">
        <f t="shared" si="1"/>
        <v>1957</v>
      </c>
      <c r="C18" s="4">
        <f>'[3]MER_Nov19_Table 2.4'!L21</f>
        <v>16492.73</v>
      </c>
      <c r="D18" s="4">
        <f>'[3]MER_Nov19_Table 2.4'!E21</f>
        <v>15840.778</v>
      </c>
      <c r="E18" s="24">
        <f t="shared" si="0"/>
        <v>0.96047034056823832</v>
      </c>
      <c r="F18" s="4"/>
      <c r="K18" s="36"/>
      <c r="AQ18" s="13"/>
      <c r="AZ18" s="17"/>
    </row>
    <row r="19" spans="2:88" x14ac:dyDescent="0.2">
      <c r="B19" s="1">
        <f t="shared" si="1"/>
        <v>1958</v>
      </c>
      <c r="C19" s="4">
        <f>'[3]MER_Nov19_Table 2.4'!L22</f>
        <v>15776.34</v>
      </c>
      <c r="D19" s="4">
        <f>'[3]MER_Nov19_Table 2.4'!E22</f>
        <v>15119.531000000001</v>
      </c>
      <c r="E19" s="24">
        <f t="shared" si="0"/>
        <v>0.958367466725489</v>
      </c>
      <c r="F19" s="4"/>
      <c r="K19" s="36"/>
      <c r="AQ19" s="13"/>
      <c r="AZ19" s="17"/>
    </row>
    <row r="20" spans="2:88" x14ac:dyDescent="0.2">
      <c r="B20" s="1">
        <f t="shared" si="1"/>
        <v>1959</v>
      </c>
      <c r="C20" s="4">
        <f>'[3]MER_Nov19_Table 2.4'!L23</f>
        <v>16492.924999999999</v>
      </c>
      <c r="D20" s="4">
        <f>'[3]MER_Nov19_Table 2.4'!E23</f>
        <v>15763.949000000001</v>
      </c>
      <c r="E20" s="24">
        <f t="shared" si="0"/>
        <v>0.95580068423278475</v>
      </c>
      <c r="F20" s="4"/>
      <c r="K20" s="36"/>
      <c r="AQ20" s="13"/>
      <c r="AZ20" s="17"/>
      <c r="CH20" s="35" t="s">
        <v>49</v>
      </c>
      <c r="CI20" s="1" t="str">
        <f>[4]fmat3!AC1</f>
        <v>Chemicals</v>
      </c>
      <c r="CJ20" s="1" t="s">
        <v>66</v>
      </c>
    </row>
    <row r="21" spans="2:88" x14ac:dyDescent="0.2">
      <c r="B21" s="1">
        <f t="shared" si="1"/>
        <v>1960</v>
      </c>
      <c r="C21" s="4">
        <f>'[3]MER_Nov19_Table 2.4'!L24</f>
        <v>16949.274000000001</v>
      </c>
      <c r="D21" s="4">
        <f>'[3]MER_Nov19_Table 2.4'!E24</f>
        <v>16230.602000000001</v>
      </c>
      <c r="E21" s="24">
        <f t="shared" si="0"/>
        <v>0.95759865584803217</v>
      </c>
      <c r="F21" s="4"/>
      <c r="K21" s="36"/>
      <c r="AQ21" s="13"/>
      <c r="AZ21" s="17"/>
      <c r="CI21" s="1">
        <f>[4]fmat3!AC2</f>
        <v>664.53</v>
      </c>
      <c r="CJ21" s="1">
        <f t="shared" ref="CJ21:CJ45" si="2">CK$46*CI21</f>
        <v>694.6771409159694</v>
      </c>
    </row>
    <row r="22" spans="2:88" x14ac:dyDescent="0.2">
      <c r="B22" s="1">
        <f t="shared" si="1"/>
        <v>1961</v>
      </c>
      <c r="C22" s="4">
        <f>'[3]MER_Nov19_Table 2.4'!L25</f>
        <v>16964.454000000002</v>
      </c>
      <c r="D22" s="4">
        <f>'[3]MER_Nov19_Table 2.4'!E25</f>
        <v>16233.205</v>
      </c>
      <c r="E22" s="24">
        <f t="shared" si="0"/>
        <v>0.95689522338885757</v>
      </c>
      <c r="F22" s="4"/>
      <c r="K22" s="36"/>
      <c r="AQ22" s="13"/>
      <c r="AZ22" s="17"/>
      <c r="CI22" s="1">
        <f>[4]fmat3!AC3</f>
        <v>721.22</v>
      </c>
      <c r="CJ22" s="1">
        <f t="shared" si="2"/>
        <v>753.93894567802124</v>
      </c>
    </row>
    <row r="23" spans="2:88" x14ac:dyDescent="0.2">
      <c r="B23" s="1">
        <f t="shared" si="1"/>
        <v>1962</v>
      </c>
      <c r="C23" s="4">
        <f>'[3]MER_Nov19_Table 2.4'!L26</f>
        <v>17558.494999999999</v>
      </c>
      <c r="D23" s="4">
        <f>'[3]MER_Nov19_Table 2.4'!E26</f>
        <v>16794.326000000001</v>
      </c>
      <c r="E23" s="24">
        <f t="shared" si="0"/>
        <v>0.95647867314368351</v>
      </c>
      <c r="F23" s="4"/>
      <c r="K23" s="36"/>
      <c r="AQ23" s="13"/>
      <c r="AZ23" s="17"/>
      <c r="CI23" s="1">
        <f>[4]fmat3!AC4</f>
        <v>836.60000000000014</v>
      </c>
      <c r="CJ23" s="1">
        <f t="shared" si="2"/>
        <v>874.55328742163647</v>
      </c>
    </row>
    <row r="24" spans="2:88" x14ac:dyDescent="0.2">
      <c r="B24" s="1">
        <f t="shared" si="1"/>
        <v>1963</v>
      </c>
      <c r="C24" s="4">
        <f>'[3]MER_Nov19_Table 2.4'!L27</f>
        <v>18331.958999999999</v>
      </c>
      <c r="D24" s="4">
        <f>'[3]MER_Nov19_Table 2.4'!E27</f>
        <v>17523.202000000001</v>
      </c>
      <c r="E24" s="24">
        <f t="shared" si="0"/>
        <v>0.95588267462304499</v>
      </c>
      <c r="F24" s="4"/>
      <c r="K24" s="36"/>
      <c r="AQ24" s="13"/>
      <c r="AZ24" s="17"/>
      <c r="CI24" s="1">
        <f>[4]fmat3!AC5</f>
        <v>887.06000000000006</v>
      </c>
      <c r="CJ24" s="1">
        <f t="shared" si="2"/>
        <v>927.30246131991009</v>
      </c>
    </row>
    <row r="25" spans="2:88" x14ac:dyDescent="0.2">
      <c r="B25" s="1">
        <f t="shared" si="1"/>
        <v>1964</v>
      </c>
      <c r="C25" s="4">
        <f>'[3]MER_Nov19_Table 2.4'!L28</f>
        <v>19389.339</v>
      </c>
      <c r="D25" s="4">
        <f>'[3]MER_Nov19_Table 2.4'!E28</f>
        <v>18528.831999999999</v>
      </c>
      <c r="E25" s="24">
        <f t="shared" si="0"/>
        <v>0.95561958043025597</v>
      </c>
      <c r="F25" s="4"/>
      <c r="K25" s="36"/>
      <c r="AQ25" s="13"/>
      <c r="AZ25" s="17"/>
      <c r="CI25" s="1">
        <f>[4]fmat3!AC6</f>
        <v>999.42</v>
      </c>
      <c r="CJ25" s="1">
        <f t="shared" si="2"/>
        <v>1044.7597974120629</v>
      </c>
    </row>
    <row r="26" spans="2:88" x14ac:dyDescent="0.2">
      <c r="B26" s="1">
        <f t="shared" si="1"/>
        <v>1965</v>
      </c>
      <c r="C26" s="4">
        <f>'[3]MER_Nov19_Table 2.4'!L29</f>
        <v>20085.170999999998</v>
      </c>
      <c r="D26" s="4">
        <f>'[3]MER_Nov19_Table 2.4'!E29</f>
        <v>19197.471000000001</v>
      </c>
      <c r="E26" s="24">
        <f t="shared" si="0"/>
        <v>0.9558032142220747</v>
      </c>
      <c r="F26" s="4"/>
      <c r="K26" s="36"/>
      <c r="AQ26" s="13"/>
      <c r="AZ26" s="17"/>
      <c r="CI26" s="1">
        <f>[4]fmat3!AC7</f>
        <v>1073.5899999999999</v>
      </c>
      <c r="CJ26" s="1">
        <f t="shared" si="2"/>
        <v>1122.2946017726447</v>
      </c>
    </row>
    <row r="27" spans="2:88" x14ac:dyDescent="0.2">
      <c r="B27" s="1">
        <f t="shared" si="1"/>
        <v>1966</v>
      </c>
      <c r="C27" s="4">
        <f>'[3]MER_Nov19_Table 2.4'!L30</f>
        <v>20989.144</v>
      </c>
      <c r="D27" s="4">
        <f>'[3]MER_Nov19_Table 2.4'!E30</f>
        <v>20054.09</v>
      </c>
      <c r="E27" s="24">
        <f t="shared" si="0"/>
        <v>0.95545058912359648</v>
      </c>
      <c r="F27" s="4"/>
      <c r="K27" s="36"/>
      <c r="W27" s="1" t="s">
        <v>25</v>
      </c>
      <c r="AC27" s="1" t="s">
        <v>25</v>
      </c>
      <c r="AG27" s="1" t="s">
        <v>5</v>
      </c>
      <c r="AQ27" s="13"/>
      <c r="AZ27" s="17"/>
      <c r="CI27" s="1">
        <f>[4]fmat3!AC8</f>
        <v>1145.54</v>
      </c>
      <c r="CJ27" s="1">
        <f t="shared" si="2"/>
        <v>1197.5086933695688</v>
      </c>
    </row>
    <row r="28" spans="2:88" x14ac:dyDescent="0.2">
      <c r="B28" s="1">
        <f t="shared" si="1"/>
        <v>1967</v>
      </c>
      <c r="C28" s="4">
        <f>'[3]MER_Nov19_Table 2.4'!L31</f>
        <v>21002.448</v>
      </c>
      <c r="D28" s="4">
        <f>'[3]MER_Nov19_Table 2.4'!E31</f>
        <v>20072.003000000001</v>
      </c>
      <c r="E28" s="24">
        <f t="shared" si="0"/>
        <v>0.9556982595552671</v>
      </c>
      <c r="F28" s="4"/>
      <c r="K28" s="36"/>
      <c r="AQ28" s="13"/>
      <c r="AZ28" s="17"/>
      <c r="CI28" s="1">
        <f>[4]fmat3!AC9</f>
        <v>1161.6899999999998</v>
      </c>
      <c r="CJ28" s="1">
        <f t="shared" si="2"/>
        <v>1214.3913560421236</v>
      </c>
    </row>
    <row r="29" spans="2:88" x14ac:dyDescent="0.2">
      <c r="B29" s="1">
        <f t="shared" si="1"/>
        <v>1968</v>
      </c>
      <c r="C29" s="4">
        <f>'[3]MER_Nov19_Table 2.4'!L32</f>
        <v>21855.1</v>
      </c>
      <c r="D29" s="4">
        <f>'[3]MER_Nov19_Table 2.4'!E32</f>
        <v>20837.98</v>
      </c>
      <c r="E29" s="24">
        <f t="shared" si="0"/>
        <v>0.95346074829216065</v>
      </c>
      <c r="F29" s="4"/>
      <c r="K29" s="36"/>
      <c r="AQ29" s="13"/>
      <c r="AZ29" s="17"/>
      <c r="CI29" s="1">
        <f>[4]fmat3!AC10</f>
        <v>1239.9399999999998</v>
      </c>
      <c r="CJ29" s="1">
        <f t="shared" si="2"/>
        <v>1296.1912541305087</v>
      </c>
    </row>
    <row r="30" spans="2:88" x14ac:dyDescent="0.2">
      <c r="B30" s="1">
        <f t="shared" si="1"/>
        <v>1969</v>
      </c>
      <c r="C30" s="4">
        <f>'[3]MER_Nov19_Table 2.4'!L33</f>
        <v>22628.967000000001</v>
      </c>
      <c r="D30" s="4">
        <f>'[3]MER_Nov19_Table 2.4'!E33</f>
        <v>21580.514999999999</v>
      </c>
      <c r="E30" s="24">
        <f t="shared" si="0"/>
        <v>0.95366770387707045</v>
      </c>
      <c r="F30" s="4"/>
      <c r="K30" s="36"/>
      <c r="S30" s="1" t="s">
        <v>71</v>
      </c>
      <c r="T30" s="1" t="s">
        <v>5</v>
      </c>
      <c r="W30" s="1" t="s">
        <v>91</v>
      </c>
      <c r="X30" s="1" t="s">
        <v>92</v>
      </c>
      <c r="Y30" s="1" t="s">
        <v>93</v>
      </c>
      <c r="Z30" s="1" t="s">
        <v>94</v>
      </c>
      <c r="AC30" s="1" t="s">
        <v>95</v>
      </c>
      <c r="AD30" s="1" t="s">
        <v>96</v>
      </c>
      <c r="AG30" s="1" t="s">
        <v>91</v>
      </c>
      <c r="AH30" s="1" t="s">
        <v>92</v>
      </c>
      <c r="AI30" s="1" t="s">
        <v>93</v>
      </c>
      <c r="AJ30" s="1" t="s">
        <v>94</v>
      </c>
      <c r="AM30" s="1" t="s">
        <v>95</v>
      </c>
      <c r="AN30" s="1" t="s">
        <v>96</v>
      </c>
      <c r="AQ30" s="13"/>
      <c r="AZ30" s="17"/>
      <c r="CI30" s="1">
        <f>[4]fmat3!AC11</f>
        <v>1310.6599999999999</v>
      </c>
      <c r="CJ30" s="1">
        <f t="shared" si="2"/>
        <v>1370.1195454124334</v>
      </c>
    </row>
    <row r="31" spans="2:88" x14ac:dyDescent="0.2">
      <c r="B31" s="1">
        <f t="shared" si="1"/>
        <v>1970</v>
      </c>
      <c r="C31" s="4">
        <f>'[3]MER_Nov19_Table 2.4'!L34</f>
        <v>22941.447</v>
      </c>
      <c r="D31" s="4">
        <f>'[3]MER_Nov19_Table 2.4'!E34</f>
        <v>21888.495999999999</v>
      </c>
      <c r="E31" s="24">
        <f t="shared" si="0"/>
        <v>0.9541026771327894</v>
      </c>
      <c r="F31" s="4">
        <f>[3]Manufacturing_Energy_Data!U10</f>
        <v>1700.4786475620135</v>
      </c>
      <c r="I31" s="6">
        <f>[3]Manufacturing_Energy_Data!U66</f>
        <v>14792.759729326021</v>
      </c>
      <c r="J31" s="6">
        <f t="shared" ref="J31:J78" si="3">I31</f>
        <v>14792.759729326021</v>
      </c>
      <c r="K31" s="6">
        <f>[3]Manufacturing_Energy_Data!U10</f>
        <v>1700.4786475620135</v>
      </c>
      <c r="N31" s="31">
        <v>4997</v>
      </c>
      <c r="O31" s="31">
        <f t="shared" ref="O31:O46" si="4">38041/41676*1131</f>
        <v>1032.353656780881</v>
      </c>
      <c r="P31" s="4">
        <f t="shared" ref="P31:P71" si="5">N31-O31</f>
        <v>3964.646343219119</v>
      </c>
      <c r="R31" s="1">
        <f>B31</f>
        <v>1970</v>
      </c>
      <c r="S31" s="4">
        <f t="shared" ref="S31:S71" si="6">C31-I31-P31</f>
        <v>4184.0409274548601</v>
      </c>
      <c r="T31" s="4">
        <f t="shared" ref="T31:T71" si="7">F31-K31</f>
        <v>0</v>
      </c>
      <c r="W31" s="1">
        <f>[5]Intensity_estimates!I6</f>
        <v>1102</v>
      </c>
      <c r="X31" s="1">
        <f>[6]Compute_intensities!FP16</f>
        <v>961.65071660575268</v>
      </c>
      <c r="Y31" s="1">
        <f>[7]Intensity_estimates!X6</f>
        <v>504.76596120929884</v>
      </c>
      <c r="Z31" s="1">
        <f>SUM(W31:Y31)</f>
        <v>2568.4166778150516</v>
      </c>
      <c r="AB31" s="1">
        <f>R31</f>
        <v>1970</v>
      </c>
      <c r="AC31" s="1">
        <f>Z31</f>
        <v>2568.4166778150516</v>
      </c>
      <c r="AD31" s="4">
        <f>S31</f>
        <v>4184.0409274548601</v>
      </c>
      <c r="AE31" s="4"/>
      <c r="AF31" s="4"/>
      <c r="AG31" s="4">
        <f>[5]Intensity_estimates!Y6</f>
        <v>40.236578666666666</v>
      </c>
      <c r="AH31" s="4">
        <f>[6]Compute_intensities!FO16</f>
        <v>235.86690668956547</v>
      </c>
      <c r="AI31" s="4">
        <f>[7]Intensity_estimates!W6</f>
        <v>41.883993723847858</v>
      </c>
      <c r="AJ31" s="4">
        <f>SUM(AG31:AI31)</f>
        <v>317.98747908007999</v>
      </c>
      <c r="AK31" s="4"/>
      <c r="AL31" s="1">
        <f>AB31</f>
        <v>1970</v>
      </c>
      <c r="AM31" s="4">
        <f>AJ31</f>
        <v>317.98747908007999</v>
      </c>
      <c r="AN31" s="4">
        <f>T31</f>
        <v>0</v>
      </c>
      <c r="AO31" s="4"/>
      <c r="AP31" s="4"/>
      <c r="AQ31" s="13"/>
      <c r="AS31" s="4">
        <f>[1]AER10_Table2.1d!V33*0.001</f>
        <v>1947.7550000000001</v>
      </c>
      <c r="AT31" s="1">
        <v>9.1999999999999993</v>
      </c>
      <c r="AU31" s="4">
        <f t="shared" ref="AU31:AU71" si="8">AS31-AT31</f>
        <v>1938.5550000000001</v>
      </c>
      <c r="AZ31" s="17"/>
      <c r="BB31" s="1">
        <v>500.6</v>
      </c>
      <c r="BC31" s="1">
        <f>BB31*3.412</f>
        <v>1708.0472</v>
      </c>
      <c r="BD31" s="35" t="s">
        <v>65</v>
      </c>
      <c r="CI31" s="1">
        <f>[4]fmat3!AC12</f>
        <v>1344.1499999999999</v>
      </c>
      <c r="CJ31" s="1">
        <f t="shared" si="2"/>
        <v>1405.1288564281524</v>
      </c>
    </row>
    <row r="32" spans="2:88" x14ac:dyDescent="0.2">
      <c r="B32" s="1">
        <f t="shared" si="1"/>
        <v>1971</v>
      </c>
      <c r="C32" s="4">
        <f>'[3]MER_Nov19_Table 2.4'!L35</f>
        <v>22696.266</v>
      </c>
      <c r="D32" s="4">
        <f>'[3]MER_Nov19_Table 2.4'!E35</f>
        <v>21622.522000000001</v>
      </c>
      <c r="E32" s="24">
        <f t="shared" si="0"/>
        <v>0.95269072013872247</v>
      </c>
      <c r="F32" s="4">
        <f>[3]Manufacturing_Energy_Data!U11</f>
        <v>1746.7533582751835</v>
      </c>
      <c r="I32" s="6">
        <f>[3]Manufacturing_Energy_Data!U67</f>
        <v>14810.100175300053</v>
      </c>
      <c r="J32" s="6">
        <f t="shared" si="3"/>
        <v>14810.100175300053</v>
      </c>
      <c r="K32" s="6">
        <f>[3]Manufacturing_Energy_Data!U11</f>
        <v>1746.7533582751835</v>
      </c>
      <c r="N32" s="31">
        <v>4997</v>
      </c>
      <c r="O32" s="31">
        <f t="shared" si="4"/>
        <v>1032.353656780881</v>
      </c>
      <c r="P32" s="4">
        <f t="shared" si="5"/>
        <v>3964.646343219119</v>
      </c>
      <c r="R32" s="1">
        <f t="shared" ref="R32:R79" si="9">B32</f>
        <v>1971</v>
      </c>
      <c r="S32" s="4">
        <f t="shared" si="6"/>
        <v>3921.5194814808278</v>
      </c>
      <c r="T32" s="4">
        <f t="shared" si="7"/>
        <v>0</v>
      </c>
      <c r="W32" s="1">
        <f>[5]Intensity_estimates!I7</f>
        <v>1085</v>
      </c>
      <c r="X32" s="1">
        <f>[6]Compute_intensities!FP17</f>
        <v>962.06991362132794</v>
      </c>
      <c r="Y32" s="1">
        <f>[7]Intensity_estimates!X7</f>
        <v>515.39261302423154</v>
      </c>
      <c r="Z32" s="1">
        <f t="shared" ref="Z32:Z71" si="10">SUM(W32:Y32)</f>
        <v>2562.4625266455596</v>
      </c>
      <c r="AB32" s="1">
        <f t="shared" ref="AB32:AB79" si="11">R32</f>
        <v>1971</v>
      </c>
      <c r="AC32" s="1">
        <f t="shared" ref="AC32:AC71" si="12">Z32</f>
        <v>2562.4625266455596</v>
      </c>
      <c r="AD32" s="4">
        <f t="shared" ref="AD32:AD71" si="13">S32</f>
        <v>3921.5194814808278</v>
      </c>
      <c r="AE32" s="4"/>
      <c r="AF32" s="4"/>
      <c r="AG32" s="4">
        <f>[5]Intensity_estimates!Y7</f>
        <v>43.52119733333334</v>
      </c>
      <c r="AH32" s="4">
        <f>[6]Compute_intensities!FO17</f>
        <v>234.63268504357643</v>
      </c>
      <c r="AI32" s="4">
        <f>[7]Intensity_estimates!W7</f>
        <v>42.765762012770971</v>
      </c>
      <c r="AJ32" s="4">
        <f t="shared" ref="AJ32:AJ71" si="14">SUM(AG32:AI32)</f>
        <v>320.91964438968074</v>
      </c>
      <c r="AK32" s="4"/>
      <c r="AL32" s="1">
        <f t="shared" ref="AL32:AL79" si="15">AB32</f>
        <v>1971</v>
      </c>
      <c r="AM32" s="4">
        <f t="shared" ref="AM32:AM71" si="16">AJ32</f>
        <v>320.91964438968074</v>
      </c>
      <c r="AN32" s="4">
        <f t="shared" ref="AN32:AN71" si="17">T32</f>
        <v>0</v>
      </c>
      <c r="AO32" s="4"/>
      <c r="AP32" s="4"/>
      <c r="AQ32" s="13"/>
      <c r="AS32" s="4">
        <f>[1]AER10_Table2.1d!V34*0.001</f>
        <v>2011.1970000000001</v>
      </c>
      <c r="AT32" s="1">
        <v>9.1999999999999993</v>
      </c>
      <c r="AU32" s="4">
        <f t="shared" si="8"/>
        <v>2001.9970000000001</v>
      </c>
      <c r="AZ32" s="17"/>
      <c r="BB32" s="1">
        <v>517.6</v>
      </c>
      <c r="BC32" s="1">
        <f>BB32*3.412</f>
        <v>1766.0512000000001</v>
      </c>
      <c r="CI32" s="1">
        <f>[4]fmat3!AC13</f>
        <v>1367.9399999999998</v>
      </c>
      <c r="CJ32" s="1">
        <f t="shared" si="2"/>
        <v>1429.9981161792412</v>
      </c>
    </row>
    <row r="33" spans="2:96" x14ac:dyDescent="0.2">
      <c r="B33" s="1">
        <f t="shared" si="1"/>
        <v>1972</v>
      </c>
      <c r="C33" s="4">
        <f>'[3]MER_Nov19_Table 2.4'!L36</f>
        <v>23487.621999999999</v>
      </c>
      <c r="D33" s="4">
        <f>'[3]MER_Nov19_Table 2.4'!E36</f>
        <v>22340.534</v>
      </c>
      <c r="E33" s="24">
        <f t="shared" si="0"/>
        <v>0.95116202057407084</v>
      </c>
      <c r="F33" s="4">
        <f>[3]Manufacturing_Energy_Data!U12</f>
        <v>1892.3479641095525</v>
      </c>
      <c r="I33" s="6">
        <f>[3]Manufacturing_Energy_Data!U68</f>
        <v>15351.903599652562</v>
      </c>
      <c r="J33" s="6">
        <f t="shared" si="3"/>
        <v>15351.903599652562</v>
      </c>
      <c r="K33" s="6">
        <f>[3]Manufacturing_Energy_Data!U12</f>
        <v>1892.3479641095525</v>
      </c>
      <c r="N33" s="31">
        <v>4997</v>
      </c>
      <c r="O33" s="31">
        <f t="shared" si="4"/>
        <v>1032.353656780881</v>
      </c>
      <c r="P33" s="4">
        <f t="shared" si="5"/>
        <v>3964.646343219119</v>
      </c>
      <c r="R33" s="1">
        <f t="shared" si="9"/>
        <v>1972</v>
      </c>
      <c r="S33" s="4">
        <f t="shared" si="6"/>
        <v>4171.0720571283182</v>
      </c>
      <c r="T33" s="4">
        <f t="shared" si="7"/>
        <v>0</v>
      </c>
      <c r="W33" s="1">
        <f>[5]Intensity_estimates!I8</f>
        <v>1077</v>
      </c>
      <c r="X33" s="1">
        <f>[6]Compute_intensities!FP18</f>
        <v>980.82462787779843</v>
      </c>
      <c r="Y33" s="1">
        <f>[7]Intensity_estimates!X8</f>
        <v>531.33259074663033</v>
      </c>
      <c r="Z33" s="1">
        <f t="shared" si="10"/>
        <v>2589.1572186244284</v>
      </c>
      <c r="AB33" s="1">
        <f t="shared" si="11"/>
        <v>1972</v>
      </c>
      <c r="AC33" s="1">
        <f t="shared" si="12"/>
        <v>2589.1572186244284</v>
      </c>
      <c r="AD33" s="4">
        <f t="shared" si="13"/>
        <v>4171.0720571283182</v>
      </c>
      <c r="AE33" s="4"/>
      <c r="AF33" s="4"/>
      <c r="AG33" s="4">
        <f>[5]Intensity_estimates!Y8</f>
        <v>45.984661333333335</v>
      </c>
      <c r="AH33" s="4">
        <f>[6]Compute_intensities!FO18</f>
        <v>239.49501651418419</v>
      </c>
      <c r="AI33" s="4">
        <f>[7]Intensity_estimates!W8</f>
        <v>44.088414446155639</v>
      </c>
      <c r="AJ33" s="4">
        <f t="shared" si="14"/>
        <v>329.56809229367315</v>
      </c>
      <c r="AK33" s="4"/>
      <c r="AL33" s="1">
        <f t="shared" si="15"/>
        <v>1972</v>
      </c>
      <c r="AM33" s="4">
        <f t="shared" si="16"/>
        <v>329.56809229367315</v>
      </c>
      <c r="AN33" s="4">
        <f t="shared" si="17"/>
        <v>0</v>
      </c>
      <c r="AO33" s="4"/>
      <c r="AP33" s="4"/>
      <c r="AQ33" s="13"/>
      <c r="AS33" s="4">
        <f>[1]AER10_Table2.1d!V35*0.001</f>
        <v>2187.0169999999998</v>
      </c>
      <c r="AT33" s="1">
        <v>9.1999999999999993</v>
      </c>
      <c r="AU33" s="4">
        <f t="shared" si="8"/>
        <v>2177.817</v>
      </c>
      <c r="AZ33" s="17"/>
      <c r="CI33" s="1">
        <f>[4]fmat3!AC14</f>
        <v>1518.02</v>
      </c>
      <c r="CJ33" s="1">
        <f t="shared" si="2"/>
        <v>1586.8866619313799</v>
      </c>
    </row>
    <row r="34" spans="2:96" x14ac:dyDescent="0.2">
      <c r="B34" s="1">
        <f t="shared" si="1"/>
        <v>1973</v>
      </c>
      <c r="C34" s="4">
        <f>'[3]MER_Nov19_Table 2.4'!L37</f>
        <v>24687.99</v>
      </c>
      <c r="D34" s="4">
        <f>'[3]MER_Nov19_Table 2.4'!E37</f>
        <v>23488.364000000001</v>
      </c>
      <c r="E34" s="24">
        <f t="shared" si="0"/>
        <v>0.95140851887901767</v>
      </c>
      <c r="F34" s="4">
        <f>[3]Manufacturing_Energy_Data!U13</f>
        <v>2057.2382102892134</v>
      </c>
      <c r="I34" s="6">
        <f>[3]Manufacturing_Energy_Data!U69</f>
        <v>15663.807332748498</v>
      </c>
      <c r="J34" s="6">
        <f t="shared" si="3"/>
        <v>15663.807332748498</v>
      </c>
      <c r="K34" s="6">
        <f>[3]Manufacturing_Energy_Data!U13</f>
        <v>2057.2382102892134</v>
      </c>
      <c r="N34" s="31">
        <v>4997</v>
      </c>
      <c r="O34" s="31">
        <f t="shared" si="4"/>
        <v>1032.353656780881</v>
      </c>
      <c r="P34" s="4">
        <f t="shared" si="5"/>
        <v>3964.646343219119</v>
      </c>
      <c r="R34" s="1">
        <f t="shared" si="9"/>
        <v>1973</v>
      </c>
      <c r="S34" s="4">
        <f t="shared" si="6"/>
        <v>5059.5363240323841</v>
      </c>
      <c r="T34" s="4">
        <f t="shared" si="7"/>
        <v>0</v>
      </c>
      <c r="W34" s="1">
        <f>[5]Intensity_estimates!I9</f>
        <v>1096</v>
      </c>
      <c r="X34" s="1">
        <f>[6]Compute_intensities!FP19</f>
        <v>1016.8948602795139</v>
      </c>
      <c r="Y34" s="1">
        <f>[7]Intensity_estimates!X9</f>
        <v>541.53578424711372</v>
      </c>
      <c r="Z34" s="1">
        <f t="shared" si="10"/>
        <v>2654.4306445266275</v>
      </c>
      <c r="AB34" s="1">
        <f t="shared" si="11"/>
        <v>1973</v>
      </c>
      <c r="AC34" s="1">
        <f t="shared" si="12"/>
        <v>2654.4306445266275</v>
      </c>
      <c r="AD34" s="4">
        <f t="shared" si="13"/>
        <v>5059.5363240323841</v>
      </c>
      <c r="AE34" s="4"/>
      <c r="AF34" s="4"/>
      <c r="AG34" s="4">
        <f>[5]Intensity_estimates!Y9</f>
        <v>50.090434666666667</v>
      </c>
      <c r="AH34" s="4">
        <f>[6]Compute_intensities!FO19</f>
        <v>247.43357266291801</v>
      </c>
      <c r="AI34" s="4">
        <f>[7]Intensity_estimates!W9</f>
        <v>44.935045410560647</v>
      </c>
      <c r="AJ34" s="4">
        <f t="shared" si="14"/>
        <v>342.4590527401453</v>
      </c>
      <c r="AK34" s="4"/>
      <c r="AL34" s="1">
        <f t="shared" si="15"/>
        <v>1973</v>
      </c>
      <c r="AM34" s="4">
        <f t="shared" si="16"/>
        <v>342.4590527401453</v>
      </c>
      <c r="AN34" s="4">
        <f t="shared" si="17"/>
        <v>0</v>
      </c>
      <c r="AO34" s="4"/>
      <c r="AP34" s="4"/>
      <c r="AQ34" s="13"/>
      <c r="AS34" s="4">
        <f>[1]AER10_Table2.1d!V36*0.001</f>
        <v>2340.9230000000002</v>
      </c>
      <c r="AT34" s="1">
        <v>9.1999999999999993</v>
      </c>
      <c r="AU34" s="4">
        <f t="shared" si="8"/>
        <v>2331.7230000000004</v>
      </c>
      <c r="AZ34" s="17"/>
      <c r="CI34" s="1">
        <f>[4]fmat3!AC15</f>
        <v>1654.54</v>
      </c>
      <c r="CJ34" s="1">
        <f t="shared" si="2"/>
        <v>1729.6000432352309</v>
      </c>
    </row>
    <row r="35" spans="2:96" x14ac:dyDescent="0.2">
      <c r="B35" s="1">
        <f t="shared" si="1"/>
        <v>1974</v>
      </c>
      <c r="C35" s="4">
        <f>'[3]MER_Nov19_Table 2.4'!L38</f>
        <v>23761.884999999998</v>
      </c>
      <c r="D35" s="4">
        <f>'[3]MER_Nov19_Table 2.4'!E38</f>
        <v>22569.609</v>
      </c>
      <c r="E35" s="24">
        <f t="shared" si="0"/>
        <v>0.94982401438269737</v>
      </c>
      <c r="F35" s="4">
        <f>[3]Manufacturing_Energy_Data!U14</f>
        <v>2090.7611072813843</v>
      </c>
      <c r="I35" s="6">
        <f>[3]Manufacturing_Energy_Data!U70</f>
        <v>15620.187082983271</v>
      </c>
      <c r="J35" s="6">
        <f t="shared" si="3"/>
        <v>15620.187082983271</v>
      </c>
      <c r="K35" s="6">
        <f>[3]Manufacturing_Energy_Data!U14</f>
        <v>2090.7611072813843</v>
      </c>
      <c r="N35" s="31">
        <v>4997</v>
      </c>
      <c r="O35" s="31">
        <f t="shared" si="4"/>
        <v>1032.353656780881</v>
      </c>
      <c r="P35" s="4">
        <f t="shared" si="5"/>
        <v>3964.646343219119</v>
      </c>
      <c r="R35" s="1">
        <f t="shared" si="9"/>
        <v>1974</v>
      </c>
      <c r="S35" s="4">
        <f t="shared" si="6"/>
        <v>4177.0515737976075</v>
      </c>
      <c r="T35" s="4">
        <f t="shared" si="7"/>
        <v>0</v>
      </c>
      <c r="W35" s="1">
        <f>[5]Intensity_estimates!I10</f>
        <v>1107</v>
      </c>
      <c r="X35" s="1">
        <f>[6]Compute_intensities!FP20</f>
        <v>991.26411497623826</v>
      </c>
      <c r="Y35" s="1">
        <f>[7]Intensity_estimates!X10</f>
        <v>495.49428777556159</v>
      </c>
      <c r="Z35" s="1">
        <f t="shared" si="10"/>
        <v>2593.7584027518001</v>
      </c>
      <c r="AB35" s="1">
        <f t="shared" si="11"/>
        <v>1974</v>
      </c>
      <c r="AC35" s="1">
        <f t="shared" si="12"/>
        <v>2593.7584027518001</v>
      </c>
      <c r="AD35" s="4">
        <f t="shared" si="13"/>
        <v>4177.0515737976075</v>
      </c>
      <c r="AE35" s="4"/>
      <c r="AF35" s="4"/>
      <c r="AG35" s="4">
        <f>[5]Intensity_estimates!Y10</f>
        <v>55.017362666666664</v>
      </c>
      <c r="AH35" s="4">
        <f>[6]Compute_intensities!FO20</f>
        <v>238.76271579718076</v>
      </c>
      <c r="AI35" s="4">
        <f>[7]Intensity_estimates!W10</f>
        <v>41.114657552728346</v>
      </c>
      <c r="AJ35" s="4">
        <f t="shared" si="14"/>
        <v>334.89473601657573</v>
      </c>
      <c r="AK35" s="4"/>
      <c r="AL35" s="1">
        <f t="shared" si="15"/>
        <v>1974</v>
      </c>
      <c r="AM35" s="4">
        <f t="shared" si="16"/>
        <v>334.89473601657573</v>
      </c>
      <c r="AN35" s="4">
        <f t="shared" si="17"/>
        <v>0</v>
      </c>
      <c r="AO35" s="4"/>
      <c r="AP35" s="4"/>
      <c r="AQ35" s="13"/>
      <c r="AS35" s="4">
        <f>[1]AER10_Table2.1d!V37*0.001</f>
        <v>2336.7939999999999</v>
      </c>
      <c r="AT35" s="1">
        <v>9.1999999999999993</v>
      </c>
      <c r="AU35" s="4">
        <f t="shared" si="8"/>
        <v>2327.5940000000001</v>
      </c>
      <c r="AZ35" s="17"/>
      <c r="CI35" s="1">
        <f>[4]fmat3!AC16</f>
        <v>1862.2899999999997</v>
      </c>
      <c r="CJ35" s="1">
        <f t="shared" si="2"/>
        <v>1946.7748525369818</v>
      </c>
    </row>
    <row r="36" spans="2:96" x14ac:dyDescent="0.2">
      <c r="B36" s="1">
        <f t="shared" si="1"/>
        <v>1975</v>
      </c>
      <c r="C36" s="4">
        <f>'[3]MER_Nov19_Table 2.4'!L39</f>
        <v>21399.931</v>
      </c>
      <c r="D36" s="4">
        <f>'[3]MER_Nov19_Table 2.4'!E39</f>
        <v>20304.34</v>
      </c>
      <c r="E36" s="24">
        <f t="shared" si="0"/>
        <v>0.94880399380726976</v>
      </c>
      <c r="F36" s="4">
        <f>[3]Manufacturing_Energy_Data!U15</f>
        <v>1999.8052740148257</v>
      </c>
      <c r="I36" s="6">
        <f>[3]Manufacturing_Energy_Data!U71</f>
        <v>14113.762301409039</v>
      </c>
      <c r="J36" s="6">
        <f t="shared" si="3"/>
        <v>14113.762301409039</v>
      </c>
      <c r="K36" s="6">
        <f>[3]Manufacturing_Energy_Data!U15</f>
        <v>1999.8052740148257</v>
      </c>
      <c r="N36" s="31">
        <v>4997</v>
      </c>
      <c r="O36" s="31">
        <f t="shared" si="4"/>
        <v>1032.353656780881</v>
      </c>
      <c r="P36" s="4">
        <f t="shared" si="5"/>
        <v>3964.646343219119</v>
      </c>
      <c r="R36" s="1">
        <f t="shared" si="9"/>
        <v>1975</v>
      </c>
      <c r="S36" s="4">
        <f t="shared" si="6"/>
        <v>3321.5223553718429</v>
      </c>
      <c r="T36" s="4">
        <f t="shared" si="7"/>
        <v>0</v>
      </c>
      <c r="W36" s="1">
        <f>[5]Intensity_estimates!I11</f>
        <v>1106</v>
      </c>
      <c r="X36" s="1">
        <f>[6]Compute_intensities!FP21</f>
        <v>939.81960803081904</v>
      </c>
      <c r="Y36" s="1">
        <f>[7]Intensity_estimates!X11</f>
        <v>435.1199544595367</v>
      </c>
      <c r="Z36" s="1">
        <f t="shared" si="10"/>
        <v>2480.9395624903555</v>
      </c>
      <c r="AB36" s="1">
        <f t="shared" si="11"/>
        <v>1975</v>
      </c>
      <c r="AC36" s="1">
        <f t="shared" si="12"/>
        <v>2480.9395624903555</v>
      </c>
      <c r="AD36" s="4">
        <f t="shared" si="13"/>
        <v>3321.5223553718429</v>
      </c>
      <c r="AE36" s="4"/>
      <c r="AF36" s="4"/>
      <c r="AG36" s="4">
        <f>[5]Intensity_estimates!Y11</f>
        <v>66.513528000000008</v>
      </c>
      <c r="AH36" s="4">
        <f>[6]Compute_intensities!FO21</f>
        <v>226.87397592000292</v>
      </c>
      <c r="AI36" s="4">
        <f>[7]Intensity_estimates!W11</f>
        <v>36.104973081074043</v>
      </c>
      <c r="AJ36" s="4">
        <f t="shared" si="14"/>
        <v>329.49247700107696</v>
      </c>
      <c r="AK36" s="4"/>
      <c r="AL36" s="1">
        <f t="shared" si="15"/>
        <v>1975</v>
      </c>
      <c r="AM36" s="4">
        <f t="shared" si="16"/>
        <v>329.49247700107696</v>
      </c>
      <c r="AN36" s="4">
        <f t="shared" si="17"/>
        <v>0</v>
      </c>
      <c r="AO36" s="4"/>
      <c r="AP36" s="4"/>
      <c r="AQ36" s="13"/>
      <c r="AS36" s="4">
        <f>[1]AER10_Table2.1d!V38*0.001</f>
        <v>2346.3629999999998</v>
      </c>
      <c r="AT36" s="1">
        <v>9.1999999999999993</v>
      </c>
      <c r="AU36" s="4">
        <f t="shared" si="8"/>
        <v>2337.163</v>
      </c>
      <c r="AZ36" s="17"/>
      <c r="CI36" s="1">
        <f>[4]fmat3!AC17</f>
        <v>1688.97</v>
      </c>
      <c r="CJ36" s="1">
        <f t="shared" si="2"/>
        <v>1765.5919983941205</v>
      </c>
    </row>
    <row r="37" spans="2:96" x14ac:dyDescent="0.2">
      <c r="B37" s="1">
        <f t="shared" si="1"/>
        <v>1976</v>
      </c>
      <c r="C37" s="4">
        <f>'[3]MER_Nov19_Table 2.4'!L40</f>
        <v>22628.44</v>
      </c>
      <c r="D37" s="4">
        <f>'[3]MER_Nov19_Table 2.4'!E40</f>
        <v>21375.191999999999</v>
      </c>
      <c r="E37" s="24">
        <f t="shared" si="0"/>
        <v>0.94461624398323529</v>
      </c>
      <c r="F37" s="4">
        <f>[3]Manufacturing_Energy_Data!U16</f>
        <v>2145.9955455468375</v>
      </c>
      <c r="I37" s="6">
        <f>[3]Manufacturing_Energy_Data!U72</f>
        <v>14717.494267404461</v>
      </c>
      <c r="J37" s="6">
        <f t="shared" si="3"/>
        <v>14717.494267404461</v>
      </c>
      <c r="K37" s="6">
        <f>[3]Manufacturing_Energy_Data!U16</f>
        <v>2145.9955455468375</v>
      </c>
      <c r="N37" s="31">
        <v>4997</v>
      </c>
      <c r="O37" s="31">
        <f t="shared" si="4"/>
        <v>1032.353656780881</v>
      </c>
      <c r="P37" s="4">
        <f t="shared" si="5"/>
        <v>3964.646343219119</v>
      </c>
      <c r="R37" s="1">
        <f t="shared" si="9"/>
        <v>1976</v>
      </c>
      <c r="S37" s="4">
        <f t="shared" si="6"/>
        <v>3946.2993893764183</v>
      </c>
      <c r="T37" s="4">
        <f t="shared" si="7"/>
        <v>0</v>
      </c>
      <c r="W37" s="1">
        <f>[5]Intensity_estimates!I12</f>
        <v>1119</v>
      </c>
      <c r="X37" s="1">
        <f>[6]Compute_intensities!FP22</f>
        <v>962.61564219618572</v>
      </c>
      <c r="Y37" s="1">
        <f>[7]Intensity_estimates!X12</f>
        <v>453.74175144213365</v>
      </c>
      <c r="Z37" s="1">
        <f t="shared" si="10"/>
        <v>2535.3573936383195</v>
      </c>
      <c r="AB37" s="1">
        <f t="shared" si="11"/>
        <v>1976</v>
      </c>
      <c r="AC37" s="1">
        <f t="shared" si="12"/>
        <v>2535.3573936383195</v>
      </c>
      <c r="AD37" s="4">
        <f t="shared" si="13"/>
        <v>3946.2993893764183</v>
      </c>
      <c r="AE37" s="4"/>
      <c r="AF37" s="4"/>
      <c r="AG37" s="4">
        <f>[5]Intensity_estimates!Y12</f>
        <v>81.294312000000005</v>
      </c>
      <c r="AH37" s="4">
        <f>[6]Compute_intensities!FO22</f>
        <v>231.85189376011431</v>
      </c>
      <c r="AI37" s="4">
        <f>[7]Intensity_estimates!W12</f>
        <v>37.650154982954419</v>
      </c>
      <c r="AJ37" s="4">
        <f t="shared" si="14"/>
        <v>350.7963607430687</v>
      </c>
      <c r="AK37" s="4"/>
      <c r="AL37" s="1">
        <f t="shared" si="15"/>
        <v>1976</v>
      </c>
      <c r="AM37" s="4">
        <f t="shared" si="16"/>
        <v>350.7963607430687</v>
      </c>
      <c r="AN37" s="4">
        <f t="shared" si="17"/>
        <v>0</v>
      </c>
      <c r="AO37" s="4"/>
      <c r="AP37" s="4"/>
      <c r="AQ37" s="13"/>
      <c r="AS37" s="4">
        <f>[1]AER10_Table2.1d!V39*0.001</f>
        <v>2572.8830000000003</v>
      </c>
      <c r="AT37" s="1">
        <v>9.1999999999999993</v>
      </c>
      <c r="AU37" s="4">
        <f t="shared" si="8"/>
        <v>2563.6830000000004</v>
      </c>
      <c r="AZ37" s="17"/>
      <c r="CI37" s="1">
        <f>[4]fmat3!AC18</f>
        <v>1604.77</v>
      </c>
      <c r="CJ37" s="1">
        <f t="shared" si="2"/>
        <v>1677.5721719526887</v>
      </c>
    </row>
    <row r="38" spans="2:96" x14ac:dyDescent="0.2">
      <c r="B38" s="1">
        <f t="shared" si="1"/>
        <v>1977</v>
      </c>
      <c r="C38" s="4">
        <f>'[3]MER_Nov19_Table 2.4'!L41</f>
        <v>23123.039000000001</v>
      </c>
      <c r="D38" s="4">
        <f>'[3]MER_Nov19_Table 2.4'!E41</f>
        <v>21809.192999999999</v>
      </c>
      <c r="E38" s="24">
        <f t="shared" si="0"/>
        <v>0.94318021952045317</v>
      </c>
      <c r="F38" s="4">
        <f>[3]Manufacturing_Energy_Data!U17</f>
        <v>2242.3516281007755</v>
      </c>
      <c r="I38" s="6">
        <f>[3]Manufacturing_Energy_Data!U73</f>
        <v>14832.870126158838</v>
      </c>
      <c r="J38" s="6">
        <f t="shared" si="3"/>
        <v>14832.870126158838</v>
      </c>
      <c r="K38" s="6">
        <f>[3]Manufacturing_Energy_Data!U17</f>
        <v>2242.3516281007755</v>
      </c>
      <c r="N38" s="31">
        <v>4997</v>
      </c>
      <c r="O38" s="31">
        <f t="shared" si="4"/>
        <v>1032.353656780881</v>
      </c>
      <c r="P38" s="4">
        <f t="shared" si="5"/>
        <v>3964.646343219119</v>
      </c>
      <c r="R38" s="1">
        <f t="shared" si="9"/>
        <v>1977</v>
      </c>
      <c r="S38" s="4">
        <f t="shared" si="6"/>
        <v>4325.5225306220436</v>
      </c>
      <c r="T38" s="4">
        <f t="shared" si="7"/>
        <v>0</v>
      </c>
      <c r="W38" s="1">
        <f>[5]Intensity_estimates!I13</f>
        <v>1073</v>
      </c>
      <c r="X38" s="1">
        <f>[6]Compute_intensities!FP23</f>
        <v>983.50376315790652</v>
      </c>
      <c r="Y38" s="1">
        <f>[7]Intensity_estimates!X13</f>
        <v>470.40144244483702</v>
      </c>
      <c r="Z38" s="1">
        <f t="shared" si="10"/>
        <v>2526.9052056027435</v>
      </c>
      <c r="AB38" s="1">
        <f t="shared" si="11"/>
        <v>1977</v>
      </c>
      <c r="AC38" s="1">
        <f t="shared" si="12"/>
        <v>2526.9052056027435</v>
      </c>
      <c r="AD38" s="4">
        <f t="shared" si="13"/>
        <v>4325.5225306220436</v>
      </c>
      <c r="AE38" s="4"/>
      <c r="AF38" s="4"/>
      <c r="AG38" s="4">
        <f>[5]Intensity_estimates!Y13</f>
        <v>97.541931047619045</v>
      </c>
      <c r="AH38" s="4">
        <f>[6]Compute_intensities!FO23</f>
        <v>233.16527100858733</v>
      </c>
      <c r="AI38" s="4">
        <f>[7]Intensity_estimates!W13</f>
        <v>39.032527105921602</v>
      </c>
      <c r="AJ38" s="4">
        <f t="shared" si="14"/>
        <v>369.73972916212796</v>
      </c>
      <c r="AK38" s="4"/>
      <c r="AL38" s="1">
        <f t="shared" si="15"/>
        <v>1977</v>
      </c>
      <c r="AM38" s="4">
        <f t="shared" si="16"/>
        <v>369.73972916212796</v>
      </c>
      <c r="AN38" s="4">
        <f t="shared" si="17"/>
        <v>0</v>
      </c>
      <c r="AO38" s="4"/>
      <c r="AP38" s="4"/>
      <c r="AQ38" s="13"/>
      <c r="AS38" s="4">
        <f>[1]AER10_Table2.1d!V40*0.001</f>
        <v>2681.9589999999998</v>
      </c>
      <c r="AT38" s="1">
        <v>9.1999999999999993</v>
      </c>
      <c r="AU38" s="4">
        <f t="shared" si="8"/>
        <v>2672.759</v>
      </c>
      <c r="AZ38" s="17"/>
      <c r="CI38" s="1">
        <f>[4]fmat3!AC19</f>
        <v>1548.44</v>
      </c>
      <c r="CJ38" s="1">
        <f t="shared" si="2"/>
        <v>1618.6866989901489</v>
      </c>
    </row>
    <row r="39" spans="2:96" x14ac:dyDescent="0.2">
      <c r="B39" s="1">
        <f t="shared" si="1"/>
        <v>1978</v>
      </c>
      <c r="C39" s="4">
        <f>'[3]MER_Nov19_Table 2.4'!L42</f>
        <v>23199.424999999999</v>
      </c>
      <c r="D39" s="4">
        <f>'[3]MER_Nov19_Table 2.4'!E42</f>
        <v>21767.437999999998</v>
      </c>
      <c r="E39" s="24">
        <f t="shared" si="0"/>
        <v>0.93827489258893271</v>
      </c>
      <c r="F39" s="4">
        <f>[3]Manufacturing_Energy_Data!U18</f>
        <v>2283.0654570770976</v>
      </c>
      <c r="I39" s="6">
        <f>[3]Manufacturing_Energy_Data!U74</f>
        <v>15018.13289459276</v>
      </c>
      <c r="J39" s="6">
        <f t="shared" si="3"/>
        <v>15018.13289459276</v>
      </c>
      <c r="K39" s="6">
        <f>[3]Manufacturing_Energy_Data!U18</f>
        <v>2283.0654570770976</v>
      </c>
      <c r="N39" s="31">
        <v>4997</v>
      </c>
      <c r="O39" s="31">
        <f t="shared" si="4"/>
        <v>1032.353656780881</v>
      </c>
      <c r="P39" s="4">
        <f t="shared" si="5"/>
        <v>3964.646343219119</v>
      </c>
      <c r="R39" s="1">
        <f t="shared" si="9"/>
        <v>1978</v>
      </c>
      <c r="S39" s="4">
        <f t="shared" si="6"/>
        <v>4216.64576218812</v>
      </c>
      <c r="T39" s="4">
        <f t="shared" si="7"/>
        <v>0</v>
      </c>
      <c r="W39" s="1">
        <f>[5]Intensity_estimates!I14</f>
        <v>1289</v>
      </c>
      <c r="X39" s="1">
        <f>[6]Compute_intensities!FP24</f>
        <v>1017.5291386757432</v>
      </c>
      <c r="Y39" s="1">
        <f>[7]Intensity_estimates!X14</f>
        <v>485.82932465270227</v>
      </c>
      <c r="Z39" s="1">
        <f t="shared" si="10"/>
        <v>2792.3584633284454</v>
      </c>
      <c r="AB39" s="1">
        <f t="shared" si="11"/>
        <v>1978</v>
      </c>
      <c r="AC39" s="1">
        <f t="shared" si="12"/>
        <v>2792.3584633284454</v>
      </c>
      <c r="AD39" s="4">
        <f t="shared" si="13"/>
        <v>4216.64576218812</v>
      </c>
      <c r="AE39" s="4"/>
      <c r="AF39" s="4"/>
      <c r="AG39" s="4">
        <f>[5]Intensity_estimates!Y14</f>
        <v>97.71740533333336</v>
      </c>
      <c r="AH39" s="4">
        <f>[6]Compute_intensities!FO24</f>
        <v>242.29603573177982</v>
      </c>
      <c r="AI39" s="4">
        <f>[7]Intensity_estimates!W14</f>
        <v>42.713315915514912</v>
      </c>
      <c r="AJ39" s="4">
        <f t="shared" si="14"/>
        <v>382.72675698062807</v>
      </c>
      <c r="AK39" s="4"/>
      <c r="AL39" s="1">
        <f t="shared" si="15"/>
        <v>1978</v>
      </c>
      <c r="AM39" s="4">
        <f t="shared" si="16"/>
        <v>382.72675698062807</v>
      </c>
      <c r="AN39" s="4">
        <f t="shared" si="17"/>
        <v>0</v>
      </c>
      <c r="AO39" s="4"/>
      <c r="AP39" s="4"/>
      <c r="AQ39" s="13"/>
      <c r="AS39" s="4">
        <f>[1]AER10_Table2.1d!V41*0.001</f>
        <v>2760.5740000000001</v>
      </c>
      <c r="AT39" s="1">
        <v>9.1999999999999993</v>
      </c>
      <c r="AU39" s="4">
        <f t="shared" si="8"/>
        <v>2751.3740000000003</v>
      </c>
      <c r="AZ39" s="17"/>
      <c r="CI39" s="1">
        <f>[4]fmat3!AC20</f>
        <v>1476.3899999999996</v>
      </c>
      <c r="CJ39" s="1">
        <f t="shared" si="2"/>
        <v>1543.3680707822489</v>
      </c>
      <c r="CO39" s="35" t="s">
        <v>64</v>
      </c>
    </row>
    <row r="40" spans="2:96" x14ac:dyDescent="0.2">
      <c r="B40" s="1">
        <f t="shared" si="1"/>
        <v>1979</v>
      </c>
      <c r="C40" s="4">
        <f>'[3]MER_Nov19_Table 2.4'!L43</f>
        <v>24144.423999999999</v>
      </c>
      <c r="D40" s="4">
        <f>'[3]MER_Nov19_Table 2.4'!E43</f>
        <v>22705.468000000001</v>
      </c>
      <c r="E40" s="24">
        <f t="shared" si="0"/>
        <v>0.94040214005519462</v>
      </c>
      <c r="F40" s="4">
        <f>[3]Manufacturing_Energy_Data!U19</f>
        <v>2306.0833725011275</v>
      </c>
      <c r="I40" s="6">
        <f>[3]Manufacturing_Energy_Data!U75</f>
        <v>14917.600797949723</v>
      </c>
      <c r="J40" s="6">
        <f t="shared" si="3"/>
        <v>14917.600797949723</v>
      </c>
      <c r="K40" s="6">
        <f>[3]Manufacturing_Energy_Data!U19</f>
        <v>2306.0833725011275</v>
      </c>
      <c r="N40" s="31">
        <v>4997</v>
      </c>
      <c r="O40" s="31">
        <f t="shared" si="4"/>
        <v>1032.353656780881</v>
      </c>
      <c r="P40" s="4">
        <f t="shared" si="5"/>
        <v>3964.646343219119</v>
      </c>
      <c r="R40" s="1">
        <f t="shared" si="9"/>
        <v>1979</v>
      </c>
      <c r="S40" s="4">
        <f t="shared" si="6"/>
        <v>5262.176858831157</v>
      </c>
      <c r="T40" s="4">
        <f t="shared" si="7"/>
        <v>0</v>
      </c>
      <c r="W40" s="1">
        <f>[5]Intensity_estimates!I15</f>
        <v>988</v>
      </c>
      <c r="X40" s="1">
        <f>[6]Compute_intensities!FP25</f>
        <v>1045.6928184697927</v>
      </c>
      <c r="Y40" s="1">
        <f>[7]Intensity_estimates!X15</f>
        <v>476.03872537478026</v>
      </c>
      <c r="Z40" s="1">
        <f t="shared" si="10"/>
        <v>2509.731543844573</v>
      </c>
      <c r="AB40" s="1">
        <f t="shared" si="11"/>
        <v>1979</v>
      </c>
      <c r="AC40" s="1">
        <f t="shared" si="12"/>
        <v>2509.731543844573</v>
      </c>
      <c r="AD40" s="4">
        <f t="shared" si="13"/>
        <v>5262.176858831157</v>
      </c>
      <c r="AE40" s="4"/>
      <c r="AF40" s="4"/>
      <c r="AG40" s="4">
        <f>[5]Intensity_estimates!Y15</f>
        <v>95.25394133333333</v>
      </c>
      <c r="AH40" s="4">
        <f>[6]Compute_intensities!FO25</f>
        <v>254.59351860191759</v>
      </c>
      <c r="AI40" s="4">
        <f>[7]Intensity_estimates!W15</f>
        <v>44.281490424925714</v>
      </c>
      <c r="AJ40" s="4">
        <f t="shared" si="14"/>
        <v>394.12895036017665</v>
      </c>
      <c r="AK40" s="4"/>
      <c r="AL40" s="1">
        <f t="shared" si="15"/>
        <v>1979</v>
      </c>
      <c r="AM40" s="4">
        <f t="shared" si="16"/>
        <v>394.12895036017665</v>
      </c>
      <c r="AN40" s="4">
        <f t="shared" si="17"/>
        <v>0</v>
      </c>
      <c r="AO40" s="4"/>
      <c r="AP40" s="4"/>
      <c r="AQ40" s="13"/>
      <c r="AS40" s="4">
        <f>[1]AER10_Table2.1d!V42*0.001</f>
        <v>2872.5729999999999</v>
      </c>
      <c r="AT40" s="1">
        <v>9.1999999999999993</v>
      </c>
      <c r="AU40" s="4">
        <f t="shared" si="8"/>
        <v>2863.373</v>
      </c>
      <c r="AZ40" s="17"/>
      <c r="CI40" s="1">
        <f>[4]fmat3!AC21</f>
        <v>1474.44</v>
      </c>
      <c r="CJ40" s="1">
        <f t="shared" si="2"/>
        <v>1541.3296068682257</v>
      </c>
    </row>
    <row r="41" spans="2:96" x14ac:dyDescent="0.2">
      <c r="B41" s="1">
        <f t="shared" si="1"/>
        <v>1980</v>
      </c>
      <c r="C41" s="4">
        <f>'[3]MER_Nov19_Table 2.4'!L44</f>
        <v>22548.731</v>
      </c>
      <c r="D41" s="4">
        <f>'[3]MER_Nov19_Table 2.4'!E44</f>
        <v>20915.893</v>
      </c>
      <c r="E41" s="24">
        <f t="shared" si="0"/>
        <v>0.92758625751489077</v>
      </c>
      <c r="F41" s="4">
        <f>[3]Manufacturing_Energy_Data!U20</f>
        <v>2223.8702483615848</v>
      </c>
      <c r="I41" s="6">
        <f>[3]Manufacturing_Energy_Data!U76</f>
        <v>13654.375125682722</v>
      </c>
      <c r="J41" s="6">
        <f t="shared" si="3"/>
        <v>13654.375125682722</v>
      </c>
      <c r="K41" s="6">
        <f>[3]Manufacturing_Energy_Data!U20</f>
        <v>2223.8702483615848</v>
      </c>
      <c r="N41" s="31">
        <v>4997</v>
      </c>
      <c r="O41" s="31">
        <f t="shared" si="4"/>
        <v>1032.353656780881</v>
      </c>
      <c r="P41" s="4">
        <f t="shared" si="5"/>
        <v>3964.646343219119</v>
      </c>
      <c r="R41" s="1">
        <f t="shared" si="9"/>
        <v>1980</v>
      </c>
      <c r="S41" s="4">
        <f t="shared" si="6"/>
        <v>4929.7095310981585</v>
      </c>
      <c r="T41" s="4">
        <f t="shared" si="7"/>
        <v>0</v>
      </c>
      <c r="W41" s="1">
        <f>[5]Intensity_estimates!I16</f>
        <v>1134</v>
      </c>
      <c r="X41" s="1">
        <f>[6]Compute_intensities!FP26</f>
        <v>1047.5388910847514</v>
      </c>
      <c r="Y41" s="1">
        <f>[7]Intensity_estimates!X16</f>
        <v>422.72386576403568</v>
      </c>
      <c r="Z41" s="1">
        <f t="shared" si="10"/>
        <v>2604.2627568487869</v>
      </c>
      <c r="AB41" s="1">
        <f t="shared" si="11"/>
        <v>1980</v>
      </c>
      <c r="AC41" s="1">
        <f t="shared" si="12"/>
        <v>2604.2627568487869</v>
      </c>
      <c r="AD41" s="4">
        <f t="shared" si="13"/>
        <v>4929.7095310981585</v>
      </c>
      <c r="AE41" s="4"/>
      <c r="AF41" s="4"/>
      <c r="AG41" s="4">
        <f>[5]Intensity_estimates!Y16</f>
        <v>90.327013333333326</v>
      </c>
      <c r="AH41" s="4">
        <f>[6]Compute_intensities!FO26</f>
        <v>253.85774355624736</v>
      </c>
      <c r="AI41" s="4">
        <f>[7]Intensity_estimates!W16</f>
        <v>41.550508275397682</v>
      </c>
      <c r="AJ41" s="4">
        <f t="shared" si="14"/>
        <v>385.73526516497839</v>
      </c>
      <c r="AK41" s="4"/>
      <c r="AL41" s="1">
        <f t="shared" si="15"/>
        <v>1980</v>
      </c>
      <c r="AM41" s="4">
        <f t="shared" si="16"/>
        <v>385.73526516497839</v>
      </c>
      <c r="AN41" s="4">
        <f t="shared" si="17"/>
        <v>0</v>
      </c>
      <c r="AO41" s="4"/>
      <c r="AP41" s="4"/>
      <c r="AQ41" s="13"/>
      <c r="AS41" s="4">
        <f>[1]AER10_Table2.1d!V43*0.001</f>
        <v>2781.009</v>
      </c>
      <c r="AT41" s="1">
        <v>9.1999999999999993</v>
      </c>
      <c r="AU41" s="4">
        <f t="shared" si="8"/>
        <v>2771.8090000000002</v>
      </c>
      <c r="AZ41" s="17"/>
      <c r="CI41" s="1">
        <f>[4]fmat3!AC22</f>
        <v>1339.43</v>
      </c>
      <c r="CJ41" s="1">
        <f t="shared" si="2"/>
        <v>1400.1947283901056</v>
      </c>
    </row>
    <row r="42" spans="2:96" x14ac:dyDescent="0.2">
      <c r="B42" s="1">
        <f t="shared" si="1"/>
        <v>1981</v>
      </c>
      <c r="C42" s="4">
        <f>'[3]MER_Nov19_Table 2.4'!L45</f>
        <v>21269.026999999998</v>
      </c>
      <c r="D42" s="4">
        <f>'[3]MER_Nov19_Table 2.4'!E45</f>
        <v>19541.319</v>
      </c>
      <c r="E42" s="24">
        <f t="shared" ref="E42:E79" si="18">D42/C42</f>
        <v>0.91876882755379463</v>
      </c>
      <c r="F42" s="4">
        <f>[3]Manufacturing_Energy_Data!U21</f>
        <v>2249.4842990665907</v>
      </c>
      <c r="I42" s="6">
        <f>[3]Manufacturing_Energy_Data!U77</f>
        <v>12980.238353281609</v>
      </c>
      <c r="J42" s="6">
        <f t="shared" si="3"/>
        <v>12980.238353281609</v>
      </c>
      <c r="K42" s="6">
        <f>[3]Manufacturing_Energy_Data!U21</f>
        <v>2249.4842990665907</v>
      </c>
      <c r="N42" s="31">
        <v>4997</v>
      </c>
      <c r="O42" s="31">
        <f t="shared" si="4"/>
        <v>1032.353656780881</v>
      </c>
      <c r="P42" s="4">
        <f t="shared" si="5"/>
        <v>3964.646343219119</v>
      </c>
      <c r="R42" s="1">
        <f t="shared" si="9"/>
        <v>1981</v>
      </c>
      <c r="S42" s="4">
        <f t="shared" si="6"/>
        <v>4324.1423034992695</v>
      </c>
      <c r="T42" s="4">
        <f t="shared" si="7"/>
        <v>0</v>
      </c>
      <c r="W42" s="1">
        <f>[5]Intensity_estimates!I17</f>
        <v>1179</v>
      </c>
      <c r="X42" s="1">
        <f>[6]Compute_intensities!FP27</f>
        <v>1034.2397629868108</v>
      </c>
      <c r="Y42" s="1">
        <f>[7]Intensity_estimates!X17</f>
        <v>405.5837893401478</v>
      </c>
      <c r="Z42" s="1">
        <f t="shared" si="10"/>
        <v>2618.8235523269586</v>
      </c>
      <c r="AB42" s="1">
        <f t="shared" si="11"/>
        <v>1981</v>
      </c>
      <c r="AC42" s="1">
        <f t="shared" si="12"/>
        <v>2618.8235523269586</v>
      </c>
      <c r="AD42" s="4">
        <f t="shared" si="13"/>
        <v>4324.1423034992695</v>
      </c>
      <c r="AE42" s="4"/>
      <c r="AF42" s="4"/>
      <c r="AG42" s="4">
        <f>[5]Intensity_estimates!Y17</f>
        <v>91.96932266666667</v>
      </c>
      <c r="AH42" s="4">
        <f>[6]Compute_intensities!FO27</f>
        <v>251.13870838744447</v>
      </c>
      <c r="AI42" s="4">
        <f>[7]Intensity_estimates!W17</f>
        <v>42.075886314989951</v>
      </c>
      <c r="AJ42" s="4">
        <f t="shared" si="14"/>
        <v>385.1839173691011</v>
      </c>
      <c r="AK42" s="4"/>
      <c r="AL42" s="1">
        <f t="shared" si="15"/>
        <v>1981</v>
      </c>
      <c r="AM42" s="4">
        <f t="shared" si="16"/>
        <v>385.1839173691011</v>
      </c>
      <c r="AN42" s="4">
        <f t="shared" si="17"/>
        <v>0</v>
      </c>
      <c r="AO42" s="4"/>
      <c r="AP42" s="4"/>
      <c r="AQ42" s="13"/>
      <c r="AS42" s="4">
        <f>[1]AER10_Table2.1d!V44*0.001</f>
        <v>2817.4369999999999</v>
      </c>
      <c r="AT42" s="1">
        <v>9.1999999999999993</v>
      </c>
      <c r="AU42" s="4">
        <f t="shared" si="8"/>
        <v>2808.2370000000001</v>
      </c>
      <c r="AZ42" s="17"/>
      <c r="CI42" s="1">
        <f>[4]fmat3!AC23</f>
        <v>1300.8699999999999</v>
      </c>
      <c r="CJ42" s="1">
        <f t="shared" si="2"/>
        <v>1359.8854111979249</v>
      </c>
      <c r="CM42" s="1">
        <f>[8]Sheet1!H16</f>
        <v>1251.1412129999999</v>
      </c>
      <c r="CO42" s="1">
        <f t="shared" ref="CO42:CO71" si="19">CJ42+CM42</f>
        <v>2611.0266241979248</v>
      </c>
      <c r="CQ42" s="4">
        <f t="shared" ref="CQ42:CQ71" si="20">D42-J42</f>
        <v>6561.0806467183902</v>
      </c>
      <c r="CR42" s="4">
        <f t="shared" ref="CR42:CR71" si="21">CQ42-CO42</f>
        <v>3950.0540225204654</v>
      </c>
    </row>
    <row r="43" spans="2:96" x14ac:dyDescent="0.2">
      <c r="B43" s="1">
        <f t="shared" ref="B43:B61" si="22">B42+1</f>
        <v>1982</v>
      </c>
      <c r="C43" s="4">
        <f>'[3]MER_Nov19_Table 2.4'!L46</f>
        <v>18999.293000000001</v>
      </c>
      <c r="D43" s="4">
        <f>'[3]MER_Nov19_Table 2.4'!E46</f>
        <v>17316.563999999998</v>
      </c>
      <c r="E43" s="24">
        <f t="shared" si="18"/>
        <v>0.9114320201283278</v>
      </c>
      <c r="F43" s="4">
        <f>[3]Manufacturing_Energy_Data!U22</f>
        <v>2081.2037727948009</v>
      </c>
      <c r="I43" s="6">
        <f>[3]Manufacturing_Energy_Data!U78</f>
        <v>11452.909250009327</v>
      </c>
      <c r="J43" s="6">
        <f t="shared" si="3"/>
        <v>11452.909250009327</v>
      </c>
      <c r="K43" s="6">
        <f>[3]Manufacturing_Energy_Data!U22</f>
        <v>2081.2037727948009</v>
      </c>
      <c r="N43" s="31">
        <v>4997</v>
      </c>
      <c r="O43" s="31">
        <f t="shared" si="4"/>
        <v>1032.353656780881</v>
      </c>
      <c r="P43" s="4">
        <f t="shared" si="5"/>
        <v>3964.646343219119</v>
      </c>
      <c r="R43" s="1">
        <f t="shared" si="9"/>
        <v>1982</v>
      </c>
      <c r="S43" s="4">
        <f t="shared" si="6"/>
        <v>3581.7374067715559</v>
      </c>
      <c r="T43" s="4">
        <f t="shared" si="7"/>
        <v>0</v>
      </c>
      <c r="W43" s="1">
        <f>[5]Intensity_estimates!I18</f>
        <v>1133</v>
      </c>
      <c r="X43" s="1">
        <f>[6]Compute_intensities!FP28</f>
        <v>936.89777468914076</v>
      </c>
      <c r="Y43" s="1">
        <f>[7]Intensity_estimates!X18</f>
        <v>374.34367810453011</v>
      </c>
      <c r="Z43" s="1">
        <f t="shared" si="10"/>
        <v>2444.2414527936708</v>
      </c>
      <c r="AB43" s="1">
        <f t="shared" si="11"/>
        <v>1982</v>
      </c>
      <c r="AC43" s="1">
        <f t="shared" si="12"/>
        <v>2444.2414527936708</v>
      </c>
      <c r="AD43" s="4">
        <f t="shared" si="13"/>
        <v>3581.7374067715559</v>
      </c>
      <c r="AE43" s="4"/>
      <c r="AF43" s="4"/>
      <c r="AG43" s="4">
        <f>[5]Intensity_estimates!Y18</f>
        <v>92.790477333333328</v>
      </c>
      <c r="AH43" s="4">
        <f>[6]Compute_intensities!FO28</f>
        <v>228.73345925033351</v>
      </c>
      <c r="AI43" s="4">
        <f>[7]Intensity_estimates!W18</f>
        <v>40.944803580308303</v>
      </c>
      <c r="AJ43" s="4">
        <f t="shared" si="14"/>
        <v>362.46874016397516</v>
      </c>
      <c r="AK43" s="4"/>
      <c r="AL43" s="1">
        <f t="shared" si="15"/>
        <v>1982</v>
      </c>
      <c r="AM43" s="4">
        <f t="shared" si="16"/>
        <v>362.46874016397516</v>
      </c>
      <c r="AN43" s="4">
        <f t="shared" si="17"/>
        <v>0</v>
      </c>
      <c r="AO43" s="4"/>
      <c r="AP43" s="4"/>
      <c r="AQ43" s="13"/>
      <c r="AS43" s="4">
        <f>[1]AER10_Table2.1d!V45*0.001</f>
        <v>2541.7660000000001</v>
      </c>
      <c r="AT43" s="1">
        <v>9.1999999999999993</v>
      </c>
      <c r="AU43" s="4">
        <f t="shared" si="8"/>
        <v>2532.5660000000003</v>
      </c>
      <c r="AZ43" s="17"/>
      <c r="CI43" s="1">
        <f>[4]fmat3!AC24</f>
        <v>1120.5800000000002</v>
      </c>
      <c r="CJ43" s="1">
        <f t="shared" si="2"/>
        <v>1171.4163552700661</v>
      </c>
      <c r="CM43" s="1">
        <f>[8]Sheet1!H17</f>
        <v>1270.008223</v>
      </c>
      <c r="CO43" s="1">
        <f t="shared" si="19"/>
        <v>2441.4245782700664</v>
      </c>
      <c r="CQ43" s="4">
        <f t="shared" si="20"/>
        <v>5863.6547499906719</v>
      </c>
      <c r="CR43" s="4">
        <f t="shared" si="21"/>
        <v>3422.2301717206055</v>
      </c>
    </row>
    <row r="44" spans="2:96" x14ac:dyDescent="0.2">
      <c r="B44" s="1">
        <f t="shared" si="22"/>
        <v>1983</v>
      </c>
      <c r="C44" s="4">
        <f>'[3]MER_Nov19_Table 2.4'!L47</f>
        <v>18492.099999999999</v>
      </c>
      <c r="D44" s="4">
        <f>'[3]MER_Nov19_Table 2.4'!E47</f>
        <v>16584.41</v>
      </c>
      <c r="E44" s="24">
        <f t="shared" si="18"/>
        <v>0.89683756847518681</v>
      </c>
      <c r="F44" s="4">
        <f>[3]Manufacturing_Energy_Data!U23</f>
        <v>2107.9873077764287</v>
      </c>
      <c r="I44" s="6">
        <f>[3]Manufacturing_Energy_Data!U79</f>
        <v>12109.867697857704</v>
      </c>
      <c r="J44" s="6">
        <f t="shared" si="3"/>
        <v>12109.867697857704</v>
      </c>
      <c r="K44" s="6">
        <f>[3]Manufacturing_Energy_Data!U23</f>
        <v>2107.9873077764287</v>
      </c>
      <c r="N44" s="31">
        <v>4997</v>
      </c>
      <c r="O44" s="31">
        <f t="shared" si="4"/>
        <v>1032.353656780881</v>
      </c>
      <c r="P44" s="4">
        <f t="shared" si="5"/>
        <v>3964.646343219119</v>
      </c>
      <c r="R44" s="1">
        <f t="shared" si="9"/>
        <v>1983</v>
      </c>
      <c r="S44" s="4">
        <f t="shared" si="6"/>
        <v>2417.5859589231754</v>
      </c>
      <c r="T44" s="4">
        <f t="shared" si="7"/>
        <v>0</v>
      </c>
      <c r="W44" s="1">
        <f>[5]Intensity_estimates!I19</f>
        <v>1292</v>
      </c>
      <c r="X44" s="1">
        <f>[6]Compute_intensities!FP29</f>
        <v>887.26258640228991</v>
      </c>
      <c r="Y44" s="1">
        <f>[7]Intensity_estimates!X19</f>
        <v>405.94918163846756</v>
      </c>
      <c r="Z44" s="1">
        <f t="shared" si="10"/>
        <v>2585.2117680407573</v>
      </c>
      <c r="AB44" s="1">
        <f t="shared" si="11"/>
        <v>1983</v>
      </c>
      <c r="AC44" s="1">
        <f t="shared" si="12"/>
        <v>2585.2117680407573</v>
      </c>
      <c r="AD44" s="4">
        <f t="shared" si="13"/>
        <v>2417.5859589231754</v>
      </c>
      <c r="AE44" s="4"/>
      <c r="AF44" s="4"/>
      <c r="AG44" s="4">
        <f>[5]Intensity_estimates!Y19</f>
        <v>85.400085333333337</v>
      </c>
      <c r="AH44" s="4">
        <f>[6]Compute_intensities!FO29</f>
        <v>219.09013873588967</v>
      </c>
      <c r="AI44" s="4">
        <f>[7]Intensity_estimates!W19</f>
        <v>44.540507992178512</v>
      </c>
      <c r="AJ44" s="4">
        <f t="shared" si="14"/>
        <v>349.03073206140152</v>
      </c>
      <c r="AK44" s="4"/>
      <c r="AL44" s="1">
        <f t="shared" si="15"/>
        <v>1983</v>
      </c>
      <c r="AM44" s="4">
        <f t="shared" si="16"/>
        <v>349.03073206140152</v>
      </c>
      <c r="AN44" s="4">
        <f t="shared" si="17"/>
        <v>0</v>
      </c>
      <c r="AO44" s="4"/>
      <c r="AP44" s="4"/>
      <c r="AQ44" s="13"/>
      <c r="AS44" s="4">
        <f>[1]AER10_Table2.1d!V46*0.001</f>
        <v>2647.71</v>
      </c>
      <c r="AT44" s="1">
        <v>9.1999999999999993</v>
      </c>
      <c r="AU44" s="4">
        <f t="shared" si="8"/>
        <v>2638.51</v>
      </c>
      <c r="AZ44" s="17"/>
      <c r="CI44" s="1">
        <f>[4]fmat3!AC25</f>
        <v>1242.6300000000001</v>
      </c>
      <c r="CJ44" s="1">
        <f t="shared" si="2"/>
        <v>1299.0032889657518</v>
      </c>
      <c r="CM44" s="1">
        <f>[8]Sheet1!H18</f>
        <v>1332.4845129999999</v>
      </c>
      <c r="CO44" s="1">
        <f t="shared" si="19"/>
        <v>2631.4878019657517</v>
      </c>
      <c r="CQ44" s="4">
        <f t="shared" si="20"/>
        <v>4474.5423021422957</v>
      </c>
      <c r="CR44" s="4">
        <f t="shared" si="21"/>
        <v>1843.054500176544</v>
      </c>
    </row>
    <row r="45" spans="2:96" x14ac:dyDescent="0.2">
      <c r="B45" s="1">
        <f t="shared" si="22"/>
        <v>1984</v>
      </c>
      <c r="C45" s="4">
        <f>'[3]MER_Nov19_Table 2.4'!L48</f>
        <v>20112.092000000001</v>
      </c>
      <c r="D45" s="4">
        <f>'[3]MER_Nov19_Table 2.4'!E48</f>
        <v>18160.835999999999</v>
      </c>
      <c r="E45" s="24">
        <f t="shared" si="18"/>
        <v>0.90298095295109027</v>
      </c>
      <c r="F45" s="4">
        <f>[3]Manufacturing_Energy_Data!U24</f>
        <v>2294.7168510860192</v>
      </c>
      <c r="I45" s="6">
        <f>[3]Manufacturing_Energy_Data!U80</f>
        <v>12300.61720183061</v>
      </c>
      <c r="J45" s="6">
        <f t="shared" si="3"/>
        <v>12300.61720183061</v>
      </c>
      <c r="K45" s="6">
        <f>[3]Manufacturing_Energy_Data!U24</f>
        <v>2294.7168510860192</v>
      </c>
      <c r="N45" s="31">
        <v>4997</v>
      </c>
      <c r="O45" s="31">
        <f t="shared" si="4"/>
        <v>1032.353656780881</v>
      </c>
      <c r="P45" s="4">
        <f t="shared" si="5"/>
        <v>3964.646343219119</v>
      </c>
      <c r="R45" s="1">
        <f t="shared" si="9"/>
        <v>1984</v>
      </c>
      <c r="S45" s="4">
        <f t="shared" si="6"/>
        <v>3846.8284549502719</v>
      </c>
      <c r="T45" s="4">
        <f t="shared" si="7"/>
        <v>0</v>
      </c>
      <c r="W45" s="1">
        <f>[5]Intensity_estimates!I20</f>
        <v>1168</v>
      </c>
      <c r="X45" s="1">
        <f>[6]Compute_intensities!FP30</f>
        <v>970.66031322667141</v>
      </c>
      <c r="Y45" s="1">
        <f>[7]Intensity_estimates!X20</f>
        <v>461.20481740474287</v>
      </c>
      <c r="Z45" s="1">
        <f t="shared" si="10"/>
        <v>2599.8651306314141</v>
      </c>
      <c r="AB45" s="1">
        <f t="shared" si="11"/>
        <v>1984</v>
      </c>
      <c r="AC45" s="1">
        <f t="shared" si="12"/>
        <v>2599.8651306314141</v>
      </c>
      <c r="AD45" s="4">
        <f t="shared" si="13"/>
        <v>3846.8284549502719</v>
      </c>
      <c r="AE45" s="4"/>
      <c r="AF45" s="4"/>
      <c r="AG45" s="4">
        <f>[5]Intensity_estimates!Y20</f>
        <v>92.164294095238105</v>
      </c>
      <c r="AH45" s="4">
        <f>[6]Compute_intensities!FO30</f>
        <v>245.60411442366475</v>
      </c>
      <c r="AI45" s="4">
        <f>[7]Intensity_estimates!W20</f>
        <v>50.766380969055945</v>
      </c>
      <c r="AJ45" s="4">
        <f t="shared" si="14"/>
        <v>388.53478948795879</v>
      </c>
      <c r="AK45" s="4"/>
      <c r="AL45" s="1">
        <f t="shared" si="15"/>
        <v>1984</v>
      </c>
      <c r="AM45" s="4">
        <f t="shared" si="16"/>
        <v>388.53478948795879</v>
      </c>
      <c r="AN45" s="4">
        <f t="shared" si="17"/>
        <v>0</v>
      </c>
      <c r="AO45" s="4"/>
      <c r="AP45" s="4"/>
      <c r="AQ45" s="13"/>
      <c r="AS45" s="4">
        <f>[1]AER10_Table2.1d!V47*0.001</f>
        <v>2858.6970000000001</v>
      </c>
      <c r="AT45" s="1">
        <v>9.1999999999999993</v>
      </c>
      <c r="AU45" s="4">
        <f t="shared" si="8"/>
        <v>2849.4970000000003</v>
      </c>
      <c r="AZ45" s="17"/>
      <c r="BS45" s="35" t="s">
        <v>63</v>
      </c>
      <c r="BT45" s="35" t="s">
        <v>62</v>
      </c>
      <c r="BU45" s="35" t="s">
        <v>61</v>
      </c>
      <c r="CI45" s="1">
        <f>[4]fmat3!AC26</f>
        <v>1347.1100000000001</v>
      </c>
      <c r="CJ45" s="1">
        <f t="shared" si="2"/>
        <v>1408.2231401130298</v>
      </c>
      <c r="CM45" s="1">
        <f>[8]Sheet1!H19</f>
        <v>1485.9739929999998</v>
      </c>
      <c r="CO45" s="1">
        <f t="shared" si="19"/>
        <v>2894.1971331130298</v>
      </c>
      <c r="CQ45" s="4">
        <f t="shared" si="20"/>
        <v>5860.2187981693896</v>
      </c>
      <c r="CR45" s="4">
        <f t="shared" si="21"/>
        <v>2966.0216650563598</v>
      </c>
    </row>
    <row r="46" spans="2:96" x14ac:dyDescent="0.2">
      <c r="B46" s="1">
        <f t="shared" si="22"/>
        <v>1985</v>
      </c>
      <c r="C46" s="4">
        <f>'[3]MER_Nov19_Table 2.4'!L49</f>
        <v>19384.027999999998</v>
      </c>
      <c r="D46" s="4">
        <f>'[3]MER_Nov19_Table 2.4'!E49</f>
        <v>17433.330000000002</v>
      </c>
      <c r="E46" s="24">
        <f t="shared" si="18"/>
        <v>0.89936570458936627</v>
      </c>
      <c r="F46" s="4">
        <f>[3]Manufacturing_Energy_Data!U25</f>
        <v>2221.7381043924752</v>
      </c>
      <c r="I46" s="6">
        <f>[3]Manufacturing_Energy_Data!U81</f>
        <v>11405.381661116657</v>
      </c>
      <c r="J46" s="6">
        <f t="shared" si="3"/>
        <v>11405.381661116657</v>
      </c>
      <c r="K46" s="6">
        <f>[3]Manufacturing_Energy_Data!U25</f>
        <v>2221.7381043924752</v>
      </c>
      <c r="L46" s="4"/>
      <c r="M46" s="4"/>
      <c r="N46" s="31">
        <v>4997</v>
      </c>
      <c r="O46" s="31">
        <f t="shared" si="4"/>
        <v>1032.353656780881</v>
      </c>
      <c r="P46" s="4">
        <f t="shared" si="5"/>
        <v>3964.646343219119</v>
      </c>
      <c r="Q46" s="4"/>
      <c r="R46" s="1">
        <f t="shared" si="9"/>
        <v>1985</v>
      </c>
      <c r="S46" s="4">
        <f t="shared" si="6"/>
        <v>4013.9999956642228</v>
      </c>
      <c r="T46" s="4">
        <f t="shared" si="7"/>
        <v>0</v>
      </c>
      <c r="W46" s="1">
        <f>[5]Intensity_estimates!I21</f>
        <v>1032</v>
      </c>
      <c r="X46" s="1">
        <f>[6]Compute_intensities!FP31</f>
        <v>946.62446276122819</v>
      </c>
      <c r="Y46" s="1">
        <f>[7]Intensity_estimates!X21</f>
        <v>491.00889735654494</v>
      </c>
      <c r="Z46" s="1">
        <f t="shared" si="10"/>
        <v>2469.633360117773</v>
      </c>
      <c r="AB46" s="1">
        <f t="shared" si="11"/>
        <v>1985</v>
      </c>
      <c r="AC46" s="1">
        <f t="shared" si="12"/>
        <v>2469.633360117773</v>
      </c>
      <c r="AD46" s="4">
        <f t="shared" si="13"/>
        <v>4013.9999956642228</v>
      </c>
      <c r="AE46" s="4"/>
      <c r="AF46" s="4"/>
      <c r="AG46" s="4">
        <f>[5]Intensity_estimates!Y21</f>
        <v>82.115466666666663</v>
      </c>
      <c r="AH46" s="4">
        <f>[6]Compute_intensities!FO31</f>
        <v>246.37379871981659</v>
      </c>
      <c r="AI46" s="4">
        <f>[7]Intensity_estimates!W21</f>
        <v>54.227105695949518</v>
      </c>
      <c r="AJ46" s="4">
        <f t="shared" si="14"/>
        <v>382.71637108243272</v>
      </c>
      <c r="AK46" s="4"/>
      <c r="AL46" s="1">
        <f t="shared" si="15"/>
        <v>1985</v>
      </c>
      <c r="AM46" s="4">
        <f t="shared" si="16"/>
        <v>382.71637108243272</v>
      </c>
      <c r="AN46" s="4">
        <f t="shared" si="17"/>
        <v>0</v>
      </c>
      <c r="AO46" s="4"/>
      <c r="AP46" s="4"/>
      <c r="AQ46" s="13"/>
      <c r="AS46" s="4">
        <f>[1]AER10_Table2.1d!V48*0.001</f>
        <v>2855.0660000000003</v>
      </c>
      <c r="AT46" s="6">
        <f>AT$51</f>
        <v>9.2134031279997544</v>
      </c>
      <c r="AU46" s="4">
        <f t="shared" si="8"/>
        <v>2845.8525968720005</v>
      </c>
      <c r="AZ46" s="17"/>
      <c r="BR46" s="1">
        <f>1985</f>
        <v>1985</v>
      </c>
      <c r="BS46" s="4">
        <f t="shared" ref="BS46:BS71" si="23">F46</f>
        <v>2221.7381043924752</v>
      </c>
      <c r="BT46" s="6">
        <f t="shared" ref="BT46:BT71" si="24">K46</f>
        <v>2221.7381043924752</v>
      </c>
      <c r="BU46" s="4">
        <f t="shared" ref="BU46:BU71" si="25">T46</f>
        <v>0</v>
      </c>
      <c r="CH46" s="1">
        <v>1354</v>
      </c>
      <c r="CI46" s="1">
        <f>[4]fmat3!AC27</f>
        <v>1295.2399999999998</v>
      </c>
      <c r="CJ46" s="1">
        <v>1354</v>
      </c>
      <c r="CK46" s="1">
        <f>CJ46/CI46</f>
        <v>1.0453661097557212</v>
      </c>
      <c r="CM46" s="1">
        <f>[8]Sheet1!H20</f>
        <v>1449.267662</v>
      </c>
      <c r="CO46" s="1">
        <f t="shared" si="19"/>
        <v>2803.2676620000002</v>
      </c>
      <c r="CQ46" s="4">
        <f t="shared" si="20"/>
        <v>6027.9483388833451</v>
      </c>
      <c r="CR46" s="4">
        <f t="shared" si="21"/>
        <v>3224.6806768833449</v>
      </c>
    </row>
    <row r="47" spans="2:96" x14ac:dyDescent="0.2">
      <c r="B47" s="1">
        <f t="shared" si="22"/>
        <v>1986</v>
      </c>
      <c r="C47" s="4">
        <f>'[3]MER_Nov19_Table 2.4'!L50</f>
        <v>19029.272000000001</v>
      </c>
      <c r="D47" s="4">
        <f>'[3]MER_Nov19_Table 2.4'!E50</f>
        <v>17081.349999999999</v>
      </c>
      <c r="E47" s="24">
        <f t="shared" si="18"/>
        <v>0.89763549546193877</v>
      </c>
      <c r="F47" s="4">
        <f>[3]Manufacturing_Energy_Data!U26</f>
        <v>2226.9656692841422</v>
      </c>
      <c r="I47" s="6">
        <f>[3]Manufacturing_Energy_Data!U82</f>
        <v>11805.180783452881</v>
      </c>
      <c r="J47" s="6">
        <f t="shared" si="3"/>
        <v>11805.180783452881</v>
      </c>
      <c r="K47" s="6">
        <f>[3]Manufacturing_Energy_Data!U26</f>
        <v>2226.9656692841422</v>
      </c>
      <c r="L47" s="4"/>
      <c r="M47" s="4"/>
      <c r="N47" s="4">
        <v>5375.333333333333</v>
      </c>
      <c r="O47" s="34">
        <v>1030</v>
      </c>
      <c r="P47" s="4">
        <f t="shared" si="5"/>
        <v>4345.333333333333</v>
      </c>
      <c r="Q47" s="4"/>
      <c r="R47" s="1">
        <f t="shared" si="9"/>
        <v>1986</v>
      </c>
      <c r="S47" s="4">
        <f t="shared" si="6"/>
        <v>2878.757883213787</v>
      </c>
      <c r="T47" s="4">
        <f t="shared" si="7"/>
        <v>0</v>
      </c>
      <c r="W47" s="1">
        <f>[5]Intensity_estimates!I22</f>
        <v>958.99999999999989</v>
      </c>
      <c r="X47" s="1">
        <f>[6]Compute_intensities!FP32</f>
        <v>870.49274902210027</v>
      </c>
      <c r="Y47" s="1">
        <f>[7]Intensity_estimates!X22</f>
        <v>500.7890658394802</v>
      </c>
      <c r="Z47" s="1">
        <f t="shared" si="10"/>
        <v>2330.2818148615806</v>
      </c>
      <c r="AB47" s="1">
        <f t="shared" si="11"/>
        <v>1986</v>
      </c>
      <c r="AC47" s="1">
        <f t="shared" si="12"/>
        <v>2330.2818148615806</v>
      </c>
      <c r="AD47" s="4">
        <f t="shared" si="13"/>
        <v>2878.757883213787</v>
      </c>
      <c r="AE47" s="4"/>
      <c r="AF47" s="4"/>
      <c r="AG47" s="4">
        <f>[5]Intensity_estimates!Y22</f>
        <v>78.830848000000003</v>
      </c>
      <c r="AH47" s="4">
        <f>[6]Compute_intensities!FO32</f>
        <v>239.13963123343899</v>
      </c>
      <c r="AI47" s="4">
        <f>[7]Intensity_estimates!W22</f>
        <v>55.497665100962827</v>
      </c>
      <c r="AJ47" s="4">
        <f t="shared" si="14"/>
        <v>373.46814433440181</v>
      </c>
      <c r="AK47" s="4"/>
      <c r="AL47" s="1">
        <f t="shared" si="15"/>
        <v>1986</v>
      </c>
      <c r="AM47" s="4">
        <f t="shared" si="16"/>
        <v>373.46814433440181</v>
      </c>
      <c r="AN47" s="4">
        <f t="shared" si="17"/>
        <v>0</v>
      </c>
      <c r="AO47" s="4"/>
      <c r="AP47" s="4"/>
      <c r="AQ47" s="13"/>
      <c r="AS47" s="4">
        <f>[1]AER10_Table2.1d!V49*0.001</f>
        <v>2833.77</v>
      </c>
      <c r="AT47" s="6">
        <f>AT$51</f>
        <v>9.2134031279997544</v>
      </c>
      <c r="AU47" s="4">
        <f t="shared" si="8"/>
        <v>2824.5565968720002</v>
      </c>
      <c r="AZ47" s="17"/>
      <c r="BR47" s="1">
        <f t="shared" ref="BR47:BR71" si="26">BR46+1</f>
        <v>1986</v>
      </c>
      <c r="BS47" s="4">
        <f t="shared" si="23"/>
        <v>2226.9656692841422</v>
      </c>
      <c r="BT47" s="6">
        <f t="shared" si="24"/>
        <v>2226.9656692841422</v>
      </c>
      <c r="BU47" s="4">
        <f t="shared" si="25"/>
        <v>0</v>
      </c>
      <c r="CJ47" s="29">
        <v>1550</v>
      </c>
      <c r="CM47" s="1">
        <f>[8]Sheet1!H21</f>
        <v>1462.9080369999999</v>
      </c>
      <c r="CO47" s="1">
        <f t="shared" si="19"/>
        <v>3012.9080370000001</v>
      </c>
      <c r="CQ47" s="4">
        <f t="shared" si="20"/>
        <v>5276.1692165471177</v>
      </c>
      <c r="CR47" s="4">
        <f t="shared" si="21"/>
        <v>2263.2611795471175</v>
      </c>
    </row>
    <row r="48" spans="2:96" x14ac:dyDescent="0.2">
      <c r="B48" s="1">
        <f t="shared" si="22"/>
        <v>1987</v>
      </c>
      <c r="C48" s="4">
        <f>'[3]MER_Nov19_Table 2.4'!L51</f>
        <v>19906.272000000001</v>
      </c>
      <c r="D48" s="4">
        <f>'[3]MER_Nov19_Table 2.4'!E51</f>
        <v>17959.455000000002</v>
      </c>
      <c r="E48" s="24">
        <f t="shared" si="18"/>
        <v>0.90220082394131862</v>
      </c>
      <c r="F48" s="4">
        <f>[3]Manufacturing_Energy_Data!U27</f>
        <v>2353.9105764650603</v>
      </c>
      <c r="I48" s="6">
        <f>[3]Manufacturing_Energy_Data!U83</f>
        <v>12072.928350736656</v>
      </c>
      <c r="J48" s="6">
        <f t="shared" si="3"/>
        <v>12072.928350736656</v>
      </c>
      <c r="K48" s="6">
        <f>[3]Manufacturing_Energy_Data!U27</f>
        <v>2353.9105764650603</v>
      </c>
      <c r="L48" s="4"/>
      <c r="M48" s="4"/>
      <c r="N48" s="4">
        <v>5753.6666666666661</v>
      </c>
      <c r="O48" s="34">
        <v>1040</v>
      </c>
      <c r="P48" s="4">
        <f t="shared" si="5"/>
        <v>4713.6666666666661</v>
      </c>
      <c r="Q48" s="4"/>
      <c r="R48" s="1">
        <f t="shared" si="9"/>
        <v>1987</v>
      </c>
      <c r="S48" s="4">
        <f t="shared" si="6"/>
        <v>3119.6769825966785</v>
      </c>
      <c r="T48" s="4">
        <f t="shared" si="7"/>
        <v>0</v>
      </c>
      <c r="W48" s="1">
        <f>[5]Intensity_estimates!I23</f>
        <v>899</v>
      </c>
      <c r="X48" s="1">
        <f>[6]Compute_intensities!FP33</f>
        <v>860.2619855530354</v>
      </c>
      <c r="Y48" s="1">
        <f>[7]Intensity_estimates!X23</f>
        <v>479.18515679354778</v>
      </c>
      <c r="Z48" s="1">
        <f t="shared" si="10"/>
        <v>2238.447142346583</v>
      </c>
      <c r="AB48" s="1">
        <f t="shared" si="11"/>
        <v>1987</v>
      </c>
      <c r="AC48" s="1">
        <f t="shared" si="12"/>
        <v>2238.447142346583</v>
      </c>
      <c r="AD48" s="4">
        <f t="shared" si="13"/>
        <v>3119.6769825966785</v>
      </c>
      <c r="AE48" s="4"/>
      <c r="AF48" s="4"/>
      <c r="AG48" s="4">
        <f>[5]Intensity_estimates!Y23</f>
        <v>94.432786666666672</v>
      </c>
      <c r="AH48" s="4">
        <f>[6]Compute_intensities!FO33</f>
        <v>242.12952261630025</v>
      </c>
      <c r="AI48" s="4">
        <f>[7]Intensity_estimates!W23</f>
        <v>53.292563600782763</v>
      </c>
      <c r="AJ48" s="4">
        <f t="shared" si="14"/>
        <v>389.85487288374969</v>
      </c>
      <c r="AK48" s="4"/>
      <c r="AL48" s="1">
        <f t="shared" si="15"/>
        <v>1987</v>
      </c>
      <c r="AM48" s="4">
        <f t="shared" si="16"/>
        <v>389.85487288374969</v>
      </c>
      <c r="AN48" s="4">
        <f t="shared" si="17"/>
        <v>0</v>
      </c>
      <c r="AO48" s="4"/>
      <c r="AP48" s="4"/>
      <c r="AQ48" s="13"/>
      <c r="AS48" s="4">
        <f>[1]AER10_Table2.1d!V50*0.001</f>
        <v>2928.2910000000002</v>
      </c>
      <c r="AT48" s="6">
        <f>AT$51</f>
        <v>9.2134031279997544</v>
      </c>
      <c r="AU48" s="4">
        <f t="shared" si="8"/>
        <v>2919.0775968720004</v>
      </c>
      <c r="AZ48" s="17"/>
      <c r="BR48" s="1">
        <f t="shared" si="26"/>
        <v>1987</v>
      </c>
      <c r="BS48" s="4">
        <f t="shared" si="23"/>
        <v>2353.9105764650603</v>
      </c>
      <c r="BT48" s="6">
        <f t="shared" si="24"/>
        <v>2353.9105764650603</v>
      </c>
      <c r="BU48" s="4">
        <f t="shared" si="25"/>
        <v>0</v>
      </c>
      <c r="CJ48" s="29">
        <v>1750</v>
      </c>
      <c r="CM48" s="1">
        <f>[8]Sheet1!H22</f>
        <v>1561.340897</v>
      </c>
      <c r="CO48" s="1">
        <f t="shared" si="19"/>
        <v>3311.340897</v>
      </c>
      <c r="CQ48" s="4">
        <f t="shared" si="20"/>
        <v>5886.5266492633455</v>
      </c>
      <c r="CR48" s="4">
        <f t="shared" si="21"/>
        <v>2575.1857522633454</v>
      </c>
    </row>
    <row r="49" spans="2:96" x14ac:dyDescent="0.2">
      <c r="B49" s="1">
        <f t="shared" si="22"/>
        <v>1988</v>
      </c>
      <c r="C49" s="4">
        <f>'[3]MER_Nov19_Table 2.4'!L52</f>
        <v>20811.18</v>
      </c>
      <c r="D49" s="4">
        <f>'[3]MER_Nov19_Table 2.4'!E52</f>
        <v>18789.442999999999</v>
      </c>
      <c r="E49" s="24">
        <f t="shared" si="18"/>
        <v>0.90285332210859737</v>
      </c>
      <c r="F49" s="4">
        <f>[3]Manufacturing_Energy_Data!U28</f>
        <v>2472.2314495466258</v>
      </c>
      <c r="I49" s="6">
        <f>[3]Manufacturing_Energy_Data!U84</f>
        <v>13042.115484022981</v>
      </c>
      <c r="J49" s="6">
        <f t="shared" si="3"/>
        <v>13042.115484022981</v>
      </c>
      <c r="K49" s="6">
        <f>[3]Manufacturing_Energy_Data!U28</f>
        <v>2472.2314495466258</v>
      </c>
      <c r="L49" s="4"/>
      <c r="M49" s="4"/>
      <c r="N49" s="31">
        <v>6132</v>
      </c>
      <c r="O49" s="31">
        <f>39470/42120*1118</f>
        <v>1047.6604938271605</v>
      </c>
      <c r="P49" s="4">
        <f t="shared" si="5"/>
        <v>5084.3395061728397</v>
      </c>
      <c r="Q49" s="4">
        <f>39470/42120*1118</f>
        <v>1047.6604938271605</v>
      </c>
      <c r="R49" s="1">
        <f t="shared" si="9"/>
        <v>1988</v>
      </c>
      <c r="S49" s="4">
        <f t="shared" si="6"/>
        <v>2684.7250098041795</v>
      </c>
      <c r="T49" s="4">
        <f t="shared" si="7"/>
        <v>0</v>
      </c>
      <c r="W49" s="1">
        <f>[5]Intensity_estimates!I24</f>
        <v>881</v>
      </c>
      <c r="X49" s="1">
        <f>[6]Compute_intensities!FP34</f>
        <v>878.75863886676348</v>
      </c>
      <c r="Y49" s="1">
        <f>[7]Intensity_estimates!X24</f>
        <v>484.86380711657705</v>
      </c>
      <c r="Z49" s="1">
        <f t="shared" si="10"/>
        <v>2244.6224459833406</v>
      </c>
      <c r="AB49" s="1">
        <f t="shared" si="11"/>
        <v>1988</v>
      </c>
      <c r="AC49" s="1">
        <f t="shared" si="12"/>
        <v>2244.6224459833406</v>
      </c>
      <c r="AD49" s="4">
        <f t="shared" si="13"/>
        <v>2684.7250098041795</v>
      </c>
      <c r="AE49" s="4"/>
      <c r="AF49" s="4"/>
      <c r="AG49" s="4">
        <f>[5]Intensity_estimates!Y24</f>
        <v>100.18086933333333</v>
      </c>
      <c r="AH49" s="4">
        <f>[6]Compute_intensities!FO34</f>
        <v>250.23487007596859</v>
      </c>
      <c r="AI49" s="4">
        <f>[7]Intensity_estimates!W24</f>
        <v>56.729277872866348</v>
      </c>
      <c r="AJ49" s="4">
        <f t="shared" si="14"/>
        <v>407.14501728216828</v>
      </c>
      <c r="AK49" s="4"/>
      <c r="AL49" s="1">
        <f t="shared" si="15"/>
        <v>1988</v>
      </c>
      <c r="AM49" s="4">
        <f t="shared" si="16"/>
        <v>407.14501728216828</v>
      </c>
      <c r="AN49" s="4">
        <f t="shared" si="17"/>
        <v>0</v>
      </c>
      <c r="AO49" s="4"/>
      <c r="AP49" s="4"/>
      <c r="AQ49" s="13"/>
      <c r="AS49" s="4">
        <f>[1]AER10_Table2.1d!V51*0.001</f>
        <v>3058.8519999999999</v>
      </c>
      <c r="AT49" s="6">
        <f>AT$51</f>
        <v>9.2134031279997544</v>
      </c>
      <c r="AU49" s="4">
        <f t="shared" si="8"/>
        <v>3049.6385968720001</v>
      </c>
      <c r="AZ49" s="17"/>
      <c r="BR49" s="1">
        <f t="shared" si="26"/>
        <v>1988</v>
      </c>
      <c r="BS49" s="4">
        <f t="shared" si="23"/>
        <v>2472.2314495466258</v>
      </c>
      <c r="BT49" s="6">
        <f t="shared" si="24"/>
        <v>2472.2314495466258</v>
      </c>
      <c r="BU49" s="4">
        <f t="shared" si="25"/>
        <v>0</v>
      </c>
      <c r="CJ49" s="29">
        <v>1950</v>
      </c>
      <c r="CM49" s="1">
        <f>[8]Sheet1!H23</f>
        <v>1524.8624440000001</v>
      </c>
      <c r="CO49" s="1">
        <f t="shared" si="19"/>
        <v>3474.8624440000003</v>
      </c>
      <c r="CQ49" s="4">
        <f t="shared" si="20"/>
        <v>5747.3275159770183</v>
      </c>
      <c r="CR49" s="4">
        <f t="shared" si="21"/>
        <v>2272.4650719770179</v>
      </c>
    </row>
    <row r="50" spans="2:96" x14ac:dyDescent="0.2">
      <c r="B50" s="1">
        <f t="shared" si="22"/>
        <v>1989</v>
      </c>
      <c r="C50" s="4">
        <f>'[3]MER_Nov19_Table 2.4'!L53</f>
        <v>20835.748</v>
      </c>
      <c r="D50" s="4">
        <f>'[3]MER_Nov19_Table 2.4'!E53</f>
        <v>18964.764999999999</v>
      </c>
      <c r="E50" s="24">
        <f t="shared" si="18"/>
        <v>0.91020322380554808</v>
      </c>
      <c r="F50" s="4">
        <f>[3]Manufacturing_Energy_Data!U29</f>
        <v>2500.5093569511973</v>
      </c>
      <c r="I50" s="6">
        <f>[3]Manufacturing_Energy_Data!U85</f>
        <v>13104.265331447779</v>
      </c>
      <c r="J50" s="6">
        <f t="shared" si="3"/>
        <v>13104.265331447779</v>
      </c>
      <c r="K50" s="6">
        <f>[3]Manufacturing_Energy_Data!U29</f>
        <v>2500.5093569511973</v>
      </c>
      <c r="L50" s="4"/>
      <c r="M50" s="4"/>
      <c r="N50" s="4">
        <v>6212.333333333333</v>
      </c>
      <c r="O50" s="34">
        <v>1000</v>
      </c>
      <c r="P50" s="4">
        <f t="shared" si="5"/>
        <v>5212.333333333333</v>
      </c>
      <c r="Q50" s="4"/>
      <c r="R50" s="1">
        <f t="shared" si="9"/>
        <v>1989</v>
      </c>
      <c r="S50" s="4">
        <f t="shared" si="6"/>
        <v>2519.1493352188872</v>
      </c>
      <c r="T50" s="4">
        <f t="shared" si="7"/>
        <v>0</v>
      </c>
      <c r="W50" s="1">
        <f>[5]Intensity_estimates!I25</f>
        <v>853</v>
      </c>
      <c r="X50" s="1">
        <f>[6]Compute_intensities!FP35</f>
        <v>853.18682258740807</v>
      </c>
      <c r="Y50" s="1">
        <f>[7]Intensity_estimates!X25</f>
        <v>490.52205293518119</v>
      </c>
      <c r="Z50" s="1">
        <f t="shared" si="10"/>
        <v>2196.7088755225896</v>
      </c>
      <c r="AB50" s="1">
        <f t="shared" si="11"/>
        <v>1989</v>
      </c>
      <c r="AC50" s="1">
        <f t="shared" si="12"/>
        <v>2196.7088755225896</v>
      </c>
      <c r="AD50" s="4">
        <f t="shared" si="13"/>
        <v>2519.1493352188872</v>
      </c>
      <c r="AE50" s="4"/>
      <c r="AF50" s="4"/>
      <c r="AG50" s="4">
        <f>[5]Intensity_estimates!Y25</f>
        <v>109.21357066666668</v>
      </c>
      <c r="AH50" s="4">
        <f>[6]Compute_intensities!FO35</f>
        <v>254.88965516156802</v>
      </c>
      <c r="AI50" s="4">
        <f>[7]Intensity_estimates!W25</f>
        <v>60.145885888415968</v>
      </c>
      <c r="AJ50" s="4">
        <f t="shared" si="14"/>
        <v>424.2491117166507</v>
      </c>
      <c r="AK50" s="4"/>
      <c r="AL50" s="1">
        <f t="shared" si="15"/>
        <v>1989</v>
      </c>
      <c r="AM50" s="4">
        <f t="shared" si="16"/>
        <v>424.2491117166507</v>
      </c>
      <c r="AN50" s="4">
        <f t="shared" si="17"/>
        <v>0</v>
      </c>
      <c r="AO50" s="4"/>
      <c r="AP50" s="4"/>
      <c r="AQ50" s="13"/>
      <c r="AS50" s="4">
        <f>[1]AER10_Table2.1d!V52*0.001</f>
        <v>3158.3470000000002</v>
      </c>
      <c r="AT50" s="6">
        <f>AT$51</f>
        <v>9.2134031279997544</v>
      </c>
      <c r="AU50" s="4">
        <f t="shared" si="8"/>
        <v>3149.1335968720005</v>
      </c>
      <c r="AZ50" s="17"/>
      <c r="BR50" s="1">
        <f t="shared" si="26"/>
        <v>1989</v>
      </c>
      <c r="BS50" s="4">
        <f t="shared" si="23"/>
        <v>2500.5093569511973</v>
      </c>
      <c r="BT50" s="6">
        <f t="shared" si="24"/>
        <v>2500.5093569511973</v>
      </c>
      <c r="BU50" s="4">
        <f t="shared" si="25"/>
        <v>0</v>
      </c>
      <c r="CJ50" s="29">
        <v>2150</v>
      </c>
      <c r="CM50" s="1">
        <f>[8]Sheet1!H24</f>
        <v>1489.804674</v>
      </c>
      <c r="CO50" s="1">
        <f t="shared" si="19"/>
        <v>3639.804674</v>
      </c>
      <c r="CQ50" s="4">
        <f t="shared" si="20"/>
        <v>5860.4996685522201</v>
      </c>
      <c r="CR50" s="4">
        <f t="shared" si="21"/>
        <v>2220.6949945522201</v>
      </c>
    </row>
    <row r="51" spans="2:96" x14ac:dyDescent="0.2">
      <c r="B51" s="1">
        <f t="shared" si="22"/>
        <v>1990</v>
      </c>
      <c r="C51" s="4">
        <f>'[3]MER_Nov19_Table 2.4'!L54</f>
        <v>21119.541000000001</v>
      </c>
      <c r="D51" s="4">
        <f>'[3]MER_Nov19_Table 2.4'!E54</f>
        <v>19402.468000000001</v>
      </c>
      <c r="E51" s="24">
        <f t="shared" si="18"/>
        <v>0.91869742813065869</v>
      </c>
      <c r="F51" s="4">
        <f>[3]Manufacturing_Energy_Data!U30</f>
        <v>2563.8700501599615</v>
      </c>
      <c r="I51" s="6">
        <f>[3]Manufacturing_Energy_Data!U86</f>
        <v>13103.425439913102</v>
      </c>
      <c r="J51" s="6">
        <f t="shared" si="3"/>
        <v>13103.425439913102</v>
      </c>
      <c r="K51" s="6">
        <f>[3]Manufacturing_Energy_Data!U30</f>
        <v>2563.8700501599615</v>
      </c>
      <c r="L51" s="4"/>
      <c r="M51" s="4"/>
      <c r="N51" s="4">
        <v>6292.6666666666661</v>
      </c>
      <c r="O51" s="34">
        <v>900</v>
      </c>
      <c r="P51" s="4">
        <f t="shared" si="5"/>
        <v>5392.6666666666661</v>
      </c>
      <c r="Q51" s="4"/>
      <c r="R51" s="1">
        <f t="shared" si="9"/>
        <v>1990</v>
      </c>
      <c r="S51" s="4">
        <f t="shared" si="6"/>
        <v>2623.4488934202327</v>
      </c>
      <c r="T51" s="4">
        <f t="shared" si="7"/>
        <v>0</v>
      </c>
      <c r="W51" s="1">
        <f>[5]Intensity_estimates!I26</f>
        <v>799</v>
      </c>
      <c r="X51" s="1">
        <f>[6]Compute_intensities!FP36</f>
        <v>860.10871064599019</v>
      </c>
      <c r="Y51" s="1">
        <f>[7]Intensity_estimates!X26</f>
        <v>489.83789509701415</v>
      </c>
      <c r="Z51" s="1">
        <f t="shared" si="10"/>
        <v>2148.9466057430045</v>
      </c>
      <c r="AB51" s="1">
        <f t="shared" si="11"/>
        <v>1990</v>
      </c>
      <c r="AC51" s="1">
        <f t="shared" si="12"/>
        <v>2148.9466057430045</v>
      </c>
      <c r="AD51" s="4">
        <f t="shared" si="13"/>
        <v>2623.4488934202327</v>
      </c>
      <c r="AE51" s="4"/>
      <c r="AF51" s="4"/>
      <c r="AG51" s="4">
        <f>[5]Intensity_estimates!Y26</f>
        <v>103.46548799999999</v>
      </c>
      <c r="AH51" s="4">
        <f>[6]Compute_intensities!FO36</f>
        <v>261.25320976252704</v>
      </c>
      <c r="AI51" s="4">
        <f>[7]Intensity_estimates!W26</f>
        <v>62.733164213399135</v>
      </c>
      <c r="AJ51" s="4">
        <f t="shared" si="14"/>
        <v>427.45186197592614</v>
      </c>
      <c r="AK51" s="4"/>
      <c r="AL51" s="1">
        <f t="shared" si="15"/>
        <v>1990</v>
      </c>
      <c r="AM51" s="4">
        <f t="shared" si="16"/>
        <v>427.45186197592614</v>
      </c>
      <c r="AN51" s="4">
        <f t="shared" si="17"/>
        <v>0</v>
      </c>
      <c r="AO51" s="4"/>
      <c r="AP51" s="4"/>
      <c r="AQ51" s="13"/>
      <c r="AS51" s="4">
        <f>[1]AER10_Table2.1d!V53*0.001</f>
        <v>3226.12</v>
      </c>
      <c r="AT51" s="6">
        <f>[9]Calc_adjustment!HC27</f>
        <v>9.2134031279997544</v>
      </c>
      <c r="AU51" s="4">
        <f t="shared" si="8"/>
        <v>3216.9065968720001</v>
      </c>
      <c r="AZ51" s="17"/>
      <c r="BR51" s="1">
        <f t="shared" si="26"/>
        <v>1990</v>
      </c>
      <c r="BS51" s="4">
        <f t="shared" si="23"/>
        <v>2563.8700501599615</v>
      </c>
      <c r="BT51" s="6">
        <f t="shared" si="24"/>
        <v>2563.8700501599615</v>
      </c>
      <c r="BU51" s="4">
        <f t="shared" si="25"/>
        <v>0</v>
      </c>
      <c r="CJ51" s="29">
        <v>2250</v>
      </c>
      <c r="CM51" s="1">
        <f>[8]Sheet1!H25</f>
        <v>1567.119741</v>
      </c>
      <c r="CO51" s="1">
        <f t="shared" si="19"/>
        <v>3817.119741</v>
      </c>
      <c r="CQ51" s="4">
        <f t="shared" si="20"/>
        <v>6299.0425600868984</v>
      </c>
      <c r="CR51" s="4">
        <f t="shared" si="21"/>
        <v>2481.9228190868985</v>
      </c>
    </row>
    <row r="52" spans="2:96" x14ac:dyDescent="0.2">
      <c r="B52" s="1">
        <f t="shared" si="22"/>
        <v>1991</v>
      </c>
      <c r="C52" s="4">
        <f>'[3]MER_Nov19_Table 2.4'!L55</f>
        <v>20766.888999999999</v>
      </c>
      <c r="D52" s="4">
        <f>'[3]MER_Nov19_Table 2.4'!E55</f>
        <v>19083.083999999999</v>
      </c>
      <c r="E52" s="24">
        <f t="shared" si="18"/>
        <v>0.91891876534804995</v>
      </c>
      <c r="F52" s="4">
        <f>[3]Manufacturing_Energy_Data!U31</f>
        <v>2551.6910722574471</v>
      </c>
      <c r="I52" s="6">
        <f>[3]Manufacturing_Energy_Data!U87</f>
        <v>12599.548369464048</v>
      </c>
      <c r="J52" s="6">
        <f t="shared" si="3"/>
        <v>12599.548369464048</v>
      </c>
      <c r="K52" s="6">
        <f>[3]Manufacturing_Energy_Data!U31</f>
        <v>2551.6910722574471</v>
      </c>
      <c r="L52" s="4"/>
      <c r="M52" s="4"/>
      <c r="N52" s="31">
        <v>6373</v>
      </c>
      <c r="O52" s="27">
        <v>808</v>
      </c>
      <c r="P52" s="4">
        <f t="shared" si="5"/>
        <v>5565</v>
      </c>
      <c r="Q52" s="4"/>
      <c r="R52" s="1">
        <f t="shared" si="9"/>
        <v>1991</v>
      </c>
      <c r="S52" s="4">
        <f t="shared" si="6"/>
        <v>2602.3406305359513</v>
      </c>
      <c r="T52" s="4">
        <f t="shared" si="7"/>
        <v>0</v>
      </c>
      <c r="W52" s="1">
        <f>[5]Intensity_estimates!I27</f>
        <v>705</v>
      </c>
      <c r="X52" s="1">
        <f>[6]Compute_intensities!FP37</f>
        <v>844.26684628256487</v>
      </c>
      <c r="Y52" s="1">
        <f>[7]Intensity_estimates!X27</f>
        <v>453.74671075277985</v>
      </c>
      <c r="Z52" s="1">
        <f t="shared" si="10"/>
        <v>2003.0135570353448</v>
      </c>
      <c r="AB52" s="1">
        <f t="shared" si="11"/>
        <v>1991</v>
      </c>
      <c r="AC52" s="1">
        <f t="shared" si="12"/>
        <v>2003.0135570353448</v>
      </c>
      <c r="AD52" s="4">
        <f t="shared" si="13"/>
        <v>2602.3406305359513</v>
      </c>
      <c r="AE52" s="4"/>
      <c r="AF52" s="4"/>
      <c r="AG52" s="4">
        <f>[5]Intensity_estimates!Y27</f>
        <v>102.64433333333334</v>
      </c>
      <c r="AH52" s="4">
        <f>[6]Compute_intensities!FO37</f>
        <v>260.88331180686379</v>
      </c>
      <c r="AI52" s="4">
        <f>[7]Intensity_estimates!W27</f>
        <v>60.514785064484556</v>
      </c>
      <c r="AJ52" s="4">
        <f t="shared" si="14"/>
        <v>424.04243020468169</v>
      </c>
      <c r="AK52" s="4"/>
      <c r="AL52" s="1">
        <f t="shared" si="15"/>
        <v>1991</v>
      </c>
      <c r="AM52" s="4">
        <f t="shared" si="16"/>
        <v>424.04243020468169</v>
      </c>
      <c r="AN52" s="4">
        <f t="shared" si="17"/>
        <v>0</v>
      </c>
      <c r="AO52" s="4"/>
      <c r="AP52" s="4"/>
      <c r="AQ52" s="13"/>
      <c r="AS52" s="4">
        <f>[1]AER10_Table2.1d!V54*0.001</f>
        <v>3229.7429999999999</v>
      </c>
      <c r="AT52" s="6">
        <f>[9]Calc_adjustment!HC28</f>
        <v>9.2134065400000509</v>
      </c>
      <c r="AU52" s="4">
        <f t="shared" si="8"/>
        <v>3220.5295934599999</v>
      </c>
      <c r="AZ52" s="17"/>
      <c r="BR52" s="1">
        <f t="shared" si="26"/>
        <v>1991</v>
      </c>
      <c r="BS52" s="4">
        <f t="shared" si="23"/>
        <v>2551.6910722574471</v>
      </c>
      <c r="BT52" s="6">
        <f t="shared" si="24"/>
        <v>2551.6910722574471</v>
      </c>
      <c r="BU52" s="4">
        <f t="shared" si="25"/>
        <v>0</v>
      </c>
      <c r="CJ52" s="1">
        <v>2358</v>
      </c>
      <c r="CM52" s="1">
        <f>[8]Sheet1!H26</f>
        <v>1426.4729229999998</v>
      </c>
      <c r="CO52" s="1">
        <f t="shared" si="19"/>
        <v>3784.4729229999998</v>
      </c>
      <c r="CQ52" s="4">
        <f t="shared" si="20"/>
        <v>6483.535630535951</v>
      </c>
      <c r="CR52" s="4">
        <f t="shared" si="21"/>
        <v>2699.0627075359512</v>
      </c>
    </row>
    <row r="53" spans="2:96" x14ac:dyDescent="0.2">
      <c r="B53" s="1">
        <f t="shared" si="22"/>
        <v>1992</v>
      </c>
      <c r="C53" s="4">
        <f>'[3]MER_Nov19_Table 2.4'!L56</f>
        <v>21698.43</v>
      </c>
      <c r="D53" s="4">
        <f>'[3]MER_Nov19_Table 2.4'!E56</f>
        <v>19961.138999999999</v>
      </c>
      <c r="E53" s="24">
        <f t="shared" si="18"/>
        <v>0.91993471417056438</v>
      </c>
      <c r="F53" s="4">
        <f>[3]Manufacturing_Energy_Data!U32</f>
        <v>2559.013606860392</v>
      </c>
      <c r="I53" s="6">
        <f>[3]Manufacturing_Energy_Data!U88</f>
        <v>12996.418569503452</v>
      </c>
      <c r="J53" s="6">
        <f t="shared" si="3"/>
        <v>12996.418569503452</v>
      </c>
      <c r="K53" s="6">
        <f>[3]Manufacturing_Energy_Data!U32</f>
        <v>2559.013606860392</v>
      </c>
      <c r="L53" s="4"/>
      <c r="M53" s="4"/>
      <c r="N53" s="4">
        <v>6487.666666666667</v>
      </c>
      <c r="O53" s="34">
        <v>900</v>
      </c>
      <c r="P53" s="4">
        <f t="shared" si="5"/>
        <v>5587.666666666667</v>
      </c>
      <c r="Q53" s="4"/>
      <c r="R53" s="1">
        <f t="shared" si="9"/>
        <v>1992</v>
      </c>
      <c r="S53" s="4">
        <f t="shared" si="6"/>
        <v>3114.3447638298812</v>
      </c>
      <c r="T53" s="4">
        <f t="shared" si="7"/>
        <v>0</v>
      </c>
      <c r="W53" s="1">
        <f>[5]Intensity_estimates!I28</f>
        <v>705</v>
      </c>
      <c r="X53" s="1">
        <f>[6]Compute_intensities!FP38</f>
        <v>817.28748980682303</v>
      </c>
      <c r="Y53" s="1">
        <f>[7]Intensity_estimates!X28</f>
        <v>478.7948250397248</v>
      </c>
      <c r="Z53" s="1">
        <f t="shared" si="10"/>
        <v>2001.0823148465479</v>
      </c>
      <c r="AB53" s="1">
        <f t="shared" si="11"/>
        <v>1992</v>
      </c>
      <c r="AC53" s="1">
        <f t="shared" si="12"/>
        <v>2001.0823148465479</v>
      </c>
      <c r="AD53" s="4">
        <f t="shared" si="13"/>
        <v>3114.3447638298812</v>
      </c>
      <c r="AE53" s="4"/>
      <c r="AF53" s="4"/>
      <c r="AG53" s="4">
        <f>[5]Intensity_estimates!Y28</f>
        <v>107.30057600000001</v>
      </c>
      <c r="AH53" s="4">
        <f>[6]Compute_intensities!FO38</f>
        <v>262.68851520000004</v>
      </c>
      <c r="AI53" s="4">
        <f>[7]Intensity_estimates!W28</f>
        <v>66.32054176072235</v>
      </c>
      <c r="AJ53" s="4">
        <f t="shared" si="14"/>
        <v>436.30963296072241</v>
      </c>
      <c r="AK53" s="4"/>
      <c r="AL53" s="1">
        <f t="shared" si="15"/>
        <v>1992</v>
      </c>
      <c r="AM53" s="4">
        <f t="shared" si="16"/>
        <v>436.30963296072241</v>
      </c>
      <c r="AN53" s="4">
        <f t="shared" si="17"/>
        <v>0</v>
      </c>
      <c r="AO53" s="4"/>
      <c r="AP53" s="4"/>
      <c r="AQ53" s="13"/>
      <c r="AS53" s="4">
        <f>[1]AER10_Table2.1d!V55*0.001</f>
        <v>3318.9</v>
      </c>
      <c r="AT53" s="6">
        <f>[9]Calc_adjustment!HC29</f>
        <v>29.779185359999701</v>
      </c>
      <c r="AU53" s="4">
        <f t="shared" si="8"/>
        <v>3289.1208146400004</v>
      </c>
      <c r="AZ53" s="17"/>
      <c r="BR53" s="1">
        <f t="shared" si="26"/>
        <v>1992</v>
      </c>
      <c r="BS53" s="4">
        <f t="shared" si="23"/>
        <v>2559.013606860392</v>
      </c>
      <c r="BT53" s="6">
        <f t="shared" si="24"/>
        <v>2559.013606860392</v>
      </c>
      <c r="BU53" s="4">
        <f t="shared" si="25"/>
        <v>0</v>
      </c>
      <c r="CJ53" s="29">
        <v>2400</v>
      </c>
      <c r="CM53" s="1">
        <f>[8]Sheet1!H27</f>
        <v>1474.87428</v>
      </c>
      <c r="CO53" s="1">
        <f t="shared" si="19"/>
        <v>3874.87428</v>
      </c>
      <c r="CQ53" s="4">
        <f t="shared" si="20"/>
        <v>6964.7204304965471</v>
      </c>
      <c r="CR53" s="4">
        <f t="shared" si="21"/>
        <v>3089.8461504965471</v>
      </c>
    </row>
    <row r="54" spans="2:96" x14ac:dyDescent="0.2">
      <c r="B54" s="1">
        <f t="shared" si="22"/>
        <v>1993</v>
      </c>
      <c r="C54" s="4">
        <f>'[3]MER_Nov19_Table 2.4'!L57</f>
        <v>21683.681</v>
      </c>
      <c r="D54" s="4">
        <f>'[3]MER_Nov19_Table 2.4'!E57</f>
        <v>19910.925999999999</v>
      </c>
      <c r="E54" s="24">
        <f t="shared" si="18"/>
        <v>0.9182447389813565</v>
      </c>
      <c r="F54" s="4">
        <f>[3]Manufacturing_Energy_Data!U33</f>
        <v>2629.7574406944391</v>
      </c>
      <c r="I54" s="6">
        <f>[3]Manufacturing_Energy_Data!U89</f>
        <v>13376.494235228505</v>
      </c>
      <c r="J54" s="6">
        <f t="shared" si="3"/>
        <v>13376.494235228505</v>
      </c>
      <c r="K54" s="6">
        <f>[3]Manufacturing_Energy_Data!U33</f>
        <v>2629.7574406944391</v>
      </c>
      <c r="L54" s="4"/>
      <c r="M54" s="4"/>
      <c r="N54" s="4">
        <v>6602.3333333333339</v>
      </c>
      <c r="O54" s="34">
        <v>800</v>
      </c>
      <c r="P54" s="4">
        <f t="shared" si="5"/>
        <v>5802.3333333333339</v>
      </c>
      <c r="Q54" s="4"/>
      <c r="R54" s="1">
        <f t="shared" si="9"/>
        <v>1993</v>
      </c>
      <c r="S54" s="4">
        <f t="shared" si="6"/>
        <v>2504.8534314381614</v>
      </c>
      <c r="T54" s="4">
        <f t="shared" si="7"/>
        <v>0</v>
      </c>
      <c r="W54" s="1">
        <f>[5]Intensity_estimates!I29</f>
        <v>701</v>
      </c>
      <c r="X54" s="1">
        <f>[6]Compute_intensities!FP39</f>
        <v>820.14247678030097</v>
      </c>
      <c r="Y54" s="1">
        <f>[7]Intensity_estimates!X29</f>
        <v>478.83452950797596</v>
      </c>
      <c r="Z54" s="1">
        <f t="shared" si="10"/>
        <v>1999.9770062882769</v>
      </c>
      <c r="AB54" s="1">
        <f t="shared" si="11"/>
        <v>1993</v>
      </c>
      <c r="AC54" s="1">
        <f t="shared" si="12"/>
        <v>1999.9770062882769</v>
      </c>
      <c r="AD54" s="4">
        <f t="shared" si="13"/>
        <v>2504.8534314381614</v>
      </c>
      <c r="AE54" s="4"/>
      <c r="AF54" s="4"/>
      <c r="AG54" s="4">
        <f>[5]Intensity_estimates!Y29</f>
        <v>108.42296152380955</v>
      </c>
      <c r="AH54" s="4">
        <f>[6]Compute_intensities!FO39</f>
        <v>256.89024114441298</v>
      </c>
      <c r="AI54" s="4">
        <f>[7]Intensity_estimates!W29</f>
        <v>68.068983810587611</v>
      </c>
      <c r="AJ54" s="4">
        <f t="shared" si="14"/>
        <v>433.38218647881013</v>
      </c>
      <c r="AK54" s="4"/>
      <c r="AL54" s="1">
        <f t="shared" si="15"/>
        <v>1993</v>
      </c>
      <c r="AM54" s="4">
        <f t="shared" si="16"/>
        <v>433.38218647881013</v>
      </c>
      <c r="AN54" s="4">
        <f t="shared" si="17"/>
        <v>0</v>
      </c>
      <c r="AO54" s="4"/>
      <c r="AP54" s="4"/>
      <c r="AQ54" s="13"/>
      <c r="AS54" s="4">
        <f>[1]AER10_Table2.1d!V56*0.001</f>
        <v>3334.0840000000003</v>
      </c>
      <c r="AT54" s="6">
        <f>[9]Calc_adjustment!HC30</f>
        <v>10.210126803999628</v>
      </c>
      <c r="AU54" s="4">
        <f t="shared" si="8"/>
        <v>3323.8738731960007</v>
      </c>
      <c r="AZ54" s="17"/>
      <c r="BR54" s="1">
        <f t="shared" si="26"/>
        <v>1993</v>
      </c>
      <c r="BS54" s="4">
        <f t="shared" si="23"/>
        <v>2629.7574406944391</v>
      </c>
      <c r="BT54" s="6">
        <f t="shared" si="24"/>
        <v>2629.7574406944391</v>
      </c>
      <c r="BU54" s="4">
        <f t="shared" si="25"/>
        <v>0</v>
      </c>
      <c r="CJ54" s="29">
        <v>2420</v>
      </c>
      <c r="CM54" s="1">
        <f>[8]Sheet1!H28</f>
        <v>1526.2590709999999</v>
      </c>
      <c r="CO54" s="1">
        <f t="shared" si="19"/>
        <v>3946.2590709999999</v>
      </c>
      <c r="CQ54" s="4">
        <f t="shared" si="20"/>
        <v>6534.4317647714943</v>
      </c>
      <c r="CR54" s="4">
        <f t="shared" si="21"/>
        <v>2588.1726937714943</v>
      </c>
    </row>
    <row r="55" spans="2:96" x14ac:dyDescent="0.2">
      <c r="B55" s="1">
        <f t="shared" si="22"/>
        <v>1994</v>
      </c>
      <c r="C55" s="4">
        <f>'[3]MER_Nov19_Table 2.4'!L58</f>
        <v>22333.574000000001</v>
      </c>
      <c r="D55" s="4">
        <f>'[3]MER_Nov19_Table 2.4'!E58</f>
        <v>20406.143</v>
      </c>
      <c r="E55" s="24">
        <f t="shared" si="18"/>
        <v>0.91369804940310939</v>
      </c>
      <c r="F55" s="4">
        <f>[3]Manufacturing_Energy_Data!U34</f>
        <v>2702.6762418589738</v>
      </c>
      <c r="I55" s="6">
        <f>[3]Manufacturing_Energy_Data!U90</f>
        <v>13805.955934019132</v>
      </c>
      <c r="J55" s="6">
        <f t="shared" si="3"/>
        <v>13805.955934019132</v>
      </c>
      <c r="K55" s="6">
        <f>[3]Manufacturing_Energy_Data!U34</f>
        <v>2702.6762418589738</v>
      </c>
      <c r="L55" s="4"/>
      <c r="M55" s="4"/>
      <c r="N55" s="31">
        <v>6717</v>
      </c>
      <c r="O55" s="27">
        <v>870</v>
      </c>
      <c r="P55" s="4">
        <f t="shared" si="5"/>
        <v>5847</v>
      </c>
      <c r="Q55" s="4"/>
      <c r="R55" s="1">
        <f t="shared" si="9"/>
        <v>1994</v>
      </c>
      <c r="S55" s="4">
        <f t="shared" si="6"/>
        <v>2680.6180659808688</v>
      </c>
      <c r="T55" s="4">
        <f t="shared" si="7"/>
        <v>0</v>
      </c>
      <c r="W55" s="1">
        <f>[5]Intensity_estimates!I30</f>
        <v>646</v>
      </c>
      <c r="X55" s="1">
        <f>[6]Compute_intensities!FP40</f>
        <v>829.30761760537416</v>
      </c>
      <c r="Y55" s="1">
        <f>[7]Intensity_estimates!X30</f>
        <v>487.28704305723943</v>
      </c>
      <c r="Z55" s="1">
        <f t="shared" si="10"/>
        <v>1962.5946606626135</v>
      </c>
      <c r="AB55" s="1">
        <f t="shared" si="11"/>
        <v>1994</v>
      </c>
      <c r="AC55" s="1">
        <f t="shared" si="12"/>
        <v>1962.5946606626135</v>
      </c>
      <c r="AD55" s="4">
        <f t="shared" si="13"/>
        <v>2680.6180659808688</v>
      </c>
      <c r="AE55" s="4"/>
      <c r="AF55" s="4"/>
      <c r="AG55" s="4">
        <f>[5]Intensity_estimates!Y30</f>
        <v>108.42296152380953</v>
      </c>
      <c r="AH55" s="4">
        <f>[6]Compute_intensities!FO40</f>
        <v>264.07662657613679</v>
      </c>
      <c r="AI55" s="4">
        <f>[7]Intensity_estimates!W30</f>
        <v>71.159991658910982</v>
      </c>
      <c r="AJ55" s="4">
        <f t="shared" si="14"/>
        <v>443.65957975885732</v>
      </c>
      <c r="AK55" s="4"/>
      <c r="AL55" s="1">
        <f t="shared" si="15"/>
        <v>1994</v>
      </c>
      <c r="AM55" s="4">
        <f t="shared" si="16"/>
        <v>443.65957975885732</v>
      </c>
      <c r="AN55" s="4">
        <f t="shared" si="17"/>
        <v>0</v>
      </c>
      <c r="AO55" s="4"/>
      <c r="AP55" s="4"/>
      <c r="AQ55" s="13"/>
      <c r="AS55" s="4">
        <f>[1]AER10_Table2.1d!V57*0.001</f>
        <v>3439.232</v>
      </c>
      <c r="AT55" s="6">
        <f>[9]Calc_adjustment!HC31</f>
        <v>1.7026323559998673</v>
      </c>
      <c r="AU55" s="4">
        <f t="shared" si="8"/>
        <v>3437.5293676440001</v>
      </c>
      <c r="AZ55" s="17"/>
      <c r="BR55" s="1">
        <f t="shared" si="26"/>
        <v>1994</v>
      </c>
      <c r="BS55" s="4">
        <f t="shared" si="23"/>
        <v>2702.6762418589738</v>
      </c>
      <c r="BT55" s="6">
        <f t="shared" si="24"/>
        <v>2702.6762418589738</v>
      </c>
      <c r="BU55" s="4">
        <f t="shared" si="25"/>
        <v>0</v>
      </c>
      <c r="CJ55" s="1">
        <v>2463</v>
      </c>
      <c r="CM55" s="1">
        <f>[8]Sheet1!H29</f>
        <v>1540.2389679999999</v>
      </c>
      <c r="CO55" s="1">
        <f t="shared" si="19"/>
        <v>4003.2389679999997</v>
      </c>
      <c r="CQ55" s="4">
        <f t="shared" si="20"/>
        <v>6600.1870659808683</v>
      </c>
      <c r="CR55" s="4">
        <f t="shared" si="21"/>
        <v>2596.9480979808686</v>
      </c>
    </row>
    <row r="56" spans="2:96" x14ac:dyDescent="0.2">
      <c r="B56" s="1">
        <f t="shared" si="22"/>
        <v>1995</v>
      </c>
      <c r="C56" s="4">
        <f>'[3]MER_Nov19_Table 2.4'!L59</f>
        <v>22657.026000000002</v>
      </c>
      <c r="D56" s="4">
        <f>'[3]MER_Nov19_Table 2.4'!E59</f>
        <v>20664.989000000001</v>
      </c>
      <c r="E56" s="24">
        <f t="shared" si="18"/>
        <v>0.91207861967409143</v>
      </c>
      <c r="F56" s="4">
        <f>[3]Manufacturing_Energy_Data!U35</f>
        <v>2741.972261060972</v>
      </c>
      <c r="I56" s="6">
        <f>[3]Manufacturing_Energy_Data!U91</f>
        <v>14211.777729152858</v>
      </c>
      <c r="J56" s="6">
        <f t="shared" si="3"/>
        <v>14211.777729152858</v>
      </c>
      <c r="K56" s="6">
        <f>[3]Manufacturing_Energy_Data!U35</f>
        <v>2741.972261060972</v>
      </c>
      <c r="L56" s="4"/>
      <c r="M56" s="4"/>
      <c r="N56" s="4">
        <v>6872.75</v>
      </c>
      <c r="O56" s="4">
        <f>0.75*O55+0.25*O59</f>
        <v>813</v>
      </c>
      <c r="P56" s="4">
        <f t="shared" si="5"/>
        <v>6059.75</v>
      </c>
      <c r="Q56" s="4"/>
      <c r="R56" s="1">
        <f t="shared" si="9"/>
        <v>1995</v>
      </c>
      <c r="S56" s="4">
        <f t="shared" si="6"/>
        <v>2385.4982708471434</v>
      </c>
      <c r="T56" s="4">
        <f t="shared" si="7"/>
        <v>0</v>
      </c>
      <c r="W56" s="1">
        <f>[5]Intensity_estimates!I31</f>
        <v>639</v>
      </c>
      <c r="X56" s="1">
        <f>[6]Compute_intensities!FP41</f>
        <v>807.64383716753468</v>
      </c>
      <c r="Y56" s="1">
        <f>[7]Intensity_estimates!X31</f>
        <v>477.73496728951966</v>
      </c>
      <c r="Z56" s="1">
        <f t="shared" si="10"/>
        <v>1924.3788044570542</v>
      </c>
      <c r="AB56" s="1">
        <f t="shared" si="11"/>
        <v>1995</v>
      </c>
      <c r="AC56" s="1">
        <f t="shared" si="12"/>
        <v>1924.3788044570542</v>
      </c>
      <c r="AD56" s="4">
        <f t="shared" si="13"/>
        <v>2385.4982708471434</v>
      </c>
      <c r="AE56" s="4"/>
      <c r="AF56" s="4"/>
      <c r="AG56" s="4">
        <f>[5]Intensity_estimates!Y31</f>
        <v>120.73540723809525</v>
      </c>
      <c r="AH56" s="4">
        <f>[6]Compute_intensities!FO41</f>
        <v>265.57849573477631</v>
      </c>
      <c r="AI56" s="4">
        <f>[7]Intensity_estimates!W31</f>
        <v>71.742408557525621</v>
      </c>
      <c r="AJ56" s="4">
        <f t="shared" si="14"/>
        <v>458.05631153039718</v>
      </c>
      <c r="AK56" s="4"/>
      <c r="AL56" s="1">
        <f t="shared" si="15"/>
        <v>1995</v>
      </c>
      <c r="AM56" s="4">
        <f t="shared" si="16"/>
        <v>458.05631153039718</v>
      </c>
      <c r="AN56" s="4">
        <f t="shared" si="17"/>
        <v>0</v>
      </c>
      <c r="AO56" s="4"/>
      <c r="AP56" s="4"/>
      <c r="AQ56" s="13"/>
      <c r="AS56" s="4">
        <f>[1]AER10_Table2.1d!V58*0.001</f>
        <v>3455.31</v>
      </c>
      <c r="AT56" s="6">
        <f>[9]Calc_adjustment!HC32</f>
        <v>-40.638660120000168</v>
      </c>
      <c r="AU56" s="4">
        <f t="shared" si="8"/>
        <v>3495.9486601200001</v>
      </c>
      <c r="AZ56" s="17"/>
      <c r="BA56" s="1" t="s">
        <v>56</v>
      </c>
      <c r="BR56" s="1">
        <f t="shared" si="26"/>
        <v>1995</v>
      </c>
      <c r="BS56" s="4">
        <f t="shared" si="23"/>
        <v>2741.972261060972</v>
      </c>
      <c r="BT56" s="6">
        <f t="shared" si="24"/>
        <v>2741.972261060972</v>
      </c>
      <c r="BU56" s="4">
        <f t="shared" si="25"/>
        <v>0</v>
      </c>
      <c r="CJ56" s="29">
        <f>0.75*CJ55+0.25*CJ59</f>
        <v>2541.75</v>
      </c>
      <c r="CM56" s="1">
        <f>[8]Sheet1!H30</f>
        <v>1528.7559249999997</v>
      </c>
      <c r="CO56" s="1">
        <f t="shared" si="19"/>
        <v>4070.5059249999995</v>
      </c>
      <c r="CQ56" s="4">
        <f t="shared" si="20"/>
        <v>6453.2112708471432</v>
      </c>
      <c r="CR56" s="4">
        <f t="shared" si="21"/>
        <v>2382.7053458471437</v>
      </c>
    </row>
    <row r="57" spans="2:96" x14ac:dyDescent="0.2">
      <c r="B57" s="1">
        <f t="shared" si="22"/>
        <v>1996</v>
      </c>
      <c r="C57" s="4">
        <f>'[3]MER_Nov19_Table 2.4'!L60</f>
        <v>23342.116000000002</v>
      </c>
      <c r="D57" s="4">
        <f>'[3]MER_Nov19_Table 2.4'!E60</f>
        <v>21309.33</v>
      </c>
      <c r="E57" s="24">
        <f t="shared" si="18"/>
        <v>0.91291337940399231</v>
      </c>
      <c r="F57" s="4">
        <f>[3]Manufacturing_Energy_Data!U36</f>
        <v>2802.4941286251237</v>
      </c>
      <c r="I57" s="6">
        <f>[3]Manufacturing_Energy_Data!U92</f>
        <v>14258.316948536629</v>
      </c>
      <c r="J57" s="6">
        <f t="shared" si="3"/>
        <v>14258.316948536629</v>
      </c>
      <c r="K57" s="6">
        <f>[3]Manufacturing_Energy_Data!U36</f>
        <v>2802.4941286251237</v>
      </c>
      <c r="L57" s="4"/>
      <c r="M57" s="4"/>
      <c r="N57" s="4">
        <v>7028.5</v>
      </c>
      <c r="O57" s="4">
        <f>0.5*O55+0.5*O59</f>
        <v>756</v>
      </c>
      <c r="P57" s="4">
        <f t="shared" si="5"/>
        <v>6272.5</v>
      </c>
      <c r="Q57" s="4"/>
      <c r="R57" s="1">
        <f t="shared" si="9"/>
        <v>1996</v>
      </c>
      <c r="S57" s="4">
        <f t="shared" si="6"/>
        <v>2811.299051463373</v>
      </c>
      <c r="T57" s="4">
        <f t="shared" si="7"/>
        <v>0</v>
      </c>
      <c r="W57" s="1">
        <f>[5]Intensity_estimates!I32</f>
        <v>660</v>
      </c>
      <c r="X57" s="1">
        <f>[6]Compute_intensities!FP42</f>
        <v>801.99945540752026</v>
      </c>
      <c r="Y57" s="1">
        <f>[7]Intensity_estimates!X32</f>
        <v>494.03009352368974</v>
      </c>
      <c r="Z57" s="1">
        <f t="shared" si="10"/>
        <v>1956.0295489312098</v>
      </c>
      <c r="AB57" s="1">
        <f t="shared" si="11"/>
        <v>1996</v>
      </c>
      <c r="AC57" s="1">
        <f t="shared" si="12"/>
        <v>1956.0295489312098</v>
      </c>
      <c r="AD57" s="4">
        <f t="shared" si="13"/>
        <v>2811.299051463373</v>
      </c>
      <c r="AE57" s="4"/>
      <c r="AF57" s="4"/>
      <c r="AG57" s="4">
        <f>[5]Intensity_estimates!Y32</f>
        <v>130.45148342857144</v>
      </c>
      <c r="AH57" s="4">
        <f>[6]Compute_intensities!FO42</f>
        <v>264.6462581720325</v>
      </c>
      <c r="AI57" s="4">
        <f>[7]Intensity_estimates!W32</f>
        <v>76.376985832426612</v>
      </c>
      <c r="AJ57" s="4">
        <f t="shared" si="14"/>
        <v>471.47472743303058</v>
      </c>
      <c r="AK57" s="4"/>
      <c r="AL57" s="1">
        <f t="shared" si="15"/>
        <v>1996</v>
      </c>
      <c r="AM57" s="4">
        <f t="shared" si="16"/>
        <v>471.47472743303058</v>
      </c>
      <c r="AN57" s="4">
        <f t="shared" si="17"/>
        <v>0</v>
      </c>
      <c r="AO57" s="4"/>
      <c r="AP57" s="4"/>
      <c r="AQ57" s="13"/>
      <c r="AS57" s="4">
        <f>[1]AER10_Table2.1d!V59*0.001</f>
        <v>3526.75</v>
      </c>
      <c r="AT57" s="6">
        <f>[9]Calc_adjustment!HC33</f>
        <v>-40.638656707999871</v>
      </c>
      <c r="AU57" s="4">
        <f t="shared" si="8"/>
        <v>3567.3886567079999</v>
      </c>
      <c r="AZ57" s="17"/>
      <c r="BA57" s="1" t="s">
        <v>60</v>
      </c>
      <c r="BO57" s="1">
        <v>3195</v>
      </c>
      <c r="BR57" s="1">
        <f t="shared" si="26"/>
        <v>1996</v>
      </c>
      <c r="BS57" s="4">
        <f t="shared" si="23"/>
        <v>2802.4941286251237</v>
      </c>
      <c r="BT57" s="6">
        <f t="shared" si="24"/>
        <v>2802.4941286251237</v>
      </c>
      <c r="BU57" s="4">
        <f t="shared" si="25"/>
        <v>0</v>
      </c>
      <c r="CJ57" s="29">
        <f>AVERAGE(CJ56,CJ59)</f>
        <v>2659.875</v>
      </c>
      <c r="CM57" s="1">
        <f>[8]Sheet1!H31</f>
        <v>1528.3082049999998</v>
      </c>
      <c r="CO57" s="1">
        <f t="shared" si="19"/>
        <v>4188.1832049999994</v>
      </c>
      <c r="CQ57" s="4">
        <f t="shared" si="20"/>
        <v>7051.0130514633729</v>
      </c>
      <c r="CR57" s="4">
        <f t="shared" si="21"/>
        <v>2862.8298464633735</v>
      </c>
    </row>
    <row r="58" spans="2:96" x14ac:dyDescent="0.2">
      <c r="B58" s="1">
        <f t="shared" si="22"/>
        <v>1997</v>
      </c>
      <c r="C58" s="4">
        <f>'[3]MER_Nov19_Table 2.4'!L61</f>
        <v>23620.059000000001</v>
      </c>
      <c r="D58" s="4">
        <f>'[3]MER_Nov19_Table 2.4'!E61</f>
        <v>21562.81</v>
      </c>
      <c r="E58" s="24">
        <f t="shared" si="18"/>
        <v>0.9129024614206086</v>
      </c>
      <c r="F58" s="4">
        <f>[3]Manufacturing_Energy_Data!U37</f>
        <v>2804.7588075380004</v>
      </c>
      <c r="I58" s="6">
        <f>[3]Manufacturing_Energy_Data!U93</f>
        <v>14245.009418160424</v>
      </c>
      <c r="J58" s="6">
        <f t="shared" si="3"/>
        <v>14245.009418160424</v>
      </c>
      <c r="K58" s="6">
        <f>[3]Manufacturing_Energy_Data!U37</f>
        <v>2804.7588075380004</v>
      </c>
      <c r="L58" s="4">
        <f t="shared" ref="L58:L71" si="27">BC58</f>
        <v>2822.9289955680001</v>
      </c>
      <c r="M58" s="23"/>
      <c r="N58" s="4">
        <v>7184.25</v>
      </c>
      <c r="O58" s="4">
        <f>0.25*O55+0.75*O59</f>
        <v>699</v>
      </c>
      <c r="P58" s="4">
        <f t="shared" si="5"/>
        <v>6485.25</v>
      </c>
      <c r="Q58" s="33">
        <f>L58/F58</f>
        <v>1.006478342444693</v>
      </c>
      <c r="R58" s="1">
        <f t="shared" si="9"/>
        <v>1997</v>
      </c>
      <c r="S58" s="4">
        <f t="shared" si="6"/>
        <v>2889.7995818395775</v>
      </c>
      <c r="T58" s="4">
        <f t="shared" si="7"/>
        <v>0</v>
      </c>
      <c r="U58" s="32">
        <f>'[10]Industrial '!$O$65</f>
        <v>507.34617147123811</v>
      </c>
      <c r="W58" s="1">
        <f>[5]Intensity_estimates!I33</f>
        <v>745.10200000000009</v>
      </c>
      <c r="X58" s="1">
        <f>[6]Compute_intensities!FP43</f>
        <v>826.80039745940098</v>
      </c>
      <c r="Y58" s="1">
        <f>[7]Intensity_estimates!X33</f>
        <v>495.89279736703872</v>
      </c>
      <c r="Z58" s="1">
        <f t="shared" si="10"/>
        <v>2067.7951948264399</v>
      </c>
      <c r="AB58" s="1">
        <f t="shared" si="11"/>
        <v>1997</v>
      </c>
      <c r="AC58" s="1">
        <f t="shared" si="12"/>
        <v>2067.7951948264399</v>
      </c>
      <c r="AD58" s="4">
        <f t="shared" si="13"/>
        <v>2889.7995818395775</v>
      </c>
      <c r="AE58" s="4"/>
      <c r="AF58" s="4"/>
      <c r="AG58" s="4">
        <f>[5]Intensity_estimates!Y33</f>
        <v>98.702011047619052</v>
      </c>
      <c r="AH58" s="4">
        <f>[6]Compute_intensities!FO43</f>
        <v>272.81841223600009</v>
      </c>
      <c r="AI58" s="4">
        <f>[7]Intensity_estimates!W33</f>
        <v>79.01951883794824</v>
      </c>
      <c r="AJ58" s="4">
        <f t="shared" si="14"/>
        <v>450.53994212156738</v>
      </c>
      <c r="AK58" s="4"/>
      <c r="AL58" s="1">
        <f t="shared" si="15"/>
        <v>1997</v>
      </c>
      <c r="AM58" s="4">
        <f t="shared" si="16"/>
        <v>450.53994212156738</v>
      </c>
      <c r="AN58" s="4">
        <f t="shared" si="17"/>
        <v>0</v>
      </c>
      <c r="AO58" s="4"/>
      <c r="AP58" s="4"/>
      <c r="AQ58" s="13"/>
      <c r="AS58" s="4">
        <f>[1]AER10_Table2.1d!V60*0.001</f>
        <v>3542.328</v>
      </c>
      <c r="AT58" s="6">
        <f>[9]Calc_adjustment!HC34</f>
        <v>-117.72073870000031</v>
      </c>
      <c r="AU58" s="4">
        <f t="shared" si="8"/>
        <v>3660.0487387000003</v>
      </c>
      <c r="AZ58" s="17"/>
      <c r="BB58" s="6">
        <f>BC58/3.412</f>
        <v>827.35316400000011</v>
      </c>
      <c r="BC58" s="6">
        <v>2822.9289955680001</v>
      </c>
      <c r="BR58" s="1">
        <f t="shared" si="26"/>
        <v>1997</v>
      </c>
      <c r="BS58" s="4">
        <f t="shared" si="23"/>
        <v>2804.7588075380004</v>
      </c>
      <c r="BT58" s="6">
        <f t="shared" si="24"/>
        <v>2804.7588075380004</v>
      </c>
      <c r="BU58" s="4">
        <f t="shared" si="25"/>
        <v>0</v>
      </c>
      <c r="CJ58" s="29">
        <f>0.25*CJ55+0.75*CJ59</f>
        <v>2699.25</v>
      </c>
      <c r="CM58" s="1">
        <f>[8]Sheet1!H32</f>
        <v>1583.3513229999999</v>
      </c>
      <c r="CO58" s="1">
        <f t="shared" si="19"/>
        <v>4282.6013229999999</v>
      </c>
      <c r="CQ58" s="4">
        <f t="shared" si="20"/>
        <v>7317.8005818395777</v>
      </c>
      <c r="CR58" s="4">
        <f t="shared" si="21"/>
        <v>3035.1992588395779</v>
      </c>
    </row>
    <row r="59" spans="2:96" x14ac:dyDescent="0.2">
      <c r="B59" s="1">
        <f t="shared" si="22"/>
        <v>1998</v>
      </c>
      <c r="C59" s="4">
        <f>'[3]MER_Nov19_Table 2.4'!L62</f>
        <v>23113.159</v>
      </c>
      <c r="D59" s="4">
        <f>'[3]MER_Nov19_Table 2.4'!E62</f>
        <v>21183.828000000001</v>
      </c>
      <c r="E59" s="24">
        <f t="shared" si="18"/>
        <v>0.91652672834552829</v>
      </c>
      <c r="F59" s="4">
        <f>[3]Manufacturing_Energy_Data!U38</f>
        <v>2796.9023619279997</v>
      </c>
      <c r="I59" s="6">
        <f>[3]Manufacturing_Energy_Data!U94</f>
        <v>14659.114711999997</v>
      </c>
      <c r="J59" s="6">
        <f t="shared" si="3"/>
        <v>14659.114711999997</v>
      </c>
      <c r="K59" s="6">
        <f>[3]Manufacturing_Energy_Data!U38</f>
        <v>2796.9023619279997</v>
      </c>
      <c r="L59" s="4">
        <f t="shared" si="27"/>
        <v>2796.9023619279997</v>
      </c>
      <c r="M59" s="23"/>
      <c r="N59" s="31">
        <v>7340</v>
      </c>
      <c r="O59" s="27">
        <v>642</v>
      </c>
      <c r="P59" s="4">
        <f t="shared" si="5"/>
        <v>6698</v>
      </c>
      <c r="Q59" s="4"/>
      <c r="R59" s="1">
        <f t="shared" si="9"/>
        <v>1998</v>
      </c>
      <c r="S59" s="4">
        <f t="shared" si="6"/>
        <v>1756.0442880000028</v>
      </c>
      <c r="T59" s="4">
        <f t="shared" si="7"/>
        <v>0</v>
      </c>
      <c r="W59" s="1">
        <f>[5]Intensity_estimates!I34</f>
        <v>771.31499999999994</v>
      </c>
      <c r="X59" s="1">
        <f>[6]Compute_intensities!FP44</f>
        <v>821.48877339630167</v>
      </c>
      <c r="Y59" s="1">
        <f>[7]Intensity_estimates!X34</f>
        <v>530.20927311296396</v>
      </c>
      <c r="Z59" s="1">
        <f t="shared" si="10"/>
        <v>2123.0130465092652</v>
      </c>
      <c r="AB59" s="1">
        <f t="shared" si="11"/>
        <v>1998</v>
      </c>
      <c r="AC59" s="1">
        <f t="shared" si="12"/>
        <v>2123.0130465092652</v>
      </c>
      <c r="AD59" s="4">
        <f t="shared" si="13"/>
        <v>1756.0442880000028</v>
      </c>
      <c r="AE59" s="4"/>
      <c r="AF59" s="4"/>
      <c r="AG59" s="4">
        <f>[5]Intensity_estimates!Y34</f>
        <v>107.5933580952381</v>
      </c>
      <c r="AH59" s="4">
        <f>[6]Compute_intensities!FO44</f>
        <v>278.45900922337677</v>
      </c>
      <c r="AI59" s="4">
        <f>[7]Intensity_estimates!W34</f>
        <v>90.60938535395789</v>
      </c>
      <c r="AJ59" s="4">
        <f t="shared" si="14"/>
        <v>476.66175267257279</v>
      </c>
      <c r="AK59" s="4"/>
      <c r="AL59" s="1">
        <f t="shared" si="15"/>
        <v>1998</v>
      </c>
      <c r="AM59" s="4">
        <f t="shared" si="16"/>
        <v>476.66175267257279</v>
      </c>
      <c r="AN59" s="4">
        <f t="shared" si="17"/>
        <v>0</v>
      </c>
      <c r="AO59" s="4"/>
      <c r="AP59" s="4"/>
      <c r="AQ59" s="13"/>
      <c r="AS59" s="4">
        <f>[1]AER10_Table2.1d!V61*0.001</f>
        <v>3586.7049999999999</v>
      </c>
      <c r="AT59" s="6">
        <f>[9]Calc_adjustment!HC35</f>
        <v>-117.72073528800001</v>
      </c>
      <c r="AU59" s="4">
        <f t="shared" si="8"/>
        <v>3704.4257352879999</v>
      </c>
      <c r="AX59" s="2"/>
      <c r="AZ59" s="17"/>
      <c r="BB59" s="6">
        <f>BC59/3.412</f>
        <v>819.72519399999987</v>
      </c>
      <c r="BC59" s="6">
        <v>2796.9023619279997</v>
      </c>
      <c r="BR59" s="1">
        <f t="shared" si="26"/>
        <v>1998</v>
      </c>
      <c r="BS59" s="4">
        <f t="shared" si="23"/>
        <v>2796.9023619279997</v>
      </c>
      <c r="BT59" s="6">
        <f t="shared" si="24"/>
        <v>2796.9023619279997</v>
      </c>
      <c r="BU59" s="4">
        <f t="shared" si="25"/>
        <v>0</v>
      </c>
      <c r="CJ59" s="1">
        <v>2778</v>
      </c>
      <c r="CM59" s="1">
        <f>[8]Sheet1!H33</f>
        <v>1669.0550250000001</v>
      </c>
      <c r="CO59" s="1">
        <f t="shared" si="19"/>
        <v>4447.0550249999997</v>
      </c>
      <c r="CQ59" s="4">
        <f t="shared" si="20"/>
        <v>6524.7132880000045</v>
      </c>
      <c r="CR59" s="4">
        <f t="shared" si="21"/>
        <v>2077.6582630000048</v>
      </c>
    </row>
    <row r="60" spans="2:96" x14ac:dyDescent="0.2">
      <c r="B60" s="1">
        <f t="shared" si="22"/>
        <v>1999</v>
      </c>
      <c r="C60" s="4">
        <f>'[3]MER_Nov19_Table 2.4'!L63</f>
        <v>22877.873</v>
      </c>
      <c r="D60" s="4">
        <f>'[3]MER_Nov19_Table 2.4'!E63</f>
        <v>20943.473999999998</v>
      </c>
      <c r="E60" s="24">
        <f t="shared" si="18"/>
        <v>0.91544672881084699</v>
      </c>
      <c r="F60" s="4">
        <f>[3]Manufacturing_Energy_Data!U39</f>
        <v>2843.4744422799995</v>
      </c>
      <c r="I60" s="6">
        <f>[3]Manufacturing_Energy_Data!U95</f>
        <v>14920.161681155838</v>
      </c>
      <c r="J60" s="6">
        <f t="shared" si="3"/>
        <v>14920.161681155838</v>
      </c>
      <c r="K60" s="6">
        <f>[3]Manufacturing_Energy_Data!U39</f>
        <v>2843.4744422799995</v>
      </c>
      <c r="L60" s="4">
        <f t="shared" si="27"/>
        <v>2843.4744422799995</v>
      </c>
      <c r="M60" s="23"/>
      <c r="N60" s="4">
        <f>(N63-N59)*0.25+N$59</f>
        <v>7552.25</v>
      </c>
      <c r="O60" s="4">
        <f>0.75*O59+0.25*O63</f>
        <v>597</v>
      </c>
      <c r="P60" s="4">
        <f t="shared" si="5"/>
        <v>6955.25</v>
      </c>
      <c r="Q60" s="4"/>
      <c r="R60" s="1">
        <f t="shared" si="9"/>
        <v>1999</v>
      </c>
      <c r="S60" s="4">
        <f t="shared" si="6"/>
        <v>1002.4613188441617</v>
      </c>
      <c r="T60" s="4">
        <f t="shared" si="7"/>
        <v>0</v>
      </c>
      <c r="W60" s="1">
        <f>[5]Intensity_estimates!I35</f>
        <v>823.62</v>
      </c>
      <c r="X60" s="1">
        <f>[6]Compute_intensities!FP45</f>
        <v>764.61307796074811</v>
      </c>
      <c r="Y60" s="1">
        <f>[7]Intensity_estimates!X35</f>
        <v>533.0107041164199</v>
      </c>
      <c r="Z60" s="1">
        <f t="shared" si="10"/>
        <v>2121.2437820771684</v>
      </c>
      <c r="AB60" s="1">
        <f t="shared" si="11"/>
        <v>1999</v>
      </c>
      <c r="AC60" s="1">
        <f t="shared" si="12"/>
        <v>2121.2437820771684</v>
      </c>
      <c r="AD60" s="4">
        <f t="shared" si="13"/>
        <v>1002.4613188441617</v>
      </c>
      <c r="AE60" s="4"/>
      <c r="AF60" s="4"/>
      <c r="AG60" s="4">
        <f>[5]Intensity_estimates!Y35</f>
        <v>90.949622095238098</v>
      </c>
      <c r="AH60" s="4">
        <f>[6]Compute_intensities!FO45</f>
        <v>262.95396932106775</v>
      </c>
      <c r="AI60" s="4">
        <f>[7]Intensity_estimates!W35</f>
        <v>97.358619207813547</v>
      </c>
      <c r="AJ60" s="4">
        <f t="shared" si="14"/>
        <v>451.2622106241194</v>
      </c>
      <c r="AK60" s="4"/>
      <c r="AL60" s="1">
        <f t="shared" si="15"/>
        <v>1999</v>
      </c>
      <c r="AM60" s="4">
        <f t="shared" si="16"/>
        <v>451.2622106241194</v>
      </c>
      <c r="AN60" s="4">
        <f t="shared" si="17"/>
        <v>0</v>
      </c>
      <c r="AO60" s="4"/>
      <c r="AP60" s="4"/>
      <c r="AQ60" s="13"/>
      <c r="AS60" s="4">
        <f>[1]AER10_Table2.1d!V62*0.001</f>
        <v>3610.6350000000002</v>
      </c>
      <c r="AT60" s="6">
        <f>[9]Calc_adjustment!HC36</f>
        <v>-117.72073187599972</v>
      </c>
      <c r="AU60" s="4">
        <f t="shared" si="8"/>
        <v>3728.3557318759999</v>
      </c>
      <c r="AZ60" s="17"/>
      <c r="BB60" s="6">
        <f>BC60/3.412</f>
        <v>833.37468999999987</v>
      </c>
      <c r="BC60" s="6">
        <v>2843.4744422799995</v>
      </c>
      <c r="BR60" s="1">
        <f t="shared" si="26"/>
        <v>1999</v>
      </c>
      <c r="BS60" s="4">
        <f t="shared" si="23"/>
        <v>2843.4744422799995</v>
      </c>
      <c r="BT60" s="6">
        <f t="shared" si="24"/>
        <v>2843.4744422799995</v>
      </c>
      <c r="BU60" s="4">
        <f t="shared" si="25"/>
        <v>0</v>
      </c>
      <c r="CJ60" s="29">
        <f>0.75*CJ59+0.25*CJ63</f>
        <v>2846</v>
      </c>
      <c r="CM60" s="1">
        <f>[8]Sheet1!H34</f>
        <v>1762.3922219999999</v>
      </c>
      <c r="CO60" s="1">
        <f t="shared" si="19"/>
        <v>4608.3922220000004</v>
      </c>
      <c r="CQ60" s="4">
        <f t="shared" si="20"/>
        <v>6023.3123188441605</v>
      </c>
      <c r="CR60" s="4">
        <f t="shared" si="21"/>
        <v>1414.9200968441601</v>
      </c>
    </row>
    <row r="61" spans="2:96" x14ac:dyDescent="0.2">
      <c r="B61" s="1">
        <f t="shared" si="22"/>
        <v>2000</v>
      </c>
      <c r="C61" s="4">
        <f>'[3]MER_Nov19_Table 2.4'!L64</f>
        <v>22747.976999999999</v>
      </c>
      <c r="D61" s="4">
        <f>'[3]MER_Nov19_Table 2.4'!E64</f>
        <v>20819.777999999998</v>
      </c>
      <c r="E61" s="24">
        <f t="shared" si="18"/>
        <v>0.91523646256544045</v>
      </c>
      <c r="F61" s="4">
        <f>[3]Manufacturing_Energy_Data!U40</f>
        <v>2946.859277424001</v>
      </c>
      <c r="I61" s="6">
        <f>[3]Manufacturing_Energy_Data!U96</f>
        <v>14785.024832475434</v>
      </c>
      <c r="J61" s="6">
        <f t="shared" si="3"/>
        <v>14785.024832475434</v>
      </c>
      <c r="K61" s="6">
        <f>[3]Manufacturing_Energy_Data!U40</f>
        <v>2946.859277424001</v>
      </c>
      <c r="L61" s="4">
        <f t="shared" si="27"/>
        <v>2951.6536321640001</v>
      </c>
      <c r="M61" s="23"/>
      <c r="N61" s="4">
        <f>(N64-N60)*0.5+N$59</f>
        <v>7081.875</v>
      </c>
      <c r="O61" s="4">
        <f>0.5*O59+0.5*O63</f>
        <v>552</v>
      </c>
      <c r="P61" s="4">
        <f t="shared" si="5"/>
        <v>6529.875</v>
      </c>
      <c r="Q61" s="4"/>
      <c r="R61" s="1">
        <f t="shared" si="9"/>
        <v>2000</v>
      </c>
      <c r="S61" s="4">
        <f t="shared" si="6"/>
        <v>1433.0771675245651</v>
      </c>
      <c r="T61" s="4">
        <f t="shared" si="7"/>
        <v>0</v>
      </c>
      <c r="W61" s="1">
        <f>[5]Intensity_estimates!I36</f>
        <v>837.6099999999999</v>
      </c>
      <c r="X61" s="1">
        <f>[6]Compute_intensities!FP46</f>
        <v>752.61181588330408</v>
      </c>
      <c r="Y61" s="1">
        <f>[7]Intensity_estimates!X36</f>
        <v>546.01015980622367</v>
      </c>
      <c r="Z61" s="1">
        <f t="shared" si="10"/>
        <v>2136.2319756895276</v>
      </c>
      <c r="AB61" s="1">
        <f t="shared" si="11"/>
        <v>2000</v>
      </c>
      <c r="AC61" s="1">
        <f t="shared" si="12"/>
        <v>2136.2319756895276</v>
      </c>
      <c r="AD61" s="4">
        <f t="shared" si="13"/>
        <v>1433.0771675245651</v>
      </c>
      <c r="AE61" s="4"/>
      <c r="AF61" s="4"/>
      <c r="AG61" s="4">
        <f>[5]Intensity_estimates!Y36</f>
        <v>101.55671771428572</v>
      </c>
      <c r="AH61" s="4">
        <f>[6]Compute_intensities!FO46</f>
        <v>252.35855236042147</v>
      </c>
      <c r="AI61" s="4">
        <f>[7]Intensity_estimates!W36</f>
        <v>106.27929226679984</v>
      </c>
      <c r="AJ61" s="4">
        <f t="shared" si="14"/>
        <v>460.19456234150709</v>
      </c>
      <c r="AK61" s="4"/>
      <c r="AL61" s="1">
        <f t="shared" si="15"/>
        <v>2000</v>
      </c>
      <c r="AM61" s="4">
        <f t="shared" si="16"/>
        <v>460.19456234150709</v>
      </c>
      <c r="AN61" s="4">
        <f t="shared" si="17"/>
        <v>0</v>
      </c>
      <c r="AO61" s="4"/>
      <c r="AP61" s="4"/>
      <c r="AQ61" s="13"/>
      <c r="AS61" s="4">
        <f>[1]AER10_Table2.1d!V63*0.001</f>
        <v>3631.1849999999999</v>
      </c>
      <c r="AT61" s="6">
        <f>[9]Calc_adjustment!HC37</f>
        <v>-117.72072846400033</v>
      </c>
      <c r="AU61" s="4">
        <f t="shared" si="8"/>
        <v>3748.9057284640003</v>
      </c>
      <c r="AZ61" s="17"/>
      <c r="BB61" s="6">
        <f>BC61/3.412</f>
        <v>865.080197</v>
      </c>
      <c r="BC61" s="6">
        <v>2951.6536321640001</v>
      </c>
      <c r="BR61" s="1">
        <f t="shared" si="26"/>
        <v>2000</v>
      </c>
      <c r="BS61" s="4">
        <f t="shared" si="23"/>
        <v>2946.859277424001</v>
      </c>
      <c r="BT61" s="6">
        <f t="shared" si="24"/>
        <v>2946.859277424001</v>
      </c>
      <c r="BU61" s="4">
        <f t="shared" si="25"/>
        <v>0</v>
      </c>
      <c r="CJ61" s="29">
        <f>AVERAGE(CJ60,CJ63)</f>
        <v>2948</v>
      </c>
      <c r="CM61" s="1">
        <f>[8]Sheet1!H35</f>
        <v>1660.0703009999997</v>
      </c>
      <c r="CO61" s="1">
        <f t="shared" si="19"/>
        <v>4608.0703009999997</v>
      </c>
      <c r="CQ61" s="4">
        <f t="shared" si="20"/>
        <v>6034.7531675245646</v>
      </c>
      <c r="CR61" s="4">
        <f t="shared" si="21"/>
        <v>1426.6828665245648</v>
      </c>
    </row>
    <row r="62" spans="2:96" x14ac:dyDescent="0.2">
      <c r="B62" s="1">
        <v>2001</v>
      </c>
      <c r="C62" s="4">
        <f>'[3]MER_Nov19_Table 2.4'!L65</f>
        <v>21726.186000000002</v>
      </c>
      <c r="D62" s="4">
        <f>'[3]MER_Nov19_Table 2.4'!E65</f>
        <v>20007.338</v>
      </c>
      <c r="E62" s="24">
        <f t="shared" si="18"/>
        <v>0.92088588397429716</v>
      </c>
      <c r="F62" s="4">
        <f>[3]Manufacturing_Energy_Data!U41</f>
        <v>2865.9894728160007</v>
      </c>
      <c r="I62" s="6">
        <f>[3]Manufacturing_Energy_Data!U97</f>
        <v>14295.866372999417</v>
      </c>
      <c r="J62" s="6">
        <f t="shared" si="3"/>
        <v>14295.866372999417</v>
      </c>
      <c r="K62" s="6">
        <f>[3]Manufacturing_Energy_Data!U41</f>
        <v>2865.9894728160007</v>
      </c>
      <c r="L62" s="4">
        <f t="shared" si="27"/>
        <v>2865.9894728160007</v>
      </c>
      <c r="M62" s="23"/>
      <c r="N62" s="4">
        <f>(N65-N61)*0.75+N$59</f>
        <v>7482.59375</v>
      </c>
      <c r="O62" s="4">
        <f>0.25*O59+0.75*O63</f>
        <v>507</v>
      </c>
      <c r="P62" s="4">
        <f t="shared" si="5"/>
        <v>6975.59375</v>
      </c>
      <c r="R62" s="1">
        <f t="shared" si="9"/>
        <v>2001</v>
      </c>
      <c r="S62" s="4">
        <f t="shared" si="6"/>
        <v>454.72587700058466</v>
      </c>
      <c r="T62" s="4">
        <f t="shared" si="7"/>
        <v>0</v>
      </c>
      <c r="W62" s="1">
        <f>[5]Intensity_estimates!I37</f>
        <v>812.322</v>
      </c>
      <c r="X62" s="1">
        <f>[6]Compute_intensities!FP47</f>
        <v>758.17829081821787</v>
      </c>
      <c r="Y62" s="1">
        <f>[7]Intensity_estimates!X37</f>
        <v>539.99619129865118</v>
      </c>
      <c r="Z62" s="1">
        <f t="shared" si="10"/>
        <v>2110.4964821168687</v>
      </c>
      <c r="AB62" s="1">
        <f t="shared" si="11"/>
        <v>2001</v>
      </c>
      <c r="AC62" s="1">
        <f t="shared" si="12"/>
        <v>2110.4964821168687</v>
      </c>
      <c r="AD62" s="4">
        <f t="shared" si="13"/>
        <v>454.72587700058466</v>
      </c>
      <c r="AE62" s="4"/>
      <c r="AF62" s="4"/>
      <c r="AG62" s="4">
        <f>[5]Intensity_estimates!Y37</f>
        <v>120.1953363809524</v>
      </c>
      <c r="AH62" s="4">
        <f>[6]Compute_intensities!FO47</f>
        <v>254.26092234329184</v>
      </c>
      <c r="AI62" s="4">
        <f>[7]Intensity_estimates!W37</f>
        <v>111.70777502468971</v>
      </c>
      <c r="AJ62" s="4">
        <f t="shared" si="14"/>
        <v>486.16403374893389</v>
      </c>
      <c r="AK62" s="4"/>
      <c r="AL62" s="1">
        <f t="shared" si="15"/>
        <v>2001</v>
      </c>
      <c r="AM62" s="4">
        <f t="shared" si="16"/>
        <v>486.16403374893389</v>
      </c>
      <c r="AN62" s="4">
        <f t="shared" si="17"/>
        <v>0</v>
      </c>
      <c r="AO62" s="4"/>
      <c r="AP62" s="4"/>
      <c r="AQ62" s="13"/>
      <c r="AS62" s="4">
        <f>[1]AER10_Table2.1d!V64*0.001</f>
        <v>3400.431</v>
      </c>
      <c r="AT62" s="6">
        <f>[9]Calc_adjustment!HC38</f>
        <v>-162.61452790400062</v>
      </c>
      <c r="AU62" s="4">
        <f t="shared" si="8"/>
        <v>3563.0455279040007</v>
      </c>
      <c r="AZ62" s="17"/>
      <c r="BB62" s="6">
        <f>BC62/3.412</f>
        <v>839.97346800000025</v>
      </c>
      <c r="BC62" s="6">
        <v>2865.9894728160007</v>
      </c>
      <c r="BG62" s="1" t="s">
        <v>59</v>
      </c>
      <c r="BR62" s="1">
        <f t="shared" si="26"/>
        <v>2001</v>
      </c>
      <c r="BS62" s="4">
        <f t="shared" si="23"/>
        <v>2865.9894728160007</v>
      </c>
      <c r="BT62" s="6">
        <f t="shared" si="24"/>
        <v>2865.9894728160007</v>
      </c>
      <c r="BU62" s="4">
        <f t="shared" si="25"/>
        <v>0</v>
      </c>
      <c r="CJ62" s="29">
        <f>0.25*CJ59+0.75*CJ63</f>
        <v>2982</v>
      </c>
      <c r="CM62" s="1">
        <f>[8]Sheet1!H36</f>
        <v>1596.38888</v>
      </c>
      <c r="CO62" s="1">
        <f t="shared" si="19"/>
        <v>4578.3888800000004</v>
      </c>
      <c r="CQ62" s="4">
        <f t="shared" si="20"/>
        <v>5711.4716270005829</v>
      </c>
      <c r="CR62" s="4">
        <f t="shared" si="21"/>
        <v>1133.0827470005825</v>
      </c>
    </row>
    <row r="63" spans="2:96" x14ac:dyDescent="0.2">
      <c r="B63" s="1">
        <v>2002</v>
      </c>
      <c r="C63" s="4">
        <f>'[3]MER_Nov19_Table 2.4'!L66</f>
        <v>21727.218000000001</v>
      </c>
      <c r="D63" s="4">
        <f>'[3]MER_Nov19_Table 2.4'!E66</f>
        <v>20007.356</v>
      </c>
      <c r="E63" s="24">
        <f t="shared" si="18"/>
        <v>0.92084297216514321</v>
      </c>
      <c r="F63" s="4">
        <f>[3]Manufacturing_Energy_Data!U42</f>
        <v>2774.4059063200002</v>
      </c>
      <c r="I63" s="6">
        <f>[3]Manufacturing_Energy_Data!U98</f>
        <v>13433.641368000002</v>
      </c>
      <c r="J63" s="6">
        <f t="shared" si="3"/>
        <v>13433.641368000002</v>
      </c>
      <c r="K63" s="6">
        <f>[3]Manufacturing_Energy_Data!U42</f>
        <v>2774.4059063200002</v>
      </c>
      <c r="L63" s="6">
        <f t="shared" si="27"/>
        <v>2774.2972</v>
      </c>
      <c r="M63" s="23"/>
      <c r="N63" s="31">
        <v>8189</v>
      </c>
      <c r="O63" s="27">
        <v>462</v>
      </c>
      <c r="P63" s="4">
        <f t="shared" si="5"/>
        <v>7727</v>
      </c>
      <c r="R63" s="1">
        <f t="shared" si="9"/>
        <v>2002</v>
      </c>
      <c r="S63" s="4">
        <f t="shared" si="6"/>
        <v>566.57663199999843</v>
      </c>
      <c r="T63" s="4">
        <f t="shared" si="7"/>
        <v>0</v>
      </c>
      <c r="U63" s="1">
        <v>516.36406188831575</v>
      </c>
      <c r="W63" s="1">
        <f>[5]Intensity_estimates!I38</f>
        <v>843.41599999999994</v>
      </c>
      <c r="X63" s="1">
        <f>[6]Compute_intensities!FP48</f>
        <v>723.17275471271944</v>
      </c>
      <c r="Y63" s="1">
        <f>[7]Intensity_estimates!X38</f>
        <v>518.89550691798888</v>
      </c>
      <c r="Z63" s="1">
        <f t="shared" si="10"/>
        <v>2085.4842616307083</v>
      </c>
      <c r="AB63" s="1">
        <f t="shared" si="11"/>
        <v>2002</v>
      </c>
      <c r="AC63" s="1">
        <f t="shared" si="12"/>
        <v>2085.4842616307083</v>
      </c>
      <c r="AD63" s="4">
        <f t="shared" si="13"/>
        <v>566.57663199999843</v>
      </c>
      <c r="AE63" s="4"/>
      <c r="AF63" s="4"/>
      <c r="AG63" s="4">
        <f>[5]Intensity_estimates!Y38</f>
        <v>115.68304761904763</v>
      </c>
      <c r="AH63" s="4">
        <f>[6]Compute_intensities!FO48</f>
        <v>243.55678412195454</v>
      </c>
      <c r="AI63" s="4">
        <f>[7]Intensity_estimates!W38</f>
        <v>113.80754055238933</v>
      </c>
      <c r="AJ63" s="4">
        <f t="shared" si="14"/>
        <v>473.0473722933915</v>
      </c>
      <c r="AK63" s="4"/>
      <c r="AL63" s="1">
        <f t="shared" si="15"/>
        <v>2002</v>
      </c>
      <c r="AM63" s="4">
        <f t="shared" si="16"/>
        <v>473.0473722933915</v>
      </c>
      <c r="AN63" s="4">
        <f t="shared" si="17"/>
        <v>0</v>
      </c>
      <c r="AO63" s="4"/>
      <c r="AP63" s="4"/>
      <c r="AQ63" s="13"/>
      <c r="AS63" s="4">
        <f>[1]AER10_Table2.1d!V65*0.001</f>
        <v>3378.6910000000003</v>
      </c>
      <c r="AT63" s="6">
        <f>[9]Calc_adjustment!HC39</f>
        <v>-136.25241618800055</v>
      </c>
      <c r="AU63" s="4">
        <f t="shared" si="8"/>
        <v>3514.9434161880008</v>
      </c>
      <c r="AZ63" s="17"/>
      <c r="BA63" s="1">
        <v>2005</v>
      </c>
      <c r="BB63" s="6">
        <v>813.1</v>
      </c>
      <c r="BC63" s="6">
        <v>2774.2972</v>
      </c>
      <c r="BE63" s="1">
        <v>31757</v>
      </c>
      <c r="BR63" s="1">
        <f t="shared" si="26"/>
        <v>2002</v>
      </c>
      <c r="BS63" s="4">
        <f t="shared" si="23"/>
        <v>2774.4059063200002</v>
      </c>
      <c r="BT63" s="6">
        <f t="shared" si="24"/>
        <v>2774.4059063200002</v>
      </c>
      <c r="BU63" s="4">
        <f t="shared" si="25"/>
        <v>0</v>
      </c>
      <c r="CJ63" s="30">
        <f>3750-700</f>
        <v>3050</v>
      </c>
      <c r="CM63" s="1">
        <f>[8]Sheet1!H37</f>
        <v>1596.7354949999999</v>
      </c>
      <c r="CO63" s="1">
        <f t="shared" si="19"/>
        <v>4646.7354949999999</v>
      </c>
      <c r="CQ63" s="4">
        <f t="shared" si="20"/>
        <v>6573.7146319999974</v>
      </c>
      <c r="CR63" s="4">
        <f t="shared" si="21"/>
        <v>1926.9791369999975</v>
      </c>
    </row>
    <row r="64" spans="2:96" x14ac:dyDescent="0.2">
      <c r="B64" s="1">
        <v>2003</v>
      </c>
      <c r="C64" s="4">
        <f>'[3]MER_Nov19_Table 2.4'!L67</f>
        <v>21469.224999999999</v>
      </c>
      <c r="D64" s="4">
        <f>'[3]MER_Nov19_Table 2.4'!E67</f>
        <v>19744.646000000001</v>
      </c>
      <c r="E64" s="24">
        <f t="shared" si="18"/>
        <v>0.91967204219062415</v>
      </c>
      <c r="F64" s="4">
        <f>[3]Manufacturing_Energy_Data!U43</f>
        <v>2801.3528553079996</v>
      </c>
      <c r="I64" s="6">
        <f>[3]Manufacturing_Energy_Data!U99</f>
        <v>13113.137221225885</v>
      </c>
      <c r="J64" s="6">
        <f t="shared" si="3"/>
        <v>13113.137221225885</v>
      </c>
      <c r="K64" s="6">
        <f>[3]Manufacturing_Energy_Data!U43</f>
        <v>2801.3528553079996</v>
      </c>
      <c r="L64" s="6">
        <f t="shared" si="27"/>
        <v>2801.252</v>
      </c>
      <c r="M64" s="23"/>
      <c r="N64" s="4">
        <f>(N67-N63)*0.25+N$59</f>
        <v>7036</v>
      </c>
      <c r="O64" s="4">
        <f>0.75*O63+0.25*O67</f>
        <v>434.5</v>
      </c>
      <c r="P64" s="4">
        <f t="shared" si="5"/>
        <v>6601.5</v>
      </c>
      <c r="R64" s="1">
        <f t="shared" si="9"/>
        <v>2003</v>
      </c>
      <c r="S64" s="4">
        <f t="shared" si="6"/>
        <v>1754.5877787741138</v>
      </c>
      <c r="T64" s="4">
        <f t="shared" si="7"/>
        <v>0</v>
      </c>
      <c r="W64" s="1">
        <f>[5]Intensity_estimates!I39</f>
        <v>641.03225243675024</v>
      </c>
      <c r="X64" s="1">
        <f>[6]Compute_intensities!FP49</f>
        <v>696.9975393871116</v>
      </c>
      <c r="Y64" s="1">
        <f>[7]Intensity_estimates!X39</f>
        <v>526.24163657517602</v>
      </c>
      <c r="Z64" s="1">
        <f t="shared" si="10"/>
        <v>1864.2714283990379</v>
      </c>
      <c r="AB64" s="1">
        <f t="shared" si="11"/>
        <v>2003</v>
      </c>
      <c r="AC64" s="1">
        <f t="shared" si="12"/>
        <v>1864.2714283990379</v>
      </c>
      <c r="AD64" s="4">
        <f t="shared" si="13"/>
        <v>1754.5877787741138</v>
      </c>
      <c r="AE64" s="4"/>
      <c r="AF64" s="4"/>
      <c r="AG64" s="4">
        <f>[5]Intensity_estimates!Y39</f>
        <v>120.55172175866923</v>
      </c>
      <c r="AH64" s="4">
        <f>[6]Compute_intensities!FO49</f>
        <v>240.08054400359629</v>
      </c>
      <c r="AI64" s="4">
        <f>[7]Intensity_estimates!W39</f>
        <v>134.96009013442335</v>
      </c>
      <c r="AJ64" s="4">
        <f t="shared" si="14"/>
        <v>495.5923558966889</v>
      </c>
      <c r="AK64" s="4"/>
      <c r="AL64" s="1">
        <f t="shared" si="15"/>
        <v>2003</v>
      </c>
      <c r="AM64" s="4">
        <f t="shared" si="16"/>
        <v>495.5923558966889</v>
      </c>
      <c r="AN64" s="4">
        <f t="shared" si="17"/>
        <v>0</v>
      </c>
      <c r="AO64" s="4"/>
      <c r="AP64" s="4"/>
      <c r="AQ64" s="13"/>
      <c r="AS64" s="4">
        <f>[1]AER10_Table2.1d!V66*0.001</f>
        <v>3454.2179999999998</v>
      </c>
      <c r="AT64" s="6">
        <f>[9]Calc_adjustment!HC40</f>
        <v>-108.91594645600026</v>
      </c>
      <c r="AU64" s="4">
        <f t="shared" si="8"/>
        <v>3563.1339464560001</v>
      </c>
      <c r="AZ64" s="17"/>
      <c r="BA64" s="1">
        <v>2005</v>
      </c>
      <c r="BB64" s="6">
        <v>821</v>
      </c>
      <c r="BC64" s="6">
        <v>2801.252</v>
      </c>
      <c r="BE64" s="1">
        <v>37851</v>
      </c>
      <c r="BR64" s="1">
        <f t="shared" si="26"/>
        <v>2003</v>
      </c>
      <c r="BS64" s="4">
        <f t="shared" si="23"/>
        <v>2801.3528553079996</v>
      </c>
      <c r="BT64" s="6">
        <f t="shared" si="24"/>
        <v>2801.3528553079996</v>
      </c>
      <c r="BU64" s="4">
        <f t="shared" si="25"/>
        <v>0</v>
      </c>
      <c r="CJ64" s="29">
        <f>0.75*CJ63+0.25*CJ67</f>
        <v>3086.25</v>
      </c>
      <c r="CM64" s="1">
        <f>[8]Sheet1!H38</f>
        <v>1529.8862809999998</v>
      </c>
      <c r="CO64" s="1">
        <f t="shared" si="19"/>
        <v>4616.1362810000001</v>
      </c>
      <c r="CQ64" s="4">
        <f t="shared" si="20"/>
        <v>6631.5087787741159</v>
      </c>
      <c r="CR64" s="4">
        <f t="shared" si="21"/>
        <v>2015.3724977741158</v>
      </c>
    </row>
    <row r="65" spans="2:96" x14ac:dyDescent="0.2">
      <c r="B65" s="1">
        <v>2004</v>
      </c>
      <c r="C65" s="4">
        <f>'[3]MER_Nov19_Table 2.4'!L68</f>
        <v>22339.541000000001</v>
      </c>
      <c r="D65" s="4">
        <f>'[3]MER_Nov19_Table 2.4'!E68</f>
        <v>20487.963</v>
      </c>
      <c r="E65" s="24">
        <f t="shared" si="18"/>
        <v>0.91711656027310495</v>
      </c>
      <c r="F65" s="4">
        <f>[3]Manufacturing_Energy_Data!U44</f>
        <v>2989.3259404280006</v>
      </c>
      <c r="I65" s="6">
        <f>[3]Manufacturing_Energy_Data!U100</f>
        <v>12950.8719434869</v>
      </c>
      <c r="J65" s="6">
        <f t="shared" si="3"/>
        <v>12950.8719434869</v>
      </c>
      <c r="K65" s="6">
        <f>[3]Manufacturing_Energy_Data!U44</f>
        <v>2989.3259404280006</v>
      </c>
      <c r="L65" s="6">
        <f t="shared" si="27"/>
        <v>2989.3259404280006</v>
      </c>
      <c r="M65" s="23"/>
      <c r="N65" s="4">
        <f>(N68-N64)*0.5+N$59</f>
        <v>7272</v>
      </c>
      <c r="O65" s="4">
        <f>0.5*O63+0.5*O67</f>
        <v>407</v>
      </c>
      <c r="P65" s="4">
        <f t="shared" si="5"/>
        <v>6865</v>
      </c>
      <c r="R65" s="1">
        <f t="shared" si="9"/>
        <v>2004</v>
      </c>
      <c r="S65" s="4">
        <f t="shared" si="6"/>
        <v>2523.6690565131012</v>
      </c>
      <c r="T65" s="4">
        <f t="shared" si="7"/>
        <v>0</v>
      </c>
      <c r="W65" s="1">
        <f>[5]Intensity_estimates!I40</f>
        <v>717.24047820983151</v>
      </c>
      <c r="X65" s="1">
        <f>[6]Compute_intensities!FP50</f>
        <v>707.9099261817089</v>
      </c>
      <c r="Y65" s="1">
        <f>[7]Intensity_estimates!X40</f>
        <v>526.40983544608548</v>
      </c>
      <c r="Z65" s="1">
        <f t="shared" si="10"/>
        <v>1951.5602398376259</v>
      </c>
      <c r="AB65" s="1">
        <f t="shared" si="11"/>
        <v>2004</v>
      </c>
      <c r="AC65" s="1">
        <f t="shared" si="12"/>
        <v>1951.5602398376259</v>
      </c>
      <c r="AD65" s="4">
        <f t="shared" si="13"/>
        <v>2523.6690565131012</v>
      </c>
      <c r="AE65" s="4"/>
      <c r="AF65" s="4"/>
      <c r="AG65" s="4">
        <f>[5]Intensity_estimates!Y40</f>
        <v>122.51741969108407</v>
      </c>
      <c r="AH65" s="4">
        <f>[6]Compute_intensities!FO50</f>
        <v>246.77960801245746</v>
      </c>
      <c r="AI65" s="4">
        <f>[7]Intensity_estimates!W40</f>
        <v>154.93939058213107</v>
      </c>
      <c r="AJ65" s="4">
        <f t="shared" si="14"/>
        <v>524.23641828567258</v>
      </c>
      <c r="AK65" s="4"/>
      <c r="AL65" s="1">
        <f t="shared" si="15"/>
        <v>2004</v>
      </c>
      <c r="AM65" s="4">
        <f t="shared" si="16"/>
        <v>524.23641828567258</v>
      </c>
      <c r="AN65" s="4">
        <f t="shared" si="17"/>
        <v>0</v>
      </c>
      <c r="AO65" s="4"/>
      <c r="AP65" s="4"/>
      <c r="AQ65" s="13"/>
      <c r="AS65" s="4">
        <f>[1]AER10_Table2.1d!V67*0.001</f>
        <v>3472.9030000000002</v>
      </c>
      <c r="AT65" s="6">
        <f>[9]Calc_adjustment!HC41</f>
        <v>-125.97594304399991</v>
      </c>
      <c r="AU65" s="4">
        <f t="shared" si="8"/>
        <v>3598.8789430440002</v>
      </c>
      <c r="AZ65" s="17"/>
      <c r="BB65" s="6">
        <f t="shared" ref="BB65:BB71" si="28">BC65/3.412</f>
        <v>876.1213190000002</v>
      </c>
      <c r="BC65" s="6">
        <v>2989.3259404280006</v>
      </c>
      <c r="BE65" s="1">
        <v>42519</v>
      </c>
      <c r="BR65" s="1">
        <f t="shared" si="26"/>
        <v>2004</v>
      </c>
      <c r="BS65" s="4">
        <f t="shared" si="23"/>
        <v>2989.3259404280006</v>
      </c>
      <c r="BT65" s="6">
        <f t="shared" si="24"/>
        <v>2989.3259404280006</v>
      </c>
      <c r="BU65" s="4">
        <f t="shared" si="25"/>
        <v>0</v>
      </c>
      <c r="CJ65" s="29">
        <f>AVERAGE(CJ64,CJ67)</f>
        <v>3140.625</v>
      </c>
      <c r="CM65" s="1">
        <f>[8]Sheet1!H39</f>
        <v>1580.890101</v>
      </c>
      <c r="CO65" s="1">
        <f t="shared" si="19"/>
        <v>4721.515101</v>
      </c>
      <c r="CQ65" s="4">
        <f t="shared" si="20"/>
        <v>7537.0910565130998</v>
      </c>
      <c r="CR65" s="4">
        <f t="shared" si="21"/>
        <v>2815.5759555130999</v>
      </c>
    </row>
    <row r="66" spans="2:96" x14ac:dyDescent="0.2">
      <c r="B66" s="1">
        <v>2005</v>
      </c>
      <c r="C66" s="4">
        <f>'[3]MER_Nov19_Table 2.4'!L69</f>
        <v>21343.003000000001</v>
      </c>
      <c r="D66" s="4">
        <f>'[3]MER_Nov19_Table 2.4'!E69</f>
        <v>19472.252</v>
      </c>
      <c r="E66" s="24">
        <f t="shared" si="18"/>
        <v>0.9123482763882852</v>
      </c>
      <c r="F66" s="4">
        <f>[3]Manufacturing_Energy_Data!U45</f>
        <v>3075.6215074359998</v>
      </c>
      <c r="I66" s="6">
        <f>[3]Manufacturing_Energy_Data!U101</f>
        <v>12740.8006945982</v>
      </c>
      <c r="J66" s="6">
        <f t="shared" si="3"/>
        <v>12740.8006945982</v>
      </c>
      <c r="K66" s="6">
        <f>[3]Manufacturing_Energy_Data!U45</f>
        <v>3075.6215074359998</v>
      </c>
      <c r="L66" s="6">
        <f t="shared" si="27"/>
        <v>3075.6215074359998</v>
      </c>
      <c r="M66" s="23"/>
      <c r="N66" s="4">
        <f>(N69-N65)*0.75+N$59</f>
        <v>6986</v>
      </c>
      <c r="O66" s="4">
        <f>0.25*O63+0.75*O67</f>
        <v>379.5</v>
      </c>
      <c r="P66" s="4">
        <f t="shared" si="5"/>
        <v>6606.5</v>
      </c>
      <c r="R66" s="1">
        <f t="shared" si="9"/>
        <v>2005</v>
      </c>
      <c r="S66" s="4">
        <f t="shared" si="6"/>
        <v>1995.7023054018009</v>
      </c>
      <c r="T66" s="4">
        <f t="shared" si="7"/>
        <v>0</v>
      </c>
      <c r="W66" s="1">
        <f>[5]Intensity_estimates!I41</f>
        <v>657.66019866538375</v>
      </c>
      <c r="X66" s="1">
        <f>[6]Compute_intensities!FP51</f>
        <v>699.1593865244065</v>
      </c>
      <c r="Y66" s="1">
        <f>[7]Intensity_estimates!X41</f>
        <v>538.0011081899213</v>
      </c>
      <c r="Z66" s="1">
        <f t="shared" si="10"/>
        <v>1894.8206933797117</v>
      </c>
      <c r="AB66" s="1">
        <f t="shared" si="11"/>
        <v>2005</v>
      </c>
      <c r="AC66" s="1">
        <f t="shared" si="12"/>
        <v>1894.8206933797117</v>
      </c>
      <c r="AD66" s="4">
        <f t="shared" si="13"/>
        <v>1995.7023054018009</v>
      </c>
      <c r="AE66" s="4"/>
      <c r="AF66" s="4"/>
      <c r="AG66" s="4">
        <f>[5]Intensity_estimates!Y41</f>
        <v>123.16403085306266</v>
      </c>
      <c r="AH66" s="4">
        <f>[6]Compute_intensities!FO51</f>
        <v>250.89938745358774</v>
      </c>
      <c r="AI66" s="4">
        <f>[7]Intensity_estimates!W41</f>
        <v>179.13530990726926</v>
      </c>
      <c r="AJ66" s="4">
        <f t="shared" si="14"/>
        <v>553.19872821391971</v>
      </c>
      <c r="AK66" s="4"/>
      <c r="AL66" s="1">
        <f t="shared" si="15"/>
        <v>2005</v>
      </c>
      <c r="AM66" s="4">
        <f t="shared" si="16"/>
        <v>553.19872821391971</v>
      </c>
      <c r="AN66" s="4">
        <f t="shared" si="17"/>
        <v>0</v>
      </c>
      <c r="AO66" s="4"/>
      <c r="AP66" s="4"/>
      <c r="AQ66" s="13"/>
      <c r="AS66" s="4">
        <f>[1]AER10_Table2.1d!V68*0.001</f>
        <v>3477.36</v>
      </c>
      <c r="AT66" s="6">
        <f>[9]Calc_adjustment!HC42</f>
        <v>-125.97593963200052</v>
      </c>
      <c r="AU66" s="4">
        <f t="shared" si="8"/>
        <v>3603.3359396320006</v>
      </c>
      <c r="AZ66" s="17"/>
      <c r="BB66" s="6">
        <f t="shared" si="28"/>
        <v>901.41310299999998</v>
      </c>
      <c r="BC66" s="6">
        <v>3075.6215074359998</v>
      </c>
      <c r="BE66" s="1">
        <v>52877</v>
      </c>
      <c r="BR66" s="1">
        <f t="shared" si="26"/>
        <v>2005</v>
      </c>
      <c r="BS66" s="4">
        <f t="shared" si="23"/>
        <v>3075.6215074359998</v>
      </c>
      <c r="BT66" s="6">
        <f t="shared" si="24"/>
        <v>3075.6215074359998</v>
      </c>
      <c r="BU66" s="4">
        <f t="shared" si="25"/>
        <v>0</v>
      </c>
      <c r="CJ66" s="29">
        <f>0.25*CJ63+0.75*CJ67</f>
        <v>3158.75</v>
      </c>
      <c r="CM66" s="1">
        <f>[8]Sheet1!H40</f>
        <v>1608.9822539999998</v>
      </c>
      <c r="CO66" s="1">
        <f t="shared" si="19"/>
        <v>4767.7322539999996</v>
      </c>
      <c r="CQ66" s="4">
        <f t="shared" si="20"/>
        <v>6731.4513054018007</v>
      </c>
      <c r="CR66" s="4">
        <f t="shared" si="21"/>
        <v>1963.7190514018012</v>
      </c>
    </row>
    <row r="67" spans="2:96" ht="13.5" thickBot="1" x14ac:dyDescent="0.25">
      <c r="B67" s="1">
        <v>2006</v>
      </c>
      <c r="C67" s="4">
        <f>'[3]MER_Nov19_Table 2.4'!L70</f>
        <v>21455.058000000001</v>
      </c>
      <c r="D67" s="4">
        <f>'[3]MER_Nov19_Table 2.4'!E70</f>
        <v>19529.322</v>
      </c>
      <c r="E67" s="24">
        <f t="shared" si="18"/>
        <v>0.91024326291730362</v>
      </c>
      <c r="F67" s="4">
        <f>[3]Manufacturing_Energy_Data!U46</f>
        <v>3040.230984408</v>
      </c>
      <c r="I67" s="6">
        <f>[3]Manufacturing_Energy_Data!U102</f>
        <v>12805.585636000002</v>
      </c>
      <c r="J67" s="6">
        <f t="shared" si="3"/>
        <v>12805.585636000002</v>
      </c>
      <c r="K67" s="6">
        <f>[3]Manufacturing_Energy_Data!U46</f>
        <v>3040.230984408</v>
      </c>
      <c r="L67" s="6">
        <f t="shared" si="27"/>
        <v>3044.0338153600001</v>
      </c>
      <c r="M67" s="23"/>
      <c r="N67" s="28">
        <v>6973</v>
      </c>
      <c r="O67" s="27">
        <v>352</v>
      </c>
      <c r="P67" s="4">
        <f t="shared" si="5"/>
        <v>6621</v>
      </c>
      <c r="R67" s="1">
        <f t="shared" si="9"/>
        <v>2006</v>
      </c>
      <c r="S67" s="4">
        <f t="shared" si="6"/>
        <v>2028.4723639999993</v>
      </c>
      <c r="T67" s="4">
        <f t="shared" si="7"/>
        <v>0</v>
      </c>
      <c r="W67" s="1">
        <f>[5]Intensity_estimates!I42</f>
        <v>635.20922082432162</v>
      </c>
      <c r="X67" s="1">
        <f>[6]Compute_intensities!FP52</f>
        <v>693.31115864690696</v>
      </c>
      <c r="Y67" s="1">
        <f>[7]Intensity_estimates!X42</f>
        <v>527.31680589494886</v>
      </c>
      <c r="Z67" s="1">
        <f t="shared" si="10"/>
        <v>1855.8371853661774</v>
      </c>
      <c r="AB67" s="1">
        <f t="shared" si="11"/>
        <v>2006</v>
      </c>
      <c r="AC67" s="1">
        <f t="shared" si="12"/>
        <v>1855.8371853661774</v>
      </c>
      <c r="AD67" s="4">
        <f t="shared" si="13"/>
        <v>2028.4723639999993</v>
      </c>
      <c r="AE67" s="4"/>
      <c r="AF67" s="4"/>
      <c r="AG67" s="4">
        <f>[5]Intensity_estimates!Y42</f>
        <v>123.38818938921524</v>
      </c>
      <c r="AH67" s="4">
        <f>[6]Compute_intensities!FO52</f>
        <v>249.55681162895152</v>
      </c>
      <c r="AI67" s="4">
        <f>[7]Intensity_estimates!W42</f>
        <v>196.36244993946175</v>
      </c>
      <c r="AJ67" s="4">
        <f t="shared" si="14"/>
        <v>569.30745095762848</v>
      </c>
      <c r="AK67" s="4"/>
      <c r="AL67" s="1">
        <f t="shared" si="15"/>
        <v>2006</v>
      </c>
      <c r="AM67" s="4">
        <f t="shared" si="16"/>
        <v>569.30745095762848</v>
      </c>
      <c r="AN67" s="4">
        <f t="shared" si="17"/>
        <v>0</v>
      </c>
      <c r="AO67" s="4"/>
      <c r="AP67" s="4"/>
      <c r="AQ67" s="13"/>
      <c r="AS67" s="4">
        <f>[1]AER10_Table2.1d!V69*0.001</f>
        <v>3450.547</v>
      </c>
      <c r="AT67" s="6">
        <f>[9]Calc_adjustment!HC43</f>
        <v>-163.95020989600016</v>
      </c>
      <c r="AU67" s="4">
        <f t="shared" si="8"/>
        <v>3614.4972098960002</v>
      </c>
      <c r="AZ67" s="17"/>
      <c r="BB67" s="6">
        <f t="shared" si="28"/>
        <v>892.15528000000006</v>
      </c>
      <c r="BC67" s="6">
        <v>3044.0338153600001</v>
      </c>
      <c r="BE67" s="1">
        <v>53964</v>
      </c>
      <c r="BH67" s="26"/>
      <c r="BI67" s="26" t="s">
        <v>58</v>
      </c>
      <c r="BJ67" s="26" t="s">
        <v>57</v>
      </c>
      <c r="BK67" s="26" t="s">
        <v>56</v>
      </c>
      <c r="BL67" s="26" t="s">
        <v>55</v>
      </c>
      <c r="BM67" s="26" t="s">
        <v>54</v>
      </c>
      <c r="BR67" s="1">
        <f t="shared" si="26"/>
        <v>2006</v>
      </c>
      <c r="BS67" s="4">
        <f t="shared" si="23"/>
        <v>3040.230984408</v>
      </c>
      <c r="BT67" s="6">
        <f t="shared" si="24"/>
        <v>3040.230984408</v>
      </c>
      <c r="BU67" s="4">
        <f t="shared" si="25"/>
        <v>0</v>
      </c>
      <c r="CJ67" s="1">
        <v>3195</v>
      </c>
      <c r="CM67" s="1">
        <f>[8]Sheet1!H41</f>
        <v>1546.824382</v>
      </c>
      <c r="CO67" s="1">
        <f t="shared" si="19"/>
        <v>4741.8243819999998</v>
      </c>
      <c r="CQ67" s="4">
        <f t="shared" si="20"/>
        <v>6723.7363639999985</v>
      </c>
      <c r="CR67" s="4">
        <f t="shared" si="21"/>
        <v>1981.9119819999987</v>
      </c>
    </row>
    <row r="68" spans="2:96" x14ac:dyDescent="0.2">
      <c r="B68" s="1">
        <v>2007</v>
      </c>
      <c r="C68" s="4">
        <f>'[3]MER_Nov19_Table 2.4'!L71</f>
        <v>21283.967000000001</v>
      </c>
      <c r="D68" s="4">
        <f>'[3]MER_Nov19_Table 2.4'!E71</f>
        <v>19326</v>
      </c>
      <c r="E68" s="24">
        <f t="shared" si="18"/>
        <v>0.90800742173674676</v>
      </c>
      <c r="F68" s="4">
        <f>[3]Manufacturing_Energy_Data!U47</f>
        <v>3029.8569553599996</v>
      </c>
      <c r="I68" s="6">
        <f>[3]Manufacturing_Energy_Data!U103</f>
        <v>12902.103729277938</v>
      </c>
      <c r="J68" s="6">
        <f t="shared" si="3"/>
        <v>12902.103729277938</v>
      </c>
      <c r="K68" s="6">
        <f>[3]Manufacturing_Energy_Data!U47</f>
        <v>3029.8569553599996</v>
      </c>
      <c r="L68" s="6">
        <f t="shared" si="27"/>
        <v>3035.1393113999998</v>
      </c>
      <c r="M68" s="23"/>
      <c r="N68" s="22">
        <v>6900</v>
      </c>
      <c r="O68" s="21">
        <f>O67*P85/P84</f>
        <v>363.57337610264636</v>
      </c>
      <c r="P68" s="4">
        <f t="shared" si="5"/>
        <v>6536.4266238973532</v>
      </c>
      <c r="R68" s="1">
        <f t="shared" si="9"/>
        <v>2007</v>
      </c>
      <c r="S68" s="4">
        <f t="shared" si="6"/>
        <v>1845.436646824709</v>
      </c>
      <c r="T68" s="4">
        <f t="shared" si="7"/>
        <v>0</v>
      </c>
      <c r="W68" s="1">
        <f>[5]Intensity_estimates!I43</f>
        <v>732.14257665852097</v>
      </c>
      <c r="X68" s="1">
        <f>[6]Compute_intensities!FP53</f>
        <v>689.35192126952631</v>
      </c>
      <c r="Y68" s="1">
        <f>[7]Intensity_estimates!X43</f>
        <v>494.98741485089579</v>
      </c>
      <c r="Z68" s="1">
        <f t="shared" si="10"/>
        <v>1916.4819127789428</v>
      </c>
      <c r="AB68" s="1">
        <f t="shared" si="11"/>
        <v>2007</v>
      </c>
      <c r="AC68" s="1">
        <f t="shared" si="12"/>
        <v>1916.4819127789428</v>
      </c>
      <c r="AD68" s="4">
        <f t="shared" si="13"/>
        <v>1845.436646824709</v>
      </c>
      <c r="AE68" s="4"/>
      <c r="AF68" s="4"/>
      <c r="AG68" s="4">
        <f>[5]Intensity_estimates!Y43</f>
        <v>125.09893777776429</v>
      </c>
      <c r="AH68" s="4">
        <f>[6]Compute_intensities!FO53</f>
        <v>252.50137503999997</v>
      </c>
      <c r="AI68" s="4">
        <f>[7]Intensity_estimates!W43</f>
        <v>204.23371064732933</v>
      </c>
      <c r="AJ68" s="4">
        <f t="shared" si="14"/>
        <v>581.83402346509354</v>
      </c>
      <c r="AK68" s="4"/>
      <c r="AL68" s="1">
        <f t="shared" si="15"/>
        <v>2007</v>
      </c>
      <c r="AM68" s="4">
        <f t="shared" si="16"/>
        <v>581.83402346509354</v>
      </c>
      <c r="AN68" s="4">
        <f t="shared" si="17"/>
        <v>0</v>
      </c>
      <c r="AO68" s="4"/>
      <c r="AP68" s="4"/>
      <c r="AQ68" s="13"/>
      <c r="AS68" s="4">
        <f>[1]AER10_Table2.1d!V70*0.001</f>
        <v>3506.9630000000002</v>
      </c>
      <c r="AT68" s="6">
        <f>[9]Calc_adjustment!HC44</f>
        <v>-163.95020648399986</v>
      </c>
      <c r="AU68" s="4">
        <f t="shared" si="8"/>
        <v>3670.9132064840001</v>
      </c>
      <c r="AZ68" s="17"/>
      <c r="BB68" s="6">
        <f t="shared" si="28"/>
        <v>889.54845</v>
      </c>
      <c r="BC68" s="6">
        <v>3035.1393113999998</v>
      </c>
      <c r="BH68" s="1">
        <v>2007</v>
      </c>
      <c r="BI68" s="4">
        <f>AS68</f>
        <v>3506.9630000000002</v>
      </c>
      <c r="BJ68" s="4">
        <f>AU68</f>
        <v>3670.9132064840001</v>
      </c>
      <c r="BK68" s="4">
        <f>T68</f>
        <v>0</v>
      </c>
      <c r="BL68" s="4">
        <f>BI68-$L68</f>
        <v>471.82368860000042</v>
      </c>
      <c r="BM68" s="4">
        <f>BJ68-$L68</f>
        <v>635.77389508400029</v>
      </c>
      <c r="BR68" s="1">
        <f t="shared" si="26"/>
        <v>2007</v>
      </c>
      <c r="BS68" s="4">
        <f t="shared" si="23"/>
        <v>3029.8569553599996</v>
      </c>
      <c r="BT68" s="6">
        <f t="shared" si="24"/>
        <v>3029.8569553599996</v>
      </c>
      <c r="BU68" s="4">
        <f t="shared" si="25"/>
        <v>0</v>
      </c>
      <c r="CJ68" s="1">
        <v>3200</v>
      </c>
      <c r="CM68" s="1">
        <f>[8]Sheet1!H42</f>
        <v>1502.1442919999997</v>
      </c>
      <c r="CO68" s="1">
        <f t="shared" si="19"/>
        <v>4702.144292</v>
      </c>
      <c r="CQ68" s="4">
        <f t="shared" si="20"/>
        <v>6423.8962707220617</v>
      </c>
      <c r="CR68" s="4">
        <f t="shared" si="21"/>
        <v>1721.7519787220617</v>
      </c>
    </row>
    <row r="69" spans="2:96" x14ac:dyDescent="0.2">
      <c r="B69" s="1">
        <v>2008</v>
      </c>
      <c r="C69" s="4">
        <f>'[3]MER_Nov19_Table 2.4'!L72</f>
        <v>20454.863000000001</v>
      </c>
      <c r="D69" s="4">
        <f>'[3]MER_Nov19_Table 2.4'!E72</f>
        <v>18419.738000000001</v>
      </c>
      <c r="E69" s="24">
        <f t="shared" si="18"/>
        <v>0.90050654458062129</v>
      </c>
      <c r="F69" s="4">
        <f>[3]Manufacturing_Energy_Data!U48</f>
        <v>2995.0864712080001</v>
      </c>
      <c r="I69" s="6">
        <f>[3]Manufacturing_Energy_Data!U104</f>
        <v>12229.231348957175</v>
      </c>
      <c r="J69" s="6">
        <f t="shared" si="3"/>
        <v>12229.231348957175</v>
      </c>
      <c r="K69" s="6">
        <f>[3]Manufacturing_Energy_Data!U48</f>
        <v>2995.0864712080001</v>
      </c>
      <c r="L69" s="6">
        <f t="shared" si="27"/>
        <v>3007.4789439199999</v>
      </c>
      <c r="M69" s="23"/>
      <c r="N69" s="22">
        <v>6800</v>
      </c>
      <c r="O69" s="21">
        <f>O68*P86/P85</f>
        <v>364.54169500472011</v>
      </c>
      <c r="P69" s="4">
        <f t="shared" si="5"/>
        <v>6435.4583049952798</v>
      </c>
      <c r="R69" s="1">
        <f t="shared" si="9"/>
        <v>2008</v>
      </c>
      <c r="S69" s="4">
        <f t="shared" si="6"/>
        <v>1790.1733460475461</v>
      </c>
      <c r="T69" s="4">
        <f t="shared" si="7"/>
        <v>0</v>
      </c>
      <c r="W69" s="1">
        <f>[5]Intensity_estimates!I44</f>
        <v>638.4735250730165</v>
      </c>
      <c r="X69" s="1">
        <f>[6]Compute_intensities!FP54</f>
        <v>696.1509660051745</v>
      </c>
      <c r="Y69" s="1">
        <f>[7]Intensity_estimates!X44</f>
        <v>459.1747669748479</v>
      </c>
      <c r="Z69" s="1">
        <f t="shared" si="10"/>
        <v>1793.799258053039</v>
      </c>
      <c r="AB69" s="1">
        <f t="shared" si="11"/>
        <v>2008</v>
      </c>
      <c r="AC69" s="1">
        <f t="shared" si="12"/>
        <v>1793.799258053039</v>
      </c>
      <c r="AD69" s="4">
        <f t="shared" si="13"/>
        <v>1790.1733460475461</v>
      </c>
      <c r="AE69" s="4"/>
      <c r="AF69" s="4"/>
      <c r="AG69" s="4">
        <f>[5]Intensity_estimates!Y44</f>
        <v>124.86615775945199</v>
      </c>
      <c r="AH69" s="4">
        <f>[6]Compute_intensities!FO54</f>
        <v>254.48073295976729</v>
      </c>
      <c r="AI69" s="4">
        <f>[7]Intensity_estimates!W44</f>
        <v>189.45727443018896</v>
      </c>
      <c r="AJ69" s="4">
        <f t="shared" si="14"/>
        <v>568.80416514940828</v>
      </c>
      <c r="AK69" s="4"/>
      <c r="AL69" s="1">
        <f t="shared" si="15"/>
        <v>2008</v>
      </c>
      <c r="AM69" s="4">
        <f t="shared" si="16"/>
        <v>568.80416514940828</v>
      </c>
      <c r="AN69" s="4">
        <f t="shared" si="17"/>
        <v>0</v>
      </c>
      <c r="AO69" s="4"/>
      <c r="AP69" s="4"/>
      <c r="AQ69" s="13"/>
      <c r="AS69" s="4">
        <f>[1]AER10_Table2.1d!V71*0.001</f>
        <v>3443.7330000000002</v>
      </c>
      <c r="AT69" s="6">
        <f>[9]Calc_adjustment!HC45</f>
        <v>-163.95020307199957</v>
      </c>
      <c r="AU69" s="4">
        <f t="shared" si="8"/>
        <v>3607.6832030719997</v>
      </c>
      <c r="AZ69" s="17"/>
      <c r="BB69" s="6">
        <f t="shared" si="28"/>
        <v>881.44165999999996</v>
      </c>
      <c r="BC69" s="6">
        <v>3007.4789439199999</v>
      </c>
      <c r="BH69" s="1">
        <v>2008</v>
      </c>
      <c r="BI69" s="4">
        <f>AS69</f>
        <v>3443.7330000000002</v>
      </c>
      <c r="BJ69" s="4">
        <f>AU69</f>
        <v>3607.6832030719997</v>
      </c>
      <c r="BK69" s="4">
        <f>T69</f>
        <v>0</v>
      </c>
      <c r="BL69" s="4">
        <f>BI69-$L69</f>
        <v>436.25405608000028</v>
      </c>
      <c r="BM69" s="4">
        <f>BJ69-$L69</f>
        <v>600.20425915199985</v>
      </c>
      <c r="BR69" s="1">
        <f t="shared" si="26"/>
        <v>2008</v>
      </c>
      <c r="BS69" s="4">
        <f t="shared" si="23"/>
        <v>2995.0864712080001</v>
      </c>
      <c r="BT69" s="6">
        <f t="shared" si="24"/>
        <v>2995.0864712080001</v>
      </c>
      <c r="BU69" s="4">
        <f t="shared" si="25"/>
        <v>0</v>
      </c>
      <c r="CJ69" s="1">
        <v>3100</v>
      </c>
      <c r="CM69" s="1">
        <f>[8]Sheet1!H43</f>
        <v>1315.4620110000001</v>
      </c>
      <c r="CO69" s="1">
        <f t="shared" si="19"/>
        <v>4415.4620109999996</v>
      </c>
      <c r="CQ69" s="4">
        <f t="shared" si="20"/>
        <v>6190.506651042826</v>
      </c>
      <c r="CR69" s="4">
        <f t="shared" si="21"/>
        <v>1775.0446400428264</v>
      </c>
    </row>
    <row r="70" spans="2:96" x14ac:dyDescent="0.2">
      <c r="B70" s="1">
        <v>2009</v>
      </c>
      <c r="C70" s="4">
        <f>'[3]MER_Nov19_Table 2.4'!L73</f>
        <v>18670.213</v>
      </c>
      <c r="D70" s="4">
        <f>'[3]MER_Nov19_Table 2.4'!E73</f>
        <v>16697.764999999999</v>
      </c>
      <c r="E70" s="24">
        <f t="shared" si="18"/>
        <v>0.89435321385995969</v>
      </c>
      <c r="F70" s="4">
        <f>[3]Manufacturing_Energy_Data!U49</f>
        <v>2523.8655782799997</v>
      </c>
      <c r="I70" s="6">
        <f>[3]Manufacturing_Energy_Data!U105</f>
        <v>11278.299924045068</v>
      </c>
      <c r="J70" s="6">
        <f t="shared" si="3"/>
        <v>11278.299924045068</v>
      </c>
      <c r="K70" s="6">
        <f>[3]Manufacturing_Energy_Data!U49</f>
        <v>2523.8655782799997</v>
      </c>
      <c r="L70" s="6">
        <f t="shared" si="27"/>
        <v>2523.8655782799997</v>
      </c>
      <c r="M70" s="23"/>
      <c r="N70" s="25">
        <v>6500</v>
      </c>
      <c r="O70" s="21">
        <f>O69*P87/P86</f>
        <v>264.47969303543692</v>
      </c>
      <c r="P70" s="4">
        <f t="shared" si="5"/>
        <v>6235.5203069645631</v>
      </c>
      <c r="R70" s="1">
        <f t="shared" si="9"/>
        <v>2009</v>
      </c>
      <c r="S70" s="4">
        <f t="shared" si="6"/>
        <v>1156.3927689903685</v>
      </c>
      <c r="T70" s="4">
        <f t="shared" si="7"/>
        <v>0</v>
      </c>
      <c r="W70" s="1">
        <f>[5]Intensity_estimates!I45</f>
        <v>786.29522519096736</v>
      </c>
      <c r="X70" s="1">
        <f>[6]Compute_intensities!FP55</f>
        <v>611.53429989176084</v>
      </c>
      <c r="Y70" s="1">
        <f>[7]Intensity_estimates!X45</f>
        <v>400.27079012822884</v>
      </c>
      <c r="Z70" s="1">
        <f t="shared" si="10"/>
        <v>1798.100315210957</v>
      </c>
      <c r="AB70" s="1">
        <f t="shared" si="11"/>
        <v>2009</v>
      </c>
      <c r="AC70" s="1">
        <f t="shared" si="12"/>
        <v>1798.100315210957</v>
      </c>
      <c r="AD70" s="4">
        <f t="shared" si="13"/>
        <v>1156.3927689903685</v>
      </c>
      <c r="AE70" s="4"/>
      <c r="AF70" s="4"/>
      <c r="AG70" s="4">
        <f>[5]Intensity_estimates!Y45</f>
        <v>130.15112632335692</v>
      </c>
      <c r="AH70" s="4">
        <f>[6]Compute_intensities!FO55</f>
        <v>220.6106945579366</v>
      </c>
      <c r="AI70" s="4">
        <f>[7]Intensity_estimates!W45</f>
        <v>165.15326709114743</v>
      </c>
      <c r="AJ70" s="4">
        <f t="shared" si="14"/>
        <v>515.91508797244092</v>
      </c>
      <c r="AK70" s="4"/>
      <c r="AL70" s="1">
        <f t="shared" si="15"/>
        <v>2009</v>
      </c>
      <c r="AM70" s="4">
        <f t="shared" si="16"/>
        <v>515.91508797244092</v>
      </c>
      <c r="AN70" s="4">
        <f t="shared" si="17"/>
        <v>0</v>
      </c>
      <c r="AO70" s="4"/>
      <c r="AP70" s="4"/>
      <c r="AQ70" s="13"/>
      <c r="AS70" s="4">
        <f>[1]AER10_Table2.1d!V72*0.001</f>
        <v>3130.3119999999999</v>
      </c>
      <c r="AT70" s="6">
        <v>-156.34019966000099</v>
      </c>
      <c r="AU70" s="4">
        <f t="shared" si="8"/>
        <v>3286.6521996600009</v>
      </c>
      <c r="AZ70" s="17"/>
      <c r="BB70" s="6">
        <f t="shared" si="28"/>
        <v>739.70268999999996</v>
      </c>
      <c r="BC70" s="6">
        <v>2523.8655782799997</v>
      </c>
      <c r="BI70" s="4"/>
      <c r="BJ70" s="4"/>
      <c r="BK70" s="4"/>
      <c r="BL70" s="4"/>
      <c r="BM70" s="4"/>
      <c r="BR70" s="1">
        <f t="shared" si="26"/>
        <v>2009</v>
      </c>
      <c r="BS70" s="4">
        <f t="shared" si="23"/>
        <v>2523.8655782799997</v>
      </c>
      <c r="BT70" s="6">
        <f t="shared" si="24"/>
        <v>2523.8655782799997</v>
      </c>
      <c r="BU70" s="4">
        <f t="shared" si="25"/>
        <v>0</v>
      </c>
      <c r="CJ70" s="1">
        <v>2700</v>
      </c>
      <c r="CM70" s="1">
        <f>[8]Sheet1!H44</f>
        <v>1114.1320909999999</v>
      </c>
      <c r="CO70" s="1">
        <f t="shared" si="19"/>
        <v>3814.1320909999999</v>
      </c>
      <c r="CQ70" s="4">
        <f t="shared" si="20"/>
        <v>5419.4650759549313</v>
      </c>
      <c r="CR70" s="4">
        <f t="shared" si="21"/>
        <v>1605.3329849549314</v>
      </c>
    </row>
    <row r="71" spans="2:96" x14ac:dyDescent="0.2">
      <c r="B71" s="1">
        <v>2010</v>
      </c>
      <c r="C71" s="4">
        <f>'[3]MER_Nov19_Table 2.4'!L74</f>
        <v>20330.166000000001</v>
      </c>
      <c r="D71" s="4">
        <f>'[3]MER_Nov19_Table 2.4'!E74</f>
        <v>17986.692999999999</v>
      </c>
      <c r="E71" s="24">
        <f t="shared" si="18"/>
        <v>0.88472927373047516</v>
      </c>
      <c r="F71" s="4">
        <f>[3]Manufacturing_Energy_Data!U50</f>
        <v>2672.6991030120007</v>
      </c>
      <c r="I71" s="6">
        <f>[3]Manufacturing_Energy_Data!U106</f>
        <v>11795</v>
      </c>
      <c r="J71" s="6">
        <f t="shared" si="3"/>
        <v>11795</v>
      </c>
      <c r="K71" s="6">
        <f>[3]Manufacturing_Energy_Data!U50</f>
        <v>2672.6991030120007</v>
      </c>
      <c r="L71" s="6">
        <f t="shared" si="27"/>
        <v>2690.6303469759991</v>
      </c>
      <c r="M71" s="23"/>
      <c r="N71" s="25">
        <v>6500</v>
      </c>
      <c r="O71" s="21">
        <f>O70*P88/P87</f>
        <v>310.63384527930316</v>
      </c>
      <c r="P71" s="4">
        <f t="shared" si="5"/>
        <v>6189.3661547206966</v>
      </c>
      <c r="R71" s="1">
        <f t="shared" si="9"/>
        <v>2010</v>
      </c>
      <c r="S71" s="4">
        <f t="shared" si="6"/>
        <v>2345.7998452793045</v>
      </c>
      <c r="T71" s="4">
        <f t="shared" si="7"/>
        <v>0</v>
      </c>
      <c r="W71" s="1">
        <f>[5]Intensity_estimates!I46</f>
        <v>693.82022801579831</v>
      </c>
      <c r="X71" s="1">
        <f>[6]Compute_intensities!FP56</f>
        <v>619.24617728204703</v>
      </c>
      <c r="Y71" s="1">
        <f>[7]Intensity_estimates!X46</f>
        <v>363.71479125107356</v>
      </c>
      <c r="Z71" s="1">
        <f t="shared" si="10"/>
        <v>1676.7811965489191</v>
      </c>
      <c r="AB71" s="1">
        <f t="shared" si="11"/>
        <v>2010</v>
      </c>
      <c r="AC71" s="1">
        <f t="shared" si="12"/>
        <v>1676.7811965489191</v>
      </c>
      <c r="AD71" s="4">
        <f t="shared" si="13"/>
        <v>2345.7998452793045</v>
      </c>
      <c r="AE71" s="4"/>
      <c r="AF71" s="4"/>
      <c r="AG71" s="4">
        <f>[5]Intensity_estimates!Y46</f>
        <v>130.70413282188713</v>
      </c>
      <c r="AH71" s="4">
        <f>[6]Compute_intensities!FO56</f>
        <v>216.63771095334553</v>
      </c>
      <c r="AI71" s="4">
        <f>[7]Intensity_estimates!W46</f>
        <v>150.07012139268559</v>
      </c>
      <c r="AJ71" s="4">
        <f t="shared" si="14"/>
        <v>497.4119651679182</v>
      </c>
      <c r="AK71" s="4"/>
      <c r="AL71" s="1">
        <f t="shared" si="15"/>
        <v>2010</v>
      </c>
      <c r="AM71" s="4">
        <f t="shared" si="16"/>
        <v>497.4119651679182</v>
      </c>
      <c r="AN71" s="4">
        <f t="shared" si="17"/>
        <v>0</v>
      </c>
      <c r="AO71" s="4"/>
      <c r="AP71" s="4"/>
      <c r="AQ71" s="13"/>
      <c r="AS71" s="4">
        <f>[1]AER10_Table2.1d!V73*0.001</f>
        <v>3282.9059999999999</v>
      </c>
      <c r="AT71" s="6">
        <v>-156.34019966000099</v>
      </c>
      <c r="AU71" s="4">
        <f t="shared" si="8"/>
        <v>3439.2461996600009</v>
      </c>
      <c r="AZ71" s="17"/>
      <c r="BB71" s="6">
        <f t="shared" si="28"/>
        <v>788.57864799999982</v>
      </c>
      <c r="BC71" s="1">
        <v>2690.6303469759991</v>
      </c>
      <c r="BI71" s="4"/>
      <c r="BJ71" s="4"/>
      <c r="BK71" s="4"/>
      <c r="BL71" s="4"/>
      <c r="BM71" s="4"/>
      <c r="BR71" s="1">
        <f t="shared" si="26"/>
        <v>2010</v>
      </c>
      <c r="BS71" s="4">
        <f t="shared" si="23"/>
        <v>2672.6991030120007</v>
      </c>
      <c r="BT71" s="6">
        <f t="shared" si="24"/>
        <v>2672.6991030120007</v>
      </c>
      <c r="BU71" s="4">
        <f t="shared" si="25"/>
        <v>0</v>
      </c>
      <c r="CJ71" s="1">
        <v>2700</v>
      </c>
      <c r="CM71" s="1">
        <f>[8]Sheet1!H45</f>
        <v>1132.244056</v>
      </c>
      <c r="CO71" s="1">
        <f t="shared" si="19"/>
        <v>3832.244056</v>
      </c>
      <c r="CQ71" s="4">
        <f t="shared" si="20"/>
        <v>6191.6929999999993</v>
      </c>
      <c r="CR71" s="4">
        <f t="shared" si="21"/>
        <v>2359.4489439999993</v>
      </c>
    </row>
    <row r="72" spans="2:96" x14ac:dyDescent="0.2">
      <c r="B72" s="1">
        <v>2011</v>
      </c>
      <c r="C72" s="4">
        <f>'[3]MER_Nov19_Table 2.4'!L75</f>
        <v>20493.117999999999</v>
      </c>
      <c r="D72" s="4">
        <f>'[3]MER_Nov19_Table 2.4'!E75</f>
        <v>18092.227999999999</v>
      </c>
      <c r="E72" s="24">
        <f t="shared" si="18"/>
        <v>0.88284408453608676</v>
      </c>
      <c r="F72" s="4">
        <f>[3]Manufacturing_Energy_Data!U51</f>
        <v>2834.8300038000002</v>
      </c>
      <c r="I72" s="6">
        <f>[3]Manufacturing_Energy_Data!U107</f>
        <v>11661.920733035413</v>
      </c>
      <c r="J72" s="6">
        <f t="shared" si="3"/>
        <v>11661.920733035413</v>
      </c>
      <c r="K72" s="6">
        <f>[3]Manufacturing_Energy_Data!U51</f>
        <v>2834.8300038000002</v>
      </c>
      <c r="L72" s="6"/>
      <c r="M72" s="23"/>
      <c r="N72" s="25"/>
      <c r="O72" s="21"/>
      <c r="P72" s="4"/>
      <c r="R72" s="1">
        <f t="shared" si="9"/>
        <v>2011</v>
      </c>
      <c r="S72" s="4"/>
      <c r="T72" s="4"/>
      <c r="AB72" s="1">
        <f t="shared" si="11"/>
        <v>2011</v>
      </c>
      <c r="AD72" s="4"/>
      <c r="AE72" s="4"/>
      <c r="AF72" s="4"/>
      <c r="AG72" s="4"/>
      <c r="AH72" s="4"/>
      <c r="AI72" s="4"/>
      <c r="AJ72" s="4"/>
      <c r="AK72" s="4"/>
      <c r="AL72" s="1">
        <f t="shared" si="15"/>
        <v>2011</v>
      </c>
      <c r="AM72" s="4"/>
      <c r="AN72" s="4"/>
      <c r="AO72" s="4"/>
      <c r="AP72" s="4"/>
      <c r="AQ72" s="13"/>
      <c r="AS72" s="4"/>
      <c r="AT72" s="6"/>
      <c r="AU72" s="4"/>
      <c r="AZ72" s="17"/>
      <c r="BB72" s="6"/>
      <c r="BI72" s="4"/>
      <c r="BJ72" s="4"/>
      <c r="BK72" s="4"/>
      <c r="BL72" s="4"/>
      <c r="BM72" s="4"/>
      <c r="BS72" s="4"/>
      <c r="BT72" s="6"/>
      <c r="BU72" s="4"/>
      <c r="CQ72" s="4"/>
      <c r="CR72" s="4"/>
    </row>
    <row r="73" spans="2:96" x14ac:dyDescent="0.2">
      <c r="B73" s="1">
        <v>2012</v>
      </c>
      <c r="C73" s="4">
        <f>'[3]MER_Nov19_Table 2.4'!L76</f>
        <v>20787.391</v>
      </c>
      <c r="D73" s="4">
        <f>'[3]MER_Nov19_Table 2.4'!E76</f>
        <v>18404.710999999999</v>
      </c>
      <c r="E73" s="24">
        <f t="shared" si="18"/>
        <v>0.88537859320585255</v>
      </c>
      <c r="F73" s="4">
        <f>[3]Manufacturing_Energy_Data!U52</f>
        <v>2804.3236052320003</v>
      </c>
      <c r="I73" s="6">
        <f>[3]Manufacturing_Energy_Data!U108</f>
        <v>11017.078970851395</v>
      </c>
      <c r="J73" s="6">
        <f t="shared" si="3"/>
        <v>11017.078970851395</v>
      </c>
      <c r="K73" s="6">
        <f>[3]Manufacturing_Energy_Data!U52</f>
        <v>2804.3236052320003</v>
      </c>
      <c r="L73" s="6"/>
      <c r="M73" s="23"/>
      <c r="N73" s="25"/>
      <c r="O73" s="21"/>
      <c r="P73" s="4"/>
      <c r="R73" s="1">
        <f t="shared" si="9"/>
        <v>2012</v>
      </c>
      <c r="S73" s="4"/>
      <c r="T73" s="4"/>
      <c r="AB73" s="1">
        <f t="shared" si="11"/>
        <v>2012</v>
      </c>
      <c r="AD73" s="4"/>
      <c r="AE73" s="4"/>
      <c r="AF73" s="4"/>
      <c r="AG73" s="4"/>
      <c r="AH73" s="4"/>
      <c r="AI73" s="4"/>
      <c r="AJ73" s="4"/>
      <c r="AK73" s="4"/>
      <c r="AL73" s="1">
        <f t="shared" si="15"/>
        <v>2012</v>
      </c>
      <c r="AM73" s="4"/>
      <c r="AN73" s="4"/>
      <c r="AO73" s="4"/>
      <c r="AP73" s="4"/>
      <c r="AQ73" s="13"/>
      <c r="AS73" s="4"/>
      <c r="AT73" s="6"/>
      <c r="AU73" s="4"/>
      <c r="AZ73" s="17"/>
      <c r="BB73" s="6"/>
      <c r="BI73" s="4"/>
      <c r="BJ73" s="4"/>
      <c r="BK73" s="4"/>
      <c r="BL73" s="4"/>
      <c r="BM73" s="4"/>
      <c r="BS73" s="4"/>
      <c r="BT73" s="6"/>
      <c r="BU73" s="4"/>
      <c r="CQ73" s="4"/>
      <c r="CR73" s="4"/>
    </row>
    <row r="74" spans="2:96" x14ac:dyDescent="0.2">
      <c r="B74" s="1">
        <v>2013</v>
      </c>
      <c r="C74" s="4">
        <f>'[3]MER_Nov19_Table 2.4'!L77</f>
        <v>21378.879000000001</v>
      </c>
      <c r="D74" s="4">
        <f>'[3]MER_Nov19_Table 2.4'!E77</f>
        <v>18929.594000000001</v>
      </c>
      <c r="E74" s="24">
        <f t="shared" si="18"/>
        <v>0.88543435790061775</v>
      </c>
      <c r="F74" s="4">
        <f>[3]Manufacturing_Energy_Data!U53</f>
        <v>2730.0511175800002</v>
      </c>
      <c r="I74" s="6">
        <f>[3]Manufacturing_Energy_Data!U109</f>
        <v>11929.722103697588</v>
      </c>
      <c r="J74" s="6">
        <f t="shared" si="3"/>
        <v>11929.722103697588</v>
      </c>
      <c r="K74" s="6">
        <f>[3]Manufacturing_Energy_Data!U53</f>
        <v>2730.0511175800002</v>
      </c>
      <c r="L74" s="6"/>
      <c r="M74" s="23"/>
      <c r="N74" s="25"/>
      <c r="O74" s="21"/>
      <c r="P74" s="4"/>
      <c r="R74" s="1">
        <f t="shared" si="9"/>
        <v>2013</v>
      </c>
      <c r="S74" s="4"/>
      <c r="T74" s="4"/>
      <c r="AB74" s="1">
        <f t="shared" si="11"/>
        <v>2013</v>
      </c>
      <c r="AD74" s="4"/>
      <c r="AE74" s="4"/>
      <c r="AF74" s="4"/>
      <c r="AG74" s="4"/>
      <c r="AH74" s="4"/>
      <c r="AI74" s="4"/>
      <c r="AJ74" s="4"/>
      <c r="AK74" s="4"/>
      <c r="AL74" s="1">
        <f t="shared" si="15"/>
        <v>2013</v>
      </c>
      <c r="AM74" s="4"/>
      <c r="AN74" s="4"/>
      <c r="AO74" s="4"/>
      <c r="AP74" s="4"/>
      <c r="AQ74" s="13"/>
      <c r="AS74" s="4"/>
      <c r="AT74" s="6"/>
      <c r="AU74" s="4"/>
      <c r="AZ74" s="17"/>
      <c r="BB74" s="6"/>
      <c r="BI74" s="4"/>
      <c r="BJ74" s="4"/>
      <c r="BK74" s="4"/>
      <c r="BL74" s="4"/>
      <c r="BM74" s="4"/>
      <c r="BS74" s="4"/>
      <c r="BT74" s="6"/>
      <c r="BU74" s="4"/>
      <c r="CQ74" s="4"/>
      <c r="CR74" s="4"/>
    </row>
    <row r="75" spans="2:96" x14ac:dyDescent="0.2">
      <c r="B75" s="1">
        <v>2014</v>
      </c>
      <c r="C75" s="4">
        <f>'[3]MER_Nov19_Table 2.4'!L78</f>
        <v>21454.800999999999</v>
      </c>
      <c r="D75" s="4">
        <f>'[3]MER_Nov19_Table 2.4'!E78</f>
        <v>18970.608</v>
      </c>
      <c r="E75" s="24">
        <f t="shared" si="18"/>
        <v>0.88421272236456538</v>
      </c>
      <c r="F75" s="4">
        <f>[3]Manufacturing_Energy_Data!U54</f>
        <v>2750.9024569160001</v>
      </c>
      <c r="I75" s="6">
        <f>[3]Manufacturing_Energy_Data!U110</f>
        <v>12301</v>
      </c>
      <c r="J75" s="6">
        <f t="shared" si="3"/>
        <v>12301</v>
      </c>
      <c r="K75" s="6">
        <f>[3]Manufacturing_Energy_Data!U54</f>
        <v>2750.9024569160001</v>
      </c>
      <c r="L75" s="6"/>
      <c r="M75" s="23"/>
      <c r="N75" s="25"/>
      <c r="O75" s="21"/>
      <c r="P75" s="4"/>
      <c r="R75" s="1">
        <f t="shared" si="9"/>
        <v>2014</v>
      </c>
      <c r="S75" s="4"/>
      <c r="T75" s="4"/>
      <c r="AB75" s="1">
        <f t="shared" si="11"/>
        <v>2014</v>
      </c>
      <c r="AD75" s="4"/>
      <c r="AE75" s="4"/>
      <c r="AF75" s="4"/>
      <c r="AG75" s="4"/>
      <c r="AH75" s="4"/>
      <c r="AI75" s="4"/>
      <c r="AJ75" s="4"/>
      <c r="AK75" s="4"/>
      <c r="AL75" s="1">
        <f t="shared" si="15"/>
        <v>2014</v>
      </c>
      <c r="AM75" s="4"/>
      <c r="AN75" s="4"/>
      <c r="AO75" s="4"/>
      <c r="AP75" s="4"/>
      <c r="AQ75" s="13"/>
      <c r="AS75" s="4"/>
      <c r="AT75" s="6"/>
      <c r="AU75" s="4"/>
      <c r="AZ75" s="17"/>
      <c r="BB75" s="6"/>
      <c r="BI75" s="4"/>
      <c r="BJ75" s="4"/>
      <c r="BK75" s="4"/>
      <c r="BL75" s="4"/>
      <c r="BM75" s="4"/>
      <c r="BS75" s="4"/>
      <c r="BT75" s="6"/>
      <c r="BU75" s="4"/>
      <c r="CQ75" s="4"/>
      <c r="CR75" s="4"/>
    </row>
    <row r="76" spans="2:96" x14ac:dyDescent="0.2">
      <c r="B76" s="1">
        <v>2015</v>
      </c>
      <c r="C76" s="4">
        <f>'[3]MER_Nov19_Table 2.4'!L79</f>
        <v>21420.172999999999</v>
      </c>
      <c r="D76" s="4">
        <f>'[3]MER_Nov19_Table 2.4'!E79</f>
        <v>18928.817999999999</v>
      </c>
      <c r="E76" s="24">
        <f t="shared" si="18"/>
        <v>0.88369118213937858</v>
      </c>
      <c r="F76" s="4">
        <f>[3]Manufacturing_Energy_Data!U55</f>
        <v>2752.1527843159997</v>
      </c>
      <c r="I76" s="6">
        <f>[3]Manufacturing_Energy_Data!U111</f>
        <v>11954.117982146578</v>
      </c>
      <c r="J76" s="6">
        <f t="shared" si="3"/>
        <v>11954.117982146578</v>
      </c>
      <c r="K76" s="6">
        <f>[3]Manufacturing_Energy_Data!U55</f>
        <v>2752.1527843159997</v>
      </c>
      <c r="L76" s="6"/>
      <c r="M76" s="23"/>
      <c r="N76" s="25"/>
      <c r="O76" s="21"/>
      <c r="P76" s="4"/>
      <c r="R76" s="1">
        <f t="shared" si="9"/>
        <v>2015</v>
      </c>
      <c r="S76" s="4"/>
      <c r="T76" s="4"/>
      <c r="AB76" s="1">
        <f t="shared" si="11"/>
        <v>2015</v>
      </c>
      <c r="AD76" s="4"/>
      <c r="AE76" s="4"/>
      <c r="AF76" s="4"/>
      <c r="AG76" s="4"/>
      <c r="AH76" s="4"/>
      <c r="AI76" s="4"/>
      <c r="AJ76" s="4"/>
      <c r="AK76" s="4"/>
      <c r="AL76" s="1">
        <f t="shared" si="15"/>
        <v>2015</v>
      </c>
      <c r="AM76" s="4"/>
      <c r="AN76" s="4"/>
      <c r="AO76" s="4"/>
      <c r="AP76" s="4"/>
      <c r="AQ76" s="13"/>
      <c r="AS76" s="4"/>
      <c r="AT76" s="6"/>
      <c r="AU76" s="4"/>
      <c r="AZ76" s="17"/>
      <c r="BB76" s="6"/>
      <c r="BI76" s="4"/>
      <c r="BJ76" s="4"/>
      <c r="BK76" s="4"/>
      <c r="BL76" s="4"/>
      <c r="BM76" s="4"/>
      <c r="BS76" s="4"/>
      <c r="BT76" s="6"/>
      <c r="BU76" s="4"/>
      <c r="CQ76" s="4"/>
      <c r="CR76" s="4"/>
    </row>
    <row r="77" spans="2:96" x14ac:dyDescent="0.2">
      <c r="B77" s="1">
        <v>2016</v>
      </c>
      <c r="C77" s="4">
        <f>'[3]MER_Nov19_Table 2.4'!L80</f>
        <v>21547.186000000002</v>
      </c>
      <c r="D77" s="4">
        <f>'[3]MER_Nov19_Table 2.4'!E80</f>
        <v>19044.449000000001</v>
      </c>
      <c r="E77" s="24">
        <f t="shared" si="18"/>
        <v>0.88384854523463063</v>
      </c>
      <c r="F77" s="4">
        <f>[3]Manufacturing_Energy_Data!U56</f>
        <v>2660.8315972079999</v>
      </c>
      <c r="I77" s="6">
        <f>[3]Manufacturing_Energy_Data!U112</f>
        <v>12191.032093345204</v>
      </c>
      <c r="J77" s="6">
        <f t="shared" si="3"/>
        <v>12191.032093345204</v>
      </c>
      <c r="K77" s="6">
        <f>[3]Manufacturing_Energy_Data!U56</f>
        <v>2660.8315972079999</v>
      </c>
      <c r="L77" s="6"/>
      <c r="M77" s="23"/>
      <c r="N77" s="22"/>
      <c r="O77" s="21"/>
      <c r="P77" s="4"/>
      <c r="R77" s="1">
        <f t="shared" si="9"/>
        <v>2016</v>
      </c>
      <c r="S77" s="4"/>
      <c r="T77" s="4"/>
      <c r="AB77" s="1">
        <f t="shared" si="11"/>
        <v>2016</v>
      </c>
      <c r="AL77" s="1">
        <f t="shared" si="15"/>
        <v>2016</v>
      </c>
      <c r="AQ77" s="13"/>
      <c r="AS77" s="4"/>
      <c r="AT77" s="6"/>
      <c r="AU77" s="4"/>
      <c r="AZ77" s="17"/>
      <c r="BB77" s="6"/>
      <c r="BC77" s="6"/>
      <c r="BI77" s="4"/>
      <c r="BJ77" s="4"/>
      <c r="BK77" s="4"/>
      <c r="BL77" s="4"/>
      <c r="BM77" s="4"/>
      <c r="CM77" s="1">
        <f>[8]Sheet1!H46</f>
        <v>1092.6958729999999</v>
      </c>
    </row>
    <row r="78" spans="2:96" x14ac:dyDescent="0.2">
      <c r="B78" s="1">
        <v>2017</v>
      </c>
      <c r="C78" s="4">
        <f>'[3]MER_Nov19_Table 2.4'!L81</f>
        <v>22058.141</v>
      </c>
      <c r="D78" s="4">
        <f>'[3]MER_Nov19_Table 2.4'!E81</f>
        <v>19471.420999999998</v>
      </c>
      <c r="E78" s="24">
        <f t="shared" si="18"/>
        <v>0.88273173156341678</v>
      </c>
      <c r="F78" s="4">
        <f>[3]Manufacturing_Energy_Data!U57</f>
        <v>2600.7264091319998</v>
      </c>
      <c r="I78" s="6">
        <f>[3]Manufacturing_Energy_Data!U113</f>
        <v>11881.290249504702</v>
      </c>
      <c r="J78" s="6">
        <f t="shared" si="3"/>
        <v>11881.290249504702</v>
      </c>
      <c r="K78" s="6">
        <f>[3]Manufacturing_Energy_Data!U57</f>
        <v>2600.7264091319998</v>
      </c>
      <c r="L78" s="6"/>
      <c r="M78" s="23"/>
      <c r="N78" s="22"/>
      <c r="O78" s="21"/>
      <c r="P78" s="4"/>
      <c r="R78" s="1">
        <f t="shared" si="9"/>
        <v>2017</v>
      </c>
      <c r="S78" s="4"/>
      <c r="T78" s="4"/>
      <c r="AB78" s="1">
        <f t="shared" si="11"/>
        <v>2017</v>
      </c>
      <c r="AL78" s="1">
        <f t="shared" si="15"/>
        <v>2017</v>
      </c>
      <c r="AQ78" s="13"/>
      <c r="AS78" s="4"/>
      <c r="AT78" s="6"/>
      <c r="AU78" s="4"/>
      <c r="AZ78" s="17"/>
      <c r="BB78" s="6"/>
      <c r="BC78" s="6"/>
      <c r="BI78" s="4"/>
      <c r="BJ78" s="4"/>
      <c r="BK78" s="4"/>
      <c r="BL78" s="4"/>
      <c r="BM78" s="4"/>
    </row>
    <row r="79" spans="2:96" x14ac:dyDescent="0.2">
      <c r="B79" s="1">
        <v>2018</v>
      </c>
      <c r="C79" s="4">
        <f>'[3]MER_Nov19_Table 2.4'!L82</f>
        <v>22939.901999999998</v>
      </c>
      <c r="D79" s="1">
        <f>'[3]MER_Nov19_Table 2.4'!E82</f>
        <v>20354.669999999998</v>
      </c>
      <c r="E79" s="24">
        <f t="shared" si="18"/>
        <v>0.8873041393114931</v>
      </c>
      <c r="R79" s="1">
        <f t="shared" si="9"/>
        <v>2018</v>
      </c>
      <c r="AB79" s="1">
        <f t="shared" si="11"/>
        <v>2018</v>
      </c>
      <c r="AL79" s="1">
        <f t="shared" si="15"/>
        <v>2018</v>
      </c>
      <c r="AQ79" s="13"/>
      <c r="AS79" s="20"/>
      <c r="AT79" s="7"/>
      <c r="AZ79" s="17"/>
      <c r="BL79" s="1">
        <f>BL69/BL68</f>
        <v>0.92461244871883674</v>
      </c>
      <c r="BM79" s="1">
        <f>BM69/BM68</f>
        <v>0.94405300971456074</v>
      </c>
    </row>
    <row r="80" spans="2:96" x14ac:dyDescent="0.2">
      <c r="N80" s="15" t="s">
        <v>51</v>
      </c>
      <c r="O80" s="15"/>
      <c r="P80" s="15"/>
      <c r="Q80" s="15"/>
      <c r="R80" s="15"/>
      <c r="AQ80" s="13"/>
      <c r="AZ80" s="17"/>
      <c r="BB80" s="1">
        <v>881.4</v>
      </c>
    </row>
    <row r="81" spans="2:52" x14ac:dyDescent="0.2">
      <c r="N81" s="16" t="s">
        <v>49</v>
      </c>
      <c r="O81" s="15"/>
      <c r="P81" s="15"/>
      <c r="Q81" s="15"/>
      <c r="R81" s="15"/>
      <c r="AQ81" s="13"/>
    </row>
    <row r="82" spans="2:52" x14ac:dyDescent="0.2">
      <c r="N82" s="15" t="s">
        <v>48</v>
      </c>
      <c r="O82" s="15"/>
      <c r="P82" s="15"/>
      <c r="Q82" s="15"/>
      <c r="R82" s="15"/>
      <c r="AQ82" s="13"/>
      <c r="AU82" s="2"/>
      <c r="AZ82" s="14"/>
    </row>
    <row r="83" spans="2:52" ht="14.25" x14ac:dyDescent="0.2">
      <c r="B83" s="19" t="s">
        <v>53</v>
      </c>
      <c r="C83" s="18" t="s">
        <v>52</v>
      </c>
      <c r="AQ83" s="13"/>
      <c r="AZ83" s="12"/>
    </row>
    <row r="84" spans="2:52" x14ac:dyDescent="0.2">
      <c r="C84" s="1" t="s">
        <v>50</v>
      </c>
      <c r="N84" s="1" t="s">
        <v>46</v>
      </c>
      <c r="P84" s="9">
        <f>[1]BEA_Output_Data!AC42</f>
        <v>198102.74709000002</v>
      </c>
      <c r="AZ84" s="11"/>
    </row>
    <row r="85" spans="2:52" x14ac:dyDescent="0.2">
      <c r="N85" s="1" t="s">
        <v>45</v>
      </c>
      <c r="P85" s="9">
        <f>[1]BEA_Output_Data!AC43</f>
        <v>204616.14936000001</v>
      </c>
      <c r="AZ85" s="11"/>
    </row>
    <row r="86" spans="2:52" x14ac:dyDescent="0.2">
      <c r="C86" s="1" t="s">
        <v>47</v>
      </c>
      <c r="N86" s="1" t="s">
        <v>44</v>
      </c>
      <c r="P86" s="9">
        <f>[1]BEA_Output_Data!AC44</f>
        <v>205161.11138999998</v>
      </c>
      <c r="AS86" s="1" t="s">
        <v>43</v>
      </c>
      <c r="AZ86" s="11"/>
    </row>
    <row r="87" spans="2:52" x14ac:dyDescent="0.2">
      <c r="N87" s="1" t="s">
        <v>42</v>
      </c>
      <c r="P87" s="9">
        <f>[1]BEA_Output_Data!AC45</f>
        <v>148847.02767000001</v>
      </c>
      <c r="AS87" s="1" t="s">
        <v>41</v>
      </c>
      <c r="AZ87" s="10"/>
    </row>
    <row r="88" spans="2:52" x14ac:dyDescent="0.2">
      <c r="N88" s="1" t="s">
        <v>40</v>
      </c>
      <c r="P88" s="9">
        <f>[1]BEA_Output_Data!AC46</f>
        <v>174822.21048000001</v>
      </c>
      <c r="AS88" s="1" t="s">
        <v>39</v>
      </c>
    </row>
    <row r="89" spans="2:52" x14ac:dyDescent="0.2">
      <c r="AS89" s="1" t="s">
        <v>38</v>
      </c>
    </row>
    <row r="90" spans="2:52" x14ac:dyDescent="0.2">
      <c r="AS90" s="1" t="s">
        <v>37</v>
      </c>
    </row>
    <row r="91" spans="2:52" x14ac:dyDescent="0.2">
      <c r="AS91" s="1" t="s">
        <v>36</v>
      </c>
    </row>
    <row r="92" spans="2:52" x14ac:dyDescent="0.2">
      <c r="AS92" s="1" t="s">
        <v>35</v>
      </c>
    </row>
    <row r="93" spans="2:52" x14ac:dyDescent="0.2">
      <c r="AS93" s="1" t="s">
        <v>34</v>
      </c>
    </row>
    <row r="95" spans="2:52" x14ac:dyDescent="0.2">
      <c r="AS95" s="1" t="s">
        <v>33</v>
      </c>
    </row>
    <row r="96" spans="2:52" x14ac:dyDescent="0.2">
      <c r="AS96" s="1" t="s">
        <v>32</v>
      </c>
    </row>
    <row r="97" spans="45:45" x14ac:dyDescent="0.2">
      <c r="AS97" s="1" t="s">
        <v>31</v>
      </c>
    </row>
    <row r="98" spans="45:45" x14ac:dyDescent="0.2">
      <c r="AS98" s="1" t="s">
        <v>30</v>
      </c>
    </row>
    <row r="99" spans="45:45" x14ac:dyDescent="0.2">
      <c r="AS99" s="1" t="s">
        <v>29</v>
      </c>
    </row>
    <row r="100" spans="45:45" x14ac:dyDescent="0.2">
      <c r="AS100" s="1" t="s">
        <v>28</v>
      </c>
    </row>
    <row r="101" spans="45:45" x14ac:dyDescent="0.2">
      <c r="AS101" s="1" t="s">
        <v>27</v>
      </c>
    </row>
    <row r="102" spans="45:45" x14ac:dyDescent="0.2">
      <c r="AS102" s="1" t="s">
        <v>26</v>
      </c>
    </row>
  </sheetData>
  <pageMargins left="0.75" right="0.75" top="1" bottom="1" header="0.5" footer="0.5"/>
  <pageSetup scale="27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7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5" sqref="I5"/>
    </sheetView>
  </sheetViews>
  <sheetFormatPr defaultColWidth="9.140625" defaultRowHeight="12.75" x14ac:dyDescent="0.2"/>
  <cols>
    <col min="1" max="1" width="9.140625" style="1"/>
    <col min="2" max="2" width="12.42578125" style="1" customWidth="1"/>
    <col min="3" max="3" width="14.28515625" style="1" customWidth="1"/>
    <col min="4" max="4" width="14.140625" style="1" customWidth="1"/>
    <col min="5" max="5" width="14.42578125" style="1" customWidth="1"/>
    <col min="6" max="21" width="12.42578125" style="1" customWidth="1"/>
    <col min="22" max="22" width="10.7109375" style="1" customWidth="1"/>
    <col min="23" max="45" width="10.5703125" style="1" customWidth="1"/>
    <col min="46" max="16384" width="9.140625" style="1"/>
  </cols>
  <sheetData>
    <row r="1" spans="2:21" x14ac:dyDescent="0.2">
      <c r="B1" s="1" t="s">
        <v>0</v>
      </c>
    </row>
    <row r="2" spans="2:21" x14ac:dyDescent="0.2">
      <c r="B2" s="1" t="s">
        <v>1</v>
      </c>
    </row>
    <row r="3" spans="2:21" x14ac:dyDescent="0.2">
      <c r="B3" s="1" t="s">
        <v>2</v>
      </c>
    </row>
    <row r="4" spans="2:21" x14ac:dyDescent="0.2">
      <c r="B4" s="1" t="s">
        <v>3</v>
      </c>
    </row>
    <row r="5" spans="2:21" x14ac:dyDescent="0.2">
      <c r="B5" s="1" t="s">
        <v>4</v>
      </c>
    </row>
    <row r="8" spans="2:21" x14ac:dyDescent="0.2">
      <c r="D8" s="2"/>
      <c r="E8" s="2"/>
      <c r="F8" s="2"/>
      <c r="G8" s="2"/>
      <c r="H8" s="2"/>
    </row>
    <row r="9" spans="2:21" x14ac:dyDescent="0.2">
      <c r="B9" s="1" t="s">
        <v>5</v>
      </c>
      <c r="C9" s="1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  <c r="R9" s="1" t="s">
        <v>21</v>
      </c>
      <c r="S9" s="1" t="s">
        <v>22</v>
      </c>
      <c r="T9" s="1" t="s">
        <v>23</v>
      </c>
      <c r="U9" s="3" t="s">
        <v>24</v>
      </c>
    </row>
    <row r="10" spans="2:21" x14ac:dyDescent="0.2">
      <c r="B10" s="1">
        <v>1970</v>
      </c>
      <c r="C10" s="4">
        <f>[11]ASM_Annual_Elec2!BJ10</f>
        <v>118.09880047352895</v>
      </c>
      <c r="D10" s="5">
        <f>[11]ASM_Annual_Elec2!BK10</f>
        <v>79.697962537808721</v>
      </c>
      <c r="E10" s="5">
        <f>[11]ASM_Annual_Elec2!BL10</f>
        <v>27.902014926127464</v>
      </c>
      <c r="F10" s="5">
        <f>[11]ASM_Annual_Elec2!BM10</f>
        <v>32.243314931920139</v>
      </c>
      <c r="G10" s="5">
        <f>[11]ASM_Annual_Elec2!BN10</f>
        <v>108.58771136767301</v>
      </c>
      <c r="H10" s="5">
        <f>[11]ASM_Annual_Elec2!BO10</f>
        <v>19.654830045750757</v>
      </c>
      <c r="I10" s="4">
        <f>[11]ASM_Annual_Elec2!BP10</f>
        <v>75.005281332783184</v>
      </c>
      <c r="J10" s="4">
        <f>[11]ASM_Annual_Elec2!BQ10</f>
        <v>307.71763286030676</v>
      </c>
      <c r="K10" s="4">
        <f>[11]ASM_Annual_Elec2!BR10</f>
        <v>49.600380017543152</v>
      </c>
      <c r="L10" s="4">
        <f>[11]ASM_Annual_Elec2!BS10</f>
        <v>83.09963951188027</v>
      </c>
      <c r="M10" s="4">
        <f>[11]ASM_Annual_Elec2!BT10</f>
        <v>426.50175179106191</v>
      </c>
      <c r="N10" s="4">
        <f>[11]ASM_Annual_Elec2!BU10</f>
        <v>88.207733644374215</v>
      </c>
      <c r="O10" s="4">
        <f>[11]ASM_Annual_Elec2!BV10</f>
        <v>49.146771419212747</v>
      </c>
      <c r="P10" s="4">
        <f>[11]ASM_Annual_Elec2!BW10</f>
        <v>55.768804756254276</v>
      </c>
      <c r="Q10" s="4">
        <f>[11]ASM_Annual_Elec2!BX10</f>
        <v>42.736834095881441</v>
      </c>
      <c r="R10" s="4">
        <f>[11]ASM_Annual_Elec2!BY10</f>
        <v>108.45534171392897</v>
      </c>
      <c r="S10" s="4">
        <f>[11]ASM_Annual_Elec2!BZ10</f>
        <v>12.44405467911435</v>
      </c>
      <c r="T10" s="4">
        <f>[11]ASM_Annual_Elec2!CA10</f>
        <v>15.609787456863595</v>
      </c>
      <c r="U10" s="6">
        <f>SUM(C10:T10)</f>
        <v>1700.4786475620135</v>
      </c>
    </row>
    <row r="11" spans="2:21" x14ac:dyDescent="0.2">
      <c r="B11" s="1">
        <v>1971</v>
      </c>
      <c r="C11" s="4">
        <f>[11]ASM_Annual_Elec2!BJ11</f>
        <v>118.4640689392175</v>
      </c>
      <c r="D11" s="5">
        <f>[11]ASM_Annual_Elec2!BK11</f>
        <v>83.556616099575507</v>
      </c>
      <c r="E11" s="5">
        <f>[11]ASM_Annual_Elec2!BL11</f>
        <v>27.449988375814961</v>
      </c>
      <c r="F11" s="5">
        <f>[11]ASM_Annual_Elec2!BM11</f>
        <v>35.744440833237107</v>
      </c>
      <c r="G11" s="5">
        <f>[11]ASM_Annual_Elec2!BN11</f>
        <v>114.59481396162843</v>
      </c>
      <c r="H11" s="5">
        <f>[11]ASM_Annual_Elec2!BO11</f>
        <v>18.859314067455642</v>
      </c>
      <c r="I11" s="4">
        <f>[11]ASM_Annual_Elec2!BP11</f>
        <v>80.509696332573895</v>
      </c>
      <c r="J11" s="4">
        <f>[11]ASM_Annual_Elec2!BQ11</f>
        <v>339.63013688506902</v>
      </c>
      <c r="K11" s="4">
        <f>[11]ASM_Annual_Elec2!BR11</f>
        <v>53.826868551945594</v>
      </c>
      <c r="L11" s="4">
        <f>[11]ASM_Annual_Elec2!BS11</f>
        <v>85.36480021614156</v>
      </c>
      <c r="M11" s="4">
        <f>[11]ASM_Annual_Elec2!BT11</f>
        <v>411.16701485644825</v>
      </c>
      <c r="N11" s="4">
        <f>[11]ASM_Annual_Elec2!BU11</f>
        <v>85.11641875877983</v>
      </c>
      <c r="O11" s="4">
        <f>[11]ASM_Annual_Elec2!BV11</f>
        <v>50.672480361975495</v>
      </c>
      <c r="P11" s="4">
        <f>[11]ASM_Annual_Elec2!BW11</f>
        <v>56.157957193533868</v>
      </c>
      <c r="Q11" s="4">
        <f>[11]ASM_Annual_Elec2!BX11</f>
        <v>41.995861907408873</v>
      </c>
      <c r="R11" s="4">
        <f>[11]ASM_Annual_Elec2!BY11</f>
        <v>113.63216523814549</v>
      </c>
      <c r="S11" s="4">
        <f>[11]ASM_Annual_Elec2!BZ11</f>
        <v>12.336058878660573</v>
      </c>
      <c r="T11" s="4">
        <f>[11]ASM_Annual_Elec2!CA11</f>
        <v>17.674656817572057</v>
      </c>
      <c r="U11" s="6">
        <f t="shared" ref="U11:U16" si="0">SUM(C11:T11)</f>
        <v>1746.7533582751835</v>
      </c>
    </row>
    <row r="12" spans="2:21" x14ac:dyDescent="0.2">
      <c r="B12" s="1">
        <v>1972</v>
      </c>
      <c r="C12" s="4">
        <f>[11]ASM_Annual_Elec2!BJ12</f>
        <v>120.68370032797704</v>
      </c>
      <c r="D12" s="5">
        <f>[11]ASM_Annual_Elec2!BK12</f>
        <v>91.301316357329696</v>
      </c>
      <c r="E12" s="5">
        <f>[11]ASM_Annual_Elec2!BL12</f>
        <v>32.010176451759641</v>
      </c>
      <c r="F12" s="5">
        <f>[11]ASM_Annual_Elec2!BM12</f>
        <v>41.798161037477847</v>
      </c>
      <c r="G12" s="5">
        <f>[11]ASM_Annual_Elec2!BN12</f>
        <v>120.76546675433026</v>
      </c>
      <c r="H12" s="5">
        <f>[11]ASM_Annual_Elec2!BO12</f>
        <v>19.523578840096089</v>
      </c>
      <c r="I12" s="4">
        <f>[11]ASM_Annual_Elec2!BP12</f>
        <v>84.700773717477233</v>
      </c>
      <c r="J12" s="4">
        <f>[11]ASM_Annual_Elec2!BQ12</f>
        <v>389.21899303889154</v>
      </c>
      <c r="K12" s="4">
        <f>[11]ASM_Annual_Elec2!BR12</f>
        <v>60.348937719884226</v>
      </c>
      <c r="L12" s="4">
        <f>[11]ASM_Annual_Elec2!BS12</f>
        <v>93.019861225102431</v>
      </c>
      <c r="M12" s="4">
        <f>[11]ASM_Annual_Elec2!BT12</f>
        <v>439.78238163247892</v>
      </c>
      <c r="N12" s="4">
        <f>[11]ASM_Annual_Elec2!BU12</f>
        <v>89.536101378028846</v>
      </c>
      <c r="O12" s="4">
        <f>[11]ASM_Annual_Elec2!BV12</f>
        <v>54.494863556225191</v>
      </c>
      <c r="P12" s="4">
        <f>[11]ASM_Annual_Elec2!BW12</f>
        <v>60.018130936339354</v>
      </c>
      <c r="Q12" s="4">
        <f>[11]ASM_Annual_Elec2!BX12</f>
        <v>45.057180980695868</v>
      </c>
      <c r="R12" s="4">
        <f>[11]ASM_Annual_Elec2!BY12</f>
        <v>117.52319894989643</v>
      </c>
      <c r="S12" s="4">
        <f>[11]ASM_Annual_Elec2!BZ12</f>
        <v>12.731387038245137</v>
      </c>
      <c r="T12" s="4">
        <f>[11]ASM_Annual_Elec2!CA12</f>
        <v>19.833754167316457</v>
      </c>
      <c r="U12" s="6">
        <f t="shared" si="0"/>
        <v>1892.3479641095525</v>
      </c>
    </row>
    <row r="13" spans="2:21" x14ac:dyDescent="0.2">
      <c r="B13" s="1">
        <v>1973</v>
      </c>
      <c r="C13" s="4">
        <f>[11]ASM_Annual_Elec2!BJ13</f>
        <v>125.58930585895047</v>
      </c>
      <c r="D13" s="5">
        <f>[11]ASM_Annual_Elec2!BK13</f>
        <v>95.374392038685471</v>
      </c>
      <c r="E13" s="5">
        <f>[11]ASM_Annual_Elec2!BL13</f>
        <v>33.033997270843514</v>
      </c>
      <c r="F13" s="5">
        <f>[11]ASM_Annual_Elec2!BM13</f>
        <v>42.081633873669915</v>
      </c>
      <c r="G13" s="5">
        <f>[11]ASM_Annual_Elec2!BN13</f>
        <v>125.05336814146342</v>
      </c>
      <c r="H13" s="5">
        <f>[11]ASM_Annual_Elec2!BO13</f>
        <v>21.555728488482785</v>
      </c>
      <c r="I13" s="4">
        <f>[11]ASM_Annual_Elec2!BP13</f>
        <v>88.748814332442336</v>
      </c>
      <c r="J13" s="4">
        <f>[11]ASM_Annual_Elec2!BQ13</f>
        <v>415.85896106974752</v>
      </c>
      <c r="K13" s="4">
        <f>[11]ASM_Annual_Elec2!BR13</f>
        <v>66.703824482228868</v>
      </c>
      <c r="L13" s="4">
        <f>[11]ASM_Annual_Elec2!BS13</f>
        <v>97.93789479308947</v>
      </c>
      <c r="M13" s="4">
        <f>[11]ASM_Annual_Elec2!BT13</f>
        <v>517.83358362160118</v>
      </c>
      <c r="N13" s="4">
        <f>[11]ASM_Annual_Elec2!BU13</f>
        <v>95.312741402814737</v>
      </c>
      <c r="O13" s="4">
        <f>[11]ASM_Annual_Elec2!BV13</f>
        <v>59.995842783381313</v>
      </c>
      <c r="P13" s="4">
        <f>[11]ASM_Annual_Elec2!BW13</f>
        <v>63.023316795133937</v>
      </c>
      <c r="Q13" s="4">
        <f>[11]ASM_Annual_Elec2!BX13</f>
        <v>48.615364691617302</v>
      </c>
      <c r="R13" s="4">
        <f>[11]ASM_Annual_Elec2!BY13</f>
        <v>126.65495057620718</v>
      </c>
      <c r="S13" s="4">
        <f>[11]ASM_Annual_Elec2!BZ13</f>
        <v>13.986013375658354</v>
      </c>
      <c r="T13" s="4">
        <f>[11]ASM_Annual_Elec2!CA13</f>
        <v>19.878476693195989</v>
      </c>
      <c r="U13" s="6">
        <f t="shared" si="0"/>
        <v>2057.2382102892134</v>
      </c>
    </row>
    <row r="14" spans="2:21" x14ac:dyDescent="0.2">
      <c r="B14" s="1">
        <v>1974</v>
      </c>
      <c r="C14" s="4">
        <f>[11]ASM_Annual_Elec2!BJ14</f>
        <v>129.42112217435181</v>
      </c>
      <c r="D14" s="5">
        <f>[11]ASM_Annual_Elec2!BK14</f>
        <v>88.419369719153337</v>
      </c>
      <c r="E14" s="5">
        <f>[11]ASM_Annual_Elec2!BL14</f>
        <v>32.252287538536706</v>
      </c>
      <c r="F14" s="5">
        <f>[11]ASM_Annual_Elec2!BM14</f>
        <v>46.034180642910087</v>
      </c>
      <c r="G14" s="5">
        <f>[11]ASM_Annual_Elec2!BN14</f>
        <v>134.1583039116739</v>
      </c>
      <c r="H14" s="5">
        <f>[11]ASM_Annual_Elec2!BO14</f>
        <v>20.445348627529562</v>
      </c>
      <c r="I14" s="4">
        <f>[11]ASM_Annual_Elec2!BP14</f>
        <v>92.967898917053859</v>
      </c>
      <c r="J14" s="4">
        <f>[11]ASM_Annual_Elec2!BQ14</f>
        <v>416.6583226238227</v>
      </c>
      <c r="K14" s="4">
        <f>[11]ASM_Annual_Elec2!BR14</f>
        <v>63.294672152952593</v>
      </c>
      <c r="L14" s="4">
        <f>[11]ASM_Annual_Elec2!BS14</f>
        <v>99.178172967293563</v>
      </c>
      <c r="M14" s="4">
        <f>[11]ASM_Annual_Elec2!BT14</f>
        <v>562.96552904368673</v>
      </c>
      <c r="N14" s="4">
        <f>[11]ASM_Annual_Elec2!BU14</f>
        <v>93.567265093831494</v>
      </c>
      <c r="O14" s="4">
        <f>[11]ASM_Annual_Elec2!BV14</f>
        <v>59.090472386854145</v>
      </c>
      <c r="P14" s="4">
        <f>[11]ASM_Annual_Elec2!BW14</f>
        <v>59.624570698434098</v>
      </c>
      <c r="Q14" s="4">
        <f>[11]ASM_Annual_Elec2!BX14</f>
        <v>47.215931861924567</v>
      </c>
      <c r="R14" s="4">
        <f>[11]ASM_Annual_Elec2!BY14</f>
        <v>111.76929889391631</v>
      </c>
      <c r="S14" s="4">
        <f>[11]ASM_Annual_Elec2!BZ14</f>
        <v>14.820557030777211</v>
      </c>
      <c r="T14" s="4">
        <f>[11]ASM_Annual_Elec2!CA14</f>
        <v>18.877802996681545</v>
      </c>
      <c r="U14" s="6">
        <f t="shared" si="0"/>
        <v>2090.7611072813843</v>
      </c>
    </row>
    <row r="15" spans="2:21" x14ac:dyDescent="0.2">
      <c r="B15" s="1">
        <v>1975</v>
      </c>
      <c r="C15" s="4">
        <f>[11]ASM_Annual_Elec2!BJ15</f>
        <v>134.429803464136</v>
      </c>
      <c r="D15" s="5">
        <f>[11]ASM_Annual_Elec2!BK15</f>
        <v>87.80444108544215</v>
      </c>
      <c r="E15" s="5">
        <f>[11]ASM_Annual_Elec2!BL15</f>
        <v>33.766769655823047</v>
      </c>
      <c r="F15" s="5">
        <f>[11]ASM_Annual_Elec2!BM15</f>
        <v>44.993338061353946</v>
      </c>
      <c r="G15" s="5">
        <f>[11]ASM_Annual_Elec2!BN15</f>
        <v>128.4176919356758</v>
      </c>
      <c r="H15" s="5">
        <f>[11]ASM_Annual_Elec2!BO15</f>
        <v>23.292740227610388</v>
      </c>
      <c r="I15" s="4">
        <f>[11]ASM_Annual_Elec2!BP15</f>
        <v>90.097160946964934</v>
      </c>
      <c r="J15" s="4">
        <f>[11]ASM_Annual_Elec2!BQ15</f>
        <v>420.93444986989203</v>
      </c>
      <c r="K15" s="4">
        <f>[11]ASM_Annual_Elec2!BR15</f>
        <v>62.690469073086597</v>
      </c>
      <c r="L15" s="4">
        <f>[11]ASM_Annual_Elec2!BS15</f>
        <v>95.025545316182075</v>
      </c>
      <c r="M15" s="4">
        <f>[11]ASM_Annual_Elec2!BT15</f>
        <v>477.02013064758233</v>
      </c>
      <c r="N15" s="4">
        <f>[11]ASM_Annual_Elec2!BU15</f>
        <v>91.456613034538748</v>
      </c>
      <c r="O15" s="4">
        <f>[11]ASM_Annual_Elec2!BV15</f>
        <v>62.476829897752097</v>
      </c>
      <c r="P15" s="4">
        <f>[11]ASM_Annual_Elec2!BW15</f>
        <v>61.063698296722293</v>
      </c>
      <c r="Q15" s="4">
        <f>[11]ASM_Annual_Elec2!BX15</f>
        <v>44.298578464270889</v>
      </c>
      <c r="R15" s="4">
        <f>[11]ASM_Annual_Elec2!BY15</f>
        <v>109.36353827720538</v>
      </c>
      <c r="S15" s="4">
        <f>[11]ASM_Annual_Elec2!BZ15</f>
        <v>14.3946598811398</v>
      </c>
      <c r="T15" s="4">
        <f>[11]ASM_Annual_Elec2!CA15</f>
        <v>18.278815879446618</v>
      </c>
      <c r="U15" s="6">
        <f t="shared" si="0"/>
        <v>1999.8052740148257</v>
      </c>
    </row>
    <row r="16" spans="2:21" x14ac:dyDescent="0.2">
      <c r="B16" s="1">
        <v>1976</v>
      </c>
      <c r="C16" s="4">
        <f>[11]ASM_Annual_Elec2!BJ16</f>
        <v>137.21685189411582</v>
      </c>
      <c r="D16" s="5">
        <f>[11]ASM_Annual_Elec2!BK16</f>
        <v>92.347923002724443</v>
      </c>
      <c r="E16" s="5">
        <f>[11]ASM_Annual_Elec2!BL16</f>
        <v>33.567156791724926</v>
      </c>
      <c r="F16" s="5">
        <f>[11]ASM_Annual_Elec2!BM16</f>
        <v>48.30347789533819</v>
      </c>
      <c r="G16" s="5">
        <f>[11]ASM_Annual_Elec2!BN16</f>
        <v>142.65329364655963</v>
      </c>
      <c r="H16" s="5">
        <f>[11]ASM_Annual_Elec2!BO16</f>
        <v>24.453094053726716</v>
      </c>
      <c r="I16" s="4">
        <f>[11]ASM_Annual_Elec2!BP16</f>
        <v>94.582313928804211</v>
      </c>
      <c r="J16" s="4">
        <f>[11]ASM_Annual_Elec2!BQ16</f>
        <v>479.13142441099154</v>
      </c>
      <c r="K16" s="4">
        <f>[11]ASM_Annual_Elec2!BR16</f>
        <v>65.882577577556631</v>
      </c>
      <c r="L16" s="4">
        <f>[11]ASM_Annual_Elec2!BS16</f>
        <v>99.937567842937113</v>
      </c>
      <c r="M16" s="4">
        <f>[11]ASM_Annual_Elec2!BT16</f>
        <v>513.3155215270391</v>
      </c>
      <c r="N16" s="4">
        <f>[11]ASM_Annual_Elec2!BU16</f>
        <v>96.333721148603033</v>
      </c>
      <c r="O16" s="4">
        <f>[11]ASM_Annual_Elec2!BV16</f>
        <v>64.285047980263272</v>
      </c>
      <c r="P16" s="4">
        <f>[11]ASM_Annual_Elec2!BW16</f>
        <v>60.338488977250819</v>
      </c>
      <c r="Q16" s="4">
        <f>[11]ASM_Annual_Elec2!BX16</f>
        <v>44.572779783199536</v>
      </c>
      <c r="R16" s="4">
        <f>[11]ASM_Annual_Elec2!BY16</f>
        <v>116.60003904808401</v>
      </c>
      <c r="S16" s="4">
        <f>[11]ASM_Annual_Elec2!BZ16</f>
        <v>14.682192626123481</v>
      </c>
      <c r="T16" s="4">
        <f>[11]ASM_Annual_Elec2!CA16</f>
        <v>17.792073411794558</v>
      </c>
      <c r="U16" s="6">
        <f t="shared" si="0"/>
        <v>2145.9955455468375</v>
      </c>
    </row>
    <row r="17" spans="2:21" x14ac:dyDescent="0.2">
      <c r="B17" s="1">
        <v>1977</v>
      </c>
      <c r="C17" s="4">
        <f>[11]ASM_Annual_Elec2!BJ17</f>
        <v>141.0066373175749</v>
      </c>
      <c r="D17" s="4">
        <f>[11]ASM_Annual_Elec2!BK17</f>
        <v>91.204968092139922</v>
      </c>
      <c r="E17" s="4">
        <f>[11]ASM_Annual_Elec2!BL17</f>
        <v>32.290922286426664</v>
      </c>
      <c r="F17" s="4">
        <f>[11]ASM_Annual_Elec2!BM17</f>
        <v>50.027246183554809</v>
      </c>
      <c r="G17" s="4">
        <f>[11]ASM_Annual_Elec2!BN17</f>
        <v>146.27160127882522</v>
      </c>
      <c r="H17" s="4">
        <f>[11]ASM_Annual_Elec2!BO17</f>
        <v>26.273357004969821</v>
      </c>
      <c r="I17" s="4">
        <f>[11]ASM_Annual_Elec2!BP17</f>
        <v>102.90945455632693</v>
      </c>
      <c r="J17" s="4">
        <f>[11]ASM_Annual_Elec2!BQ17</f>
        <v>492.76729336074919</v>
      </c>
      <c r="K17" s="4">
        <f>[11]ASM_Annual_Elec2!BR17</f>
        <v>75.246747640593085</v>
      </c>
      <c r="L17" s="4">
        <f>[11]ASM_Annual_Elec2!BS17</f>
        <v>105.71017110607445</v>
      </c>
      <c r="M17" s="4">
        <f>[11]ASM_Annual_Elec2!BT17</f>
        <v>546.84224862779843</v>
      </c>
      <c r="N17" s="4">
        <f>[11]ASM_Annual_Elec2!BU17</f>
        <v>98.450059104997237</v>
      </c>
      <c r="O17" s="4">
        <f>[11]ASM_Annual_Elec2!BV17</f>
        <v>65.89501569794686</v>
      </c>
      <c r="P17" s="4">
        <f>[11]ASM_Annual_Elec2!BW17</f>
        <v>62.768469320083639</v>
      </c>
      <c r="Q17" s="4">
        <f>[11]ASM_Annual_Elec2!BX17</f>
        <v>47.430719507533297</v>
      </c>
      <c r="R17" s="4">
        <f>[11]ASM_Annual_Elec2!BY17</f>
        <v>122.08421943882026</v>
      </c>
      <c r="S17" s="4">
        <f>[11]ASM_Annual_Elec2!BZ17</f>
        <v>15.484543619761297</v>
      </c>
      <c r="T17" s="4">
        <f>[11]ASM_Annual_Elec2!CA17</f>
        <v>19.687953956599571</v>
      </c>
      <c r="U17" s="6">
        <f>SUM(C17:T17)</f>
        <v>2242.3516281007755</v>
      </c>
    </row>
    <row r="18" spans="2:21" x14ac:dyDescent="0.2">
      <c r="B18" s="1">
        <v>1978</v>
      </c>
      <c r="C18" s="4">
        <f>[11]ASM_Annual_Elec2!BJ18</f>
        <v>142.68587152421983</v>
      </c>
      <c r="D18" s="4">
        <f>[11]ASM_Annual_Elec2!BK18</f>
        <v>90.851691119777428</v>
      </c>
      <c r="E18" s="4">
        <f>[11]ASM_Annual_Elec2!BL18</f>
        <v>30.093892956417729</v>
      </c>
      <c r="F18" s="4">
        <f>[11]ASM_Annual_Elec2!BM18</f>
        <v>51.68353245810458</v>
      </c>
      <c r="G18" s="4">
        <f>[11]ASM_Annual_Elec2!BN18</f>
        <v>149.72058635238869</v>
      </c>
      <c r="H18" s="4">
        <f>[11]ASM_Annual_Elec2!BO18</f>
        <v>25.406581480299</v>
      </c>
      <c r="I18" s="4">
        <f>[11]ASM_Annual_Elec2!BP18</f>
        <v>103.28054995246039</v>
      </c>
      <c r="J18" s="4">
        <f>[11]ASM_Annual_Elec2!BQ18</f>
        <v>485.7629766175441</v>
      </c>
      <c r="K18" s="4">
        <f>[11]ASM_Annual_Elec2!BR18</f>
        <v>76.62526923057861</v>
      </c>
      <c r="L18" s="4">
        <f>[11]ASM_Annual_Elec2!BS18</f>
        <v>111.96265582756705</v>
      </c>
      <c r="M18" s="4">
        <f>[11]ASM_Annual_Elec2!BT18</f>
        <v>570.97167915480054</v>
      </c>
      <c r="N18" s="4">
        <f>[11]ASM_Annual_Elec2!BU18</f>
        <v>99.68694956190491</v>
      </c>
      <c r="O18" s="4">
        <f>[11]ASM_Annual_Elec2!BV18</f>
        <v>69.255618510796182</v>
      </c>
      <c r="P18" s="4">
        <f>[11]ASM_Annual_Elec2!BW18</f>
        <v>66.83112026826484</v>
      </c>
      <c r="Q18" s="4">
        <f>[11]ASM_Annual_Elec2!BX18</f>
        <v>49.574142426015122</v>
      </c>
      <c r="R18" s="4">
        <f>[11]ASM_Annual_Elec2!BY18</f>
        <v>123.61164856516096</v>
      </c>
      <c r="S18" s="4">
        <f>[11]ASM_Annual_Elec2!BZ18</f>
        <v>15.674755031924223</v>
      </c>
      <c r="T18" s="4">
        <f>[11]ASM_Annual_Elec2!CA18</f>
        <v>19.385936038873506</v>
      </c>
      <c r="U18" s="6">
        <f t="shared" ref="U18:U50" si="1">SUM(C18:T18)</f>
        <v>2283.0654570770976</v>
      </c>
    </row>
    <row r="19" spans="2:21" x14ac:dyDescent="0.2">
      <c r="B19" s="1">
        <v>1979</v>
      </c>
      <c r="C19" s="4">
        <f>[11]ASM_Annual_Elec2!BJ19</f>
        <v>139.50553403392331</v>
      </c>
      <c r="D19" s="4">
        <f>[11]ASM_Annual_Elec2!BK19</f>
        <v>89.403633369425307</v>
      </c>
      <c r="E19" s="4">
        <f>[11]ASM_Annual_Elec2!BL19</f>
        <v>26.339883286443506</v>
      </c>
      <c r="F19" s="4">
        <f>[11]ASM_Annual_Elec2!BM19</f>
        <v>49.79499638262832</v>
      </c>
      <c r="G19" s="4">
        <f>[11]ASM_Annual_Elec2!BN19</f>
        <v>151.52637295854728</v>
      </c>
      <c r="H19" s="4">
        <f>[11]ASM_Annual_Elec2!BO19</f>
        <v>23.300642176861189</v>
      </c>
      <c r="I19" s="4">
        <f>[11]ASM_Annual_Elec2!BP19</f>
        <v>107.74569779165097</v>
      </c>
      <c r="J19" s="4">
        <f>[11]ASM_Annual_Elec2!BQ19</f>
        <v>485.89298713713947</v>
      </c>
      <c r="K19" s="4">
        <f>[11]ASM_Annual_Elec2!BR19</f>
        <v>76.185315531647063</v>
      </c>
      <c r="L19" s="4">
        <f>[11]ASM_Annual_Elec2!BS19</f>
        <v>112.75410958978128</v>
      </c>
      <c r="M19" s="4">
        <f>[11]ASM_Annual_Elec2!BT19</f>
        <v>594.40115565336237</v>
      </c>
      <c r="N19" s="4">
        <f>[11]ASM_Annual_Elec2!BU19</f>
        <v>100.54861346665994</v>
      </c>
      <c r="O19" s="4">
        <f>[11]ASM_Annual_Elec2!BV19</f>
        <v>68.944876451337223</v>
      </c>
      <c r="P19" s="4">
        <f>[11]ASM_Annual_Elec2!BW19</f>
        <v>71.80496186305507</v>
      </c>
      <c r="Q19" s="4">
        <f>[11]ASM_Annual_Elec2!BX19</f>
        <v>51.059900570314859</v>
      </c>
      <c r="R19" s="4">
        <f>[11]ASM_Annual_Elec2!BY19</f>
        <v>123.45790824378136</v>
      </c>
      <c r="S19" s="4">
        <f>[11]ASM_Annual_Elec2!BZ19</f>
        <v>14.899658795801846</v>
      </c>
      <c r="T19" s="4">
        <f>[11]ASM_Annual_Elec2!CA19</f>
        <v>18.517125198767097</v>
      </c>
      <c r="U19" s="6">
        <f t="shared" si="1"/>
        <v>2306.0833725011275</v>
      </c>
    </row>
    <row r="20" spans="2:21" x14ac:dyDescent="0.2">
      <c r="B20" s="1">
        <v>1980</v>
      </c>
      <c r="C20" s="4">
        <f>[11]ASM_Annual_Elec2!BJ20</f>
        <v>145.15568679358793</v>
      </c>
      <c r="D20" s="4">
        <f>[11]ASM_Annual_Elec2!BK20</f>
        <v>86.588752680547699</v>
      </c>
      <c r="E20" s="4">
        <f>[11]ASM_Annual_Elec2!BL20</f>
        <v>27.573619569062824</v>
      </c>
      <c r="F20" s="4">
        <f>[11]ASM_Annual_Elec2!BM20</f>
        <v>45.376420085598738</v>
      </c>
      <c r="G20" s="4">
        <f>[11]ASM_Annual_Elec2!BN20</f>
        <v>163.09225818989452</v>
      </c>
      <c r="H20" s="4">
        <f>[11]ASM_Annual_Elec2!BO20</f>
        <v>23.550910729039504</v>
      </c>
      <c r="I20" s="4">
        <f>[11]ASM_Annual_Elec2!BP20</f>
        <v>109.93626091168396</v>
      </c>
      <c r="J20" s="4">
        <f>[11]ASM_Annual_Elec2!BQ20</f>
        <v>445.86904553824206</v>
      </c>
      <c r="K20" s="4">
        <f>[11]ASM_Annual_Elec2!BR20</f>
        <v>72.257017837631565</v>
      </c>
      <c r="L20" s="4">
        <f>[11]ASM_Annual_Elec2!BS20</f>
        <v>104.2765377722408</v>
      </c>
      <c r="M20" s="4">
        <f>[11]ASM_Annual_Elec2!BT20</f>
        <v>560.6368919977499</v>
      </c>
      <c r="N20" s="4">
        <f>[11]ASM_Annual_Elec2!BU20</f>
        <v>98.257936313930443</v>
      </c>
      <c r="O20" s="4">
        <f>[11]ASM_Annual_Elec2!BV20</f>
        <v>67.657653162344744</v>
      </c>
      <c r="P20" s="4">
        <f>[11]ASM_Annual_Elec2!BW20</f>
        <v>76.722165922369328</v>
      </c>
      <c r="Q20" s="4">
        <f>[11]ASM_Annual_Elec2!BX20</f>
        <v>48.015074997710698</v>
      </c>
      <c r="R20" s="4">
        <f>[11]ASM_Annual_Elec2!BY20</f>
        <v>115.87371521980836</v>
      </c>
      <c r="S20" s="4">
        <f>[11]ASM_Annual_Elec2!BZ20</f>
        <v>14.599259313499147</v>
      </c>
      <c r="T20" s="4">
        <f>[11]ASM_Annual_Elec2!CA20</f>
        <v>18.431041326642504</v>
      </c>
      <c r="U20" s="6">
        <f t="shared" si="1"/>
        <v>2223.8702483615848</v>
      </c>
    </row>
    <row r="21" spans="2:21" x14ac:dyDescent="0.2">
      <c r="B21" s="1">
        <v>1981</v>
      </c>
      <c r="C21" s="4">
        <f>[11]ASM_Annual_Elec2!BJ21</f>
        <v>146.31153632199968</v>
      </c>
      <c r="D21" s="4">
        <f>[11]ASM_Annual_Elec2!BK21</f>
        <v>86.162742213875276</v>
      </c>
      <c r="E21" s="4">
        <f>[11]ASM_Annual_Elec2!BL21</f>
        <v>27.34181108172308</v>
      </c>
      <c r="F21" s="4">
        <f>[11]ASM_Annual_Elec2!BM21</f>
        <v>45.110667718491783</v>
      </c>
      <c r="G21" s="4">
        <f>[11]ASM_Annual_Elec2!BN21</f>
        <v>171.34577086663123</v>
      </c>
      <c r="H21" s="4">
        <f>[11]ASM_Annual_Elec2!BO21</f>
        <v>25.410316204946319</v>
      </c>
      <c r="I21" s="4">
        <f>[11]ASM_Annual_Elec2!BP21</f>
        <v>111.07655404266006</v>
      </c>
      <c r="J21" s="4">
        <f>[11]ASM_Annual_Elec2!BQ21</f>
        <v>443.64159968298549</v>
      </c>
      <c r="K21" s="4">
        <f>[11]ASM_Annual_Elec2!BR21</f>
        <v>76.434622627708279</v>
      </c>
      <c r="L21" s="4">
        <f>[11]ASM_Annual_Elec2!BS21</f>
        <v>102.92004613421788</v>
      </c>
      <c r="M21" s="4">
        <f>[11]ASM_Annual_Elec2!BT21</f>
        <v>565.61834507636979</v>
      </c>
      <c r="N21" s="4">
        <f>[11]ASM_Annual_Elec2!BU21</f>
        <v>98.168027240306643</v>
      </c>
      <c r="O21" s="4">
        <f>[11]ASM_Annual_Elec2!BV21</f>
        <v>70.539359324951576</v>
      </c>
      <c r="P21" s="4">
        <f>[11]ASM_Annual_Elec2!BW21</f>
        <v>82.038856225600497</v>
      </c>
      <c r="Q21" s="4">
        <f>[11]ASM_Annual_Elec2!BX21</f>
        <v>47.519846717161876</v>
      </c>
      <c r="R21" s="4">
        <f>[11]ASM_Annual_Elec2!BY21</f>
        <v>116.16068263250745</v>
      </c>
      <c r="S21" s="4">
        <f>[11]ASM_Annual_Elec2!BZ21</f>
        <v>15.055654728339254</v>
      </c>
      <c r="T21" s="4">
        <f>[11]ASM_Annual_Elec2!CA21</f>
        <v>18.627860226114883</v>
      </c>
      <c r="U21" s="6">
        <f t="shared" si="1"/>
        <v>2249.4842990665907</v>
      </c>
    </row>
    <row r="22" spans="2:21" x14ac:dyDescent="0.2">
      <c r="B22" s="1">
        <v>1982</v>
      </c>
      <c r="C22" s="4">
        <f>[11]ASM_Annual_Elec2!BJ22</f>
        <v>161.86997148928734</v>
      </c>
      <c r="D22" s="4">
        <f>[11]ASM_Annual_Elec2!BK22</f>
        <v>81.205529510778092</v>
      </c>
      <c r="E22" s="4">
        <f>[11]ASM_Annual_Elec2!BL22</f>
        <v>27.330220657356094</v>
      </c>
      <c r="F22" s="4">
        <f>[11]ASM_Annual_Elec2!BM22</f>
        <v>45.377001021697438</v>
      </c>
      <c r="G22" s="4">
        <f>[11]ASM_Annual_Elec2!BN22</f>
        <v>165.89954924837659</v>
      </c>
      <c r="H22" s="4">
        <f>[11]ASM_Annual_Elec2!BO22</f>
        <v>26.056743187171495</v>
      </c>
      <c r="I22" s="4">
        <f>[11]ASM_Annual_Elec2!BP22</f>
        <v>116.66999192723749</v>
      </c>
      <c r="J22" s="4">
        <f>[11]ASM_Annual_Elec2!BQ22</f>
        <v>404.67805638453848</v>
      </c>
      <c r="K22" s="4">
        <f>[11]ASM_Annual_Elec2!BR22</f>
        <v>102.73309940006341</v>
      </c>
      <c r="L22" s="4">
        <f>[11]ASM_Annual_Elec2!BS22</f>
        <v>95.280012728337027</v>
      </c>
      <c r="M22" s="4">
        <f>[11]ASM_Annual_Elec2!BT22</f>
        <v>409.27743103280136</v>
      </c>
      <c r="N22" s="4">
        <f>[11]ASM_Annual_Elec2!BU22</f>
        <v>98.27917660387196</v>
      </c>
      <c r="O22" s="4">
        <f>[11]ASM_Annual_Elec2!BV22</f>
        <v>65.858556139703268</v>
      </c>
      <c r="P22" s="4">
        <f>[11]ASM_Annual_Elec2!BW22</f>
        <v>87.574955762683544</v>
      </c>
      <c r="Q22" s="4">
        <f>[11]ASM_Annual_Elec2!BX22</f>
        <v>48.285332079830781</v>
      </c>
      <c r="R22" s="4">
        <f>[11]ASM_Annual_Elec2!BY22</f>
        <v>111.13395505936607</v>
      </c>
      <c r="S22" s="4">
        <f>[11]ASM_Annual_Elec2!BZ22</f>
        <v>14.591748829131578</v>
      </c>
      <c r="T22" s="4">
        <f>[11]ASM_Annual_Elec2!CA22</f>
        <v>19.102441732568916</v>
      </c>
      <c r="U22" s="6">
        <f t="shared" si="1"/>
        <v>2081.2037727948009</v>
      </c>
    </row>
    <row r="23" spans="2:21" x14ac:dyDescent="0.2">
      <c r="B23" s="1">
        <v>1983</v>
      </c>
      <c r="C23" s="4">
        <f>[11]ASM_Annual_Elec2!BJ23</f>
        <v>155.10299788658594</v>
      </c>
      <c r="D23" s="4">
        <f>[11]ASM_Annual_Elec2!BK23</f>
        <v>88.205892190399538</v>
      </c>
      <c r="E23" s="4">
        <f>[11]ASM_Annual_Elec2!BL23</f>
        <v>27.291585909466132</v>
      </c>
      <c r="F23" s="4">
        <f>[11]ASM_Annual_Elec2!BM23</f>
        <v>47.857613441141645</v>
      </c>
      <c r="G23" s="4">
        <f>[11]ASM_Annual_Elec2!BN23</f>
        <v>170.08451021629881</v>
      </c>
      <c r="H23" s="4">
        <f>[11]ASM_Annual_Elec2!BO23</f>
        <v>26.455827776869281</v>
      </c>
      <c r="I23" s="4">
        <f>[11]ASM_Annual_Elec2!BP23</f>
        <v>114.14034163930897</v>
      </c>
      <c r="J23" s="4">
        <f>[11]ASM_Annual_Elec2!BQ23</f>
        <v>428.97681935549195</v>
      </c>
      <c r="K23" s="4">
        <f>[11]ASM_Annual_Elec2!BR23</f>
        <v>106.87941859377166</v>
      </c>
      <c r="L23" s="4">
        <f>[11]ASM_Annual_Elec2!BS23</f>
        <v>95.532476460081341</v>
      </c>
      <c r="M23" s="4">
        <f>[11]ASM_Annual_Elec2!BT23</f>
        <v>399.59100184924336</v>
      </c>
      <c r="N23" s="4">
        <f>[11]ASM_Annual_Elec2!BU23</f>
        <v>93.823028041871936</v>
      </c>
      <c r="O23" s="4">
        <f>[11]ASM_Annual_Elec2!BV23</f>
        <v>60.37462341613103</v>
      </c>
      <c r="P23" s="4">
        <f>[11]ASM_Annual_Elec2!BW23</f>
        <v>91.804424701552975</v>
      </c>
      <c r="Q23" s="4">
        <f>[11]ASM_Annual_Elec2!BX23</f>
        <v>48.39489167539756</v>
      </c>
      <c r="R23" s="4">
        <f>[11]ASM_Annual_Elec2!BY23</f>
        <v>118.48834823482299</v>
      </c>
      <c r="S23" s="4">
        <f>[11]ASM_Annual_Elec2!BZ23</f>
        <v>15.657903048161847</v>
      </c>
      <c r="T23" s="4">
        <f>[11]ASM_Annual_Elec2!CA23</f>
        <v>19.325603339831339</v>
      </c>
      <c r="U23" s="6">
        <f t="shared" si="1"/>
        <v>2107.9873077764287</v>
      </c>
    </row>
    <row r="24" spans="2:21" x14ac:dyDescent="0.2">
      <c r="B24" s="1">
        <v>1984</v>
      </c>
      <c r="C24" s="4">
        <f>[11]ASM_Annual_Elec2!BJ24</f>
        <v>159.71338643844123</v>
      </c>
      <c r="D24" s="4">
        <f>[11]ASM_Annual_Elec2!BK24</f>
        <v>90.093184679116774</v>
      </c>
      <c r="E24" s="4">
        <f>[11]ASM_Annual_Elec2!BL24</f>
        <v>30.22396327431392</v>
      </c>
      <c r="F24" s="4">
        <f>[11]ASM_Annual_Elec2!BM24</f>
        <v>51.647936420314139</v>
      </c>
      <c r="G24" s="4">
        <f>[11]ASM_Annual_Elec2!BN24</f>
        <v>175.96365883123499</v>
      </c>
      <c r="H24" s="4">
        <f>[11]ASM_Annual_Elec2!BO24</f>
        <v>32.066297818155704</v>
      </c>
      <c r="I24" s="4">
        <f>[11]ASM_Annual_Elec2!BP24</f>
        <v>118.75852881976211</v>
      </c>
      <c r="J24" s="4">
        <f>[11]ASM_Annual_Elec2!BQ24</f>
        <v>461.3707685856312</v>
      </c>
      <c r="K24" s="4">
        <f>[11]ASM_Annual_Elec2!BR24</f>
        <v>98.576025782603509</v>
      </c>
      <c r="L24" s="4">
        <f>[11]ASM_Annual_Elec2!BS24</f>
        <v>102.69563392822297</v>
      </c>
      <c r="M24" s="4">
        <f>[11]ASM_Annual_Elec2!BT24</f>
        <v>477.04349489887937</v>
      </c>
      <c r="N24" s="4">
        <f>[11]ASM_Annual_Elec2!BU24</f>
        <v>103.75610658890153</v>
      </c>
      <c r="O24" s="4">
        <f>[11]ASM_Annual_Elec2!BV24</f>
        <v>66.269951701626596</v>
      </c>
      <c r="P24" s="4">
        <f>[11]ASM_Annual_Elec2!BW24</f>
        <v>99.624101734044345</v>
      </c>
      <c r="Q24" s="4">
        <f>[11]ASM_Annual_Elec2!BX24</f>
        <v>51.312498489490061</v>
      </c>
      <c r="R24" s="4">
        <f>[11]ASM_Annual_Elec2!BY24</f>
        <v>138.40793909185925</v>
      </c>
      <c r="S24" s="4">
        <f>[11]ASM_Annual_Elec2!BZ24</f>
        <v>16.909370656623675</v>
      </c>
      <c r="T24" s="4">
        <f>[11]ASM_Annual_Elec2!CA24</f>
        <v>20.284003346797792</v>
      </c>
      <c r="U24" s="6">
        <f t="shared" si="1"/>
        <v>2294.7168510860192</v>
      </c>
    </row>
    <row r="25" spans="2:21" x14ac:dyDescent="0.2">
      <c r="B25" s="1">
        <v>1985</v>
      </c>
      <c r="C25" s="4">
        <f>[11]ASM_Annual_Elec2!BJ25</f>
        <v>159.73144210903121</v>
      </c>
      <c r="D25" s="4">
        <f>[11]ASM_Annual_Elec2!BK25</f>
        <v>86.649169843875683</v>
      </c>
      <c r="E25" s="4">
        <f>[11]ASM_Annual_Elec2!BL25</f>
        <v>25.536950714425782</v>
      </c>
      <c r="F25" s="4">
        <f>[11]ASM_Annual_Elec2!BM25</f>
        <v>51.83160985756038</v>
      </c>
      <c r="G25" s="4">
        <f>[11]ASM_Annual_Elec2!BN25</f>
        <v>172.16705300536009</v>
      </c>
      <c r="H25" s="4">
        <f>[11]ASM_Annual_Elec2!BO25</f>
        <v>31.070213829376723</v>
      </c>
      <c r="I25" s="4">
        <f>[11]ASM_Annual_Elec2!BP25</f>
        <v>119.90803231841366</v>
      </c>
      <c r="J25" s="4">
        <f>[11]ASM_Annual_Elec2!BQ25</f>
        <v>436.18818800822464</v>
      </c>
      <c r="K25" s="4">
        <f>[11]ASM_Annual_Elec2!BR25</f>
        <v>100.41672362169106</v>
      </c>
      <c r="L25" s="4">
        <f>[11]ASM_Annual_Elec2!BS25</f>
        <v>104.31492989185355</v>
      </c>
      <c r="M25" s="4">
        <f>[11]ASM_Annual_Elec2!BT25</f>
        <v>442.28070778392737</v>
      </c>
      <c r="N25" s="4">
        <f>[11]ASM_Annual_Elec2!BU25</f>
        <v>101.88131778091361</v>
      </c>
      <c r="O25" s="4">
        <f>[11]ASM_Annual_Elec2!BV25</f>
        <v>65.617783639784349</v>
      </c>
      <c r="P25" s="4">
        <f>[11]ASM_Annual_Elec2!BW25</f>
        <v>105.43131708009108</v>
      </c>
      <c r="Q25" s="4">
        <f>[11]ASM_Annual_Elec2!BX25</f>
        <v>49.021047347800362</v>
      </c>
      <c r="R25" s="4">
        <f>[11]ASM_Annual_Elec2!BY25</f>
        <v>133.44202150333211</v>
      </c>
      <c r="S25" s="4">
        <f>[11]ASM_Annual_Elec2!BZ25</f>
        <v>16.585356641514487</v>
      </c>
      <c r="T25" s="4">
        <f>[11]ASM_Annual_Elec2!CA25</f>
        <v>19.664239415299171</v>
      </c>
      <c r="U25" s="6">
        <f t="shared" si="1"/>
        <v>2221.7381043924752</v>
      </c>
    </row>
    <row r="26" spans="2:21" x14ac:dyDescent="0.2">
      <c r="B26" s="1">
        <v>1986</v>
      </c>
      <c r="C26" s="4">
        <f>[11]ASM_Annual_Elec2!BJ26</f>
        <v>162.46612284971044</v>
      </c>
      <c r="D26" s="4">
        <f>[11]ASM_Annual_Elec2!BK26</f>
        <v>89.574636048847466</v>
      </c>
      <c r="E26" s="4">
        <f>[11]ASM_Annual_Elec2!BL26</f>
        <v>25.758850676756683</v>
      </c>
      <c r="F26" s="4">
        <f>[11]ASM_Annual_Elec2!BM26</f>
        <v>54.94088345001164</v>
      </c>
      <c r="G26" s="4">
        <f>[11]ASM_Annual_Elec2!BN26</f>
        <v>191.34435899034963</v>
      </c>
      <c r="H26" s="4">
        <f>[11]ASM_Annual_Elec2!BO26</f>
        <v>33.35837801904546</v>
      </c>
      <c r="I26" s="4">
        <f>[11]ASM_Annual_Elec2!BP26</f>
        <v>126.48259921823126</v>
      </c>
      <c r="J26" s="4">
        <f>[11]ASM_Annual_Elec2!BQ26</f>
        <v>414.78711209278379</v>
      </c>
      <c r="K26" s="4">
        <f>[11]ASM_Annual_Elec2!BR26</f>
        <v>104.1491801306292</v>
      </c>
      <c r="L26" s="4">
        <f>[11]ASM_Annual_Elec2!BS26</f>
        <v>108.11468858436993</v>
      </c>
      <c r="M26" s="4">
        <f>[11]ASM_Annual_Elec2!BT26</f>
        <v>416.67634970436404</v>
      </c>
      <c r="N26" s="4">
        <f>[11]ASM_Annual_Elec2!BU26</f>
        <v>98.889662395434385</v>
      </c>
      <c r="O26" s="4">
        <f>[11]ASM_Annual_Elec2!BV26</f>
        <v>64.832173576690579</v>
      </c>
      <c r="P26" s="4">
        <f>[11]ASM_Annual_Elec2!BW26</f>
        <v>110.14540497741316</v>
      </c>
      <c r="Q26" s="4">
        <f>[11]ASM_Annual_Elec2!BX26</f>
        <v>49.843814070592941</v>
      </c>
      <c r="R26" s="4">
        <f>[11]ASM_Annual_Elec2!BY26</f>
        <v>137.93991163514653</v>
      </c>
      <c r="S26" s="4">
        <f>[11]ASM_Annual_Elec2!BZ26</f>
        <v>17.322169875097099</v>
      </c>
      <c r="T26" s="4">
        <f>[11]ASM_Annual_Elec2!CA26</f>
        <v>20.339372988667815</v>
      </c>
      <c r="U26" s="6">
        <f t="shared" si="1"/>
        <v>2226.9656692841422</v>
      </c>
    </row>
    <row r="27" spans="2:21" x14ac:dyDescent="0.2">
      <c r="B27" s="1">
        <v>1987</v>
      </c>
      <c r="C27" s="4">
        <f>[11]ASM_Annual_Elec2!BJ27</f>
        <v>175.9428508</v>
      </c>
      <c r="D27" s="4">
        <f>[11]ASM_Annual_Elec2!BK27</f>
        <v>100.9068292</v>
      </c>
      <c r="E27" s="4">
        <f>[11]ASM_Annual_Elec2!BL27</f>
        <v>26.0826928</v>
      </c>
      <c r="F27" s="4">
        <f>[11]ASM_Annual_Elec2!BM27</f>
        <v>63.95688686954545</v>
      </c>
      <c r="G27" s="4">
        <f>[11]ASM_Annual_Elec2!BN27</f>
        <v>194.48346030722433</v>
      </c>
      <c r="H27" s="4">
        <f>[11]ASM_Annual_Elec2!BO27</f>
        <v>38.574928279933708</v>
      </c>
      <c r="I27" s="4">
        <f>[11]ASM_Annual_Elec2!BP27</f>
        <v>114.14641279999999</v>
      </c>
      <c r="J27" s="4">
        <f>[11]ASM_Annual_Elec2!BQ27</f>
        <v>430.71601679865086</v>
      </c>
      <c r="K27" s="4">
        <f>[11]ASM_Annual_Elec2!BR27</f>
        <v>110.34914765901638</v>
      </c>
      <c r="L27" s="4">
        <f>[11]ASM_Annual_Elec2!BS27</f>
        <v>113.86799359999998</v>
      </c>
      <c r="M27" s="4">
        <f>[11]ASM_Annual_Elec2!BT27</f>
        <v>434.03147016125655</v>
      </c>
      <c r="N27" s="4">
        <f>[11]ASM_Annual_Elec2!BU27</f>
        <v>111.79253633733873</v>
      </c>
      <c r="O27" s="4">
        <f>[11]ASM_Annual_Elec2!BV27</f>
        <v>75.036505038745617</v>
      </c>
      <c r="P27" s="4">
        <f>[11]ASM_Annual_Elec2!BW27</f>
        <v>117.30317472933524</v>
      </c>
      <c r="Q27" s="4">
        <f>[11]ASM_Annual_Elec2!BX27</f>
        <v>51.594232792454768</v>
      </c>
      <c r="R27" s="4">
        <f>[11]ASM_Annual_Elec2!BY27</f>
        <v>148.48101866152217</v>
      </c>
      <c r="S27" s="4">
        <f>[11]ASM_Annual_Elec2!BZ27</f>
        <v>21.359852613141975</v>
      </c>
      <c r="T27" s="4">
        <f>[11]ASM_Annual_Elec2!CA27</f>
        <v>25.284567016894268</v>
      </c>
      <c r="U27" s="6">
        <f t="shared" si="1"/>
        <v>2353.9105764650603</v>
      </c>
    </row>
    <row r="28" spans="2:21" x14ac:dyDescent="0.2">
      <c r="B28" s="1">
        <v>1988</v>
      </c>
      <c r="C28" s="4">
        <f>[11]ASM_Annual_Elec2!BJ28</f>
        <v>180.49855319999998</v>
      </c>
      <c r="D28" s="4">
        <f>[11]ASM_Annual_Elec2!BK28</f>
        <v>101.7052372</v>
      </c>
      <c r="E28" s="4">
        <f>[11]ASM_Annual_Elec2!BL28</f>
        <v>26.5088516</v>
      </c>
      <c r="F28" s="4">
        <f>[11]ASM_Annual_Elec2!BM28</f>
        <v>66.472722126573842</v>
      </c>
      <c r="G28" s="4">
        <f>[11]ASM_Annual_Elec2!BN28</f>
        <v>197.55336384638781</v>
      </c>
      <c r="H28" s="4">
        <f>[11]ASM_Annual_Elec2!BO28</f>
        <v>41.228554572525958</v>
      </c>
      <c r="I28" s="4">
        <f>[11]ASM_Annual_Elec2!BP28</f>
        <v>117.47174800000001</v>
      </c>
      <c r="J28" s="4">
        <f>[11]ASM_Annual_Elec2!BQ28</f>
        <v>436.09388806745358</v>
      </c>
      <c r="K28" s="4">
        <f>[11]ASM_Annual_Elec2!BR28</f>
        <v>116.07783040218577</v>
      </c>
      <c r="L28" s="4">
        <f>[11]ASM_Annual_Elec2!BS28</f>
        <v>116.29324320000001</v>
      </c>
      <c r="M28" s="4">
        <f>[11]ASM_Annual_Elec2!BT28</f>
        <v>499.72452113089003</v>
      </c>
      <c r="N28" s="4">
        <f>[11]ASM_Annual_Elec2!BU28</f>
        <v>118.75029238507044</v>
      </c>
      <c r="O28" s="4">
        <f>[11]ASM_Annual_Elec2!BV28</f>
        <v>77.692193284222668</v>
      </c>
      <c r="P28" s="4">
        <f>[11]ASM_Annual_Elec2!BW28</f>
        <v>120.097983423326</v>
      </c>
      <c r="Q28" s="4">
        <f>[11]ASM_Annual_Elec2!BX28</f>
        <v>53.163690091160618</v>
      </c>
      <c r="R28" s="4">
        <f>[11]ASM_Annual_Elec2!BY28</f>
        <v>154.05119390842597</v>
      </c>
      <c r="S28" s="4">
        <f>[11]ASM_Annual_Elec2!BZ28</f>
        <v>22.199010092285135</v>
      </c>
      <c r="T28" s="4">
        <f>[11]ASM_Annual_Elec2!CA28</f>
        <v>26.64857301611816</v>
      </c>
      <c r="U28" s="6">
        <f t="shared" si="1"/>
        <v>2472.2314495466258</v>
      </c>
    </row>
    <row r="29" spans="2:21" x14ac:dyDescent="0.2">
      <c r="B29" s="1">
        <v>1989</v>
      </c>
      <c r="C29" s="4">
        <f>[11]ASM_Annual_Elec2!BJ29</f>
        <v>181.92203960000001</v>
      </c>
      <c r="D29" s="4">
        <f>[11]ASM_Annual_Elec2!BK29</f>
        <v>103.4306856</v>
      </c>
      <c r="E29" s="4">
        <f>[11]ASM_Annual_Elec2!BL29</f>
        <v>23.390624799999998</v>
      </c>
      <c r="F29" s="4">
        <f>[11]ASM_Annual_Elec2!BM29</f>
        <v>65.138042120981652</v>
      </c>
      <c r="G29" s="4">
        <f>[11]ASM_Annual_Elec2!BN29</f>
        <v>203.60553441825095</v>
      </c>
      <c r="H29" s="4">
        <f>[11]ASM_Annual_Elec2!BO29</f>
        <v>40.860254194455955</v>
      </c>
      <c r="I29" s="4">
        <f>[11]ASM_Annual_Elec2!BP29</f>
        <v>116.4321116</v>
      </c>
      <c r="J29" s="4">
        <f>[11]ASM_Annual_Elec2!BQ29</f>
        <v>461.83742461517704</v>
      </c>
      <c r="K29" s="4">
        <f>[11]ASM_Annual_Elec2!BR29</f>
        <v>118.75510933989071</v>
      </c>
      <c r="L29" s="4">
        <f>[11]ASM_Annual_Elec2!BS29</f>
        <v>113.7366316</v>
      </c>
      <c r="M29" s="4">
        <f>[11]ASM_Annual_Elec2!BT29</f>
        <v>488.47492132774869</v>
      </c>
      <c r="N29" s="4">
        <f>[11]ASM_Annual_Elec2!BU29</f>
        <v>120.58309233333516</v>
      </c>
      <c r="O29" s="4">
        <f>[11]ASM_Annual_Elec2!BV29</f>
        <v>82.222593006052819</v>
      </c>
      <c r="P29" s="4">
        <f>[11]ASM_Annual_Elec2!BW29</f>
        <v>123.33101691991858</v>
      </c>
      <c r="Q29" s="4">
        <f>[11]ASM_Annual_Elec2!BX29</f>
        <v>53.39730074266356</v>
      </c>
      <c r="R29" s="4">
        <f>[11]ASM_Annual_Elec2!BY29</f>
        <v>152.37196480633253</v>
      </c>
      <c r="S29" s="4">
        <f>[11]ASM_Annual_Elec2!BZ29</f>
        <v>23.355205032498805</v>
      </c>
      <c r="T29" s="4">
        <f>[11]ASM_Annual_Elec2!CA29</f>
        <v>27.664804893891468</v>
      </c>
      <c r="U29" s="6">
        <f t="shared" si="1"/>
        <v>2500.5093569511973</v>
      </c>
    </row>
    <row r="30" spans="2:21" x14ac:dyDescent="0.2">
      <c r="B30" s="1">
        <v>1990</v>
      </c>
      <c r="C30" s="4">
        <f>[11]ASM_Annual_Elec2!BJ30</f>
        <v>183.31550040000002</v>
      </c>
      <c r="D30" s="4">
        <f>[11]ASM_Annual_Elec2!BK30</f>
        <v>99.811577199999988</v>
      </c>
      <c r="E30" s="4">
        <f>[11]ASM_Annual_Elec2!BL30</f>
        <v>23.108793599999998</v>
      </c>
      <c r="F30" s="4">
        <f>[11]ASM_Annual_Elec2!BM30</f>
        <v>65.158067088915033</v>
      </c>
      <c r="G30" s="4">
        <f>[11]ASM_Annual_Elec2!BN30</f>
        <v>215.91304783726235</v>
      </c>
      <c r="H30" s="4">
        <f>[11]ASM_Annual_Elec2!BO30</f>
        <v>42.559536231756297</v>
      </c>
      <c r="I30" s="4">
        <f>[11]ASM_Annual_Elec2!BP30</f>
        <v>120.3296392</v>
      </c>
      <c r="J30" s="4">
        <f>[11]ASM_Annual_Elec2!BQ30</f>
        <v>490.50716601146706</v>
      </c>
      <c r="K30" s="4">
        <f>[11]ASM_Annual_Elec2!BR30</f>
        <v>122.40925133551912</v>
      </c>
      <c r="L30" s="4">
        <f>[11]ASM_Annual_Elec2!BS30</f>
        <v>115.537144</v>
      </c>
      <c r="M30" s="4">
        <f>[11]ASM_Annual_Elec2!BT30</f>
        <v>494.40657078534031</v>
      </c>
      <c r="N30" s="4">
        <f>[11]ASM_Annual_Elec2!BU30</f>
        <v>120.9145451690495</v>
      </c>
      <c r="O30" s="4">
        <f>[11]ASM_Annual_Elec2!BV30</f>
        <v>83.868091472972651</v>
      </c>
      <c r="P30" s="4">
        <f>[11]ASM_Annual_Elec2!BW30</f>
        <v>126.73288702710265</v>
      </c>
      <c r="Q30" s="4">
        <f>[11]ASM_Annual_Elec2!BX30</f>
        <v>53.927901631120662</v>
      </c>
      <c r="R30" s="4">
        <f>[11]ASM_Annual_Elec2!BY30</f>
        <v>153.23725770984589</v>
      </c>
      <c r="S30" s="4">
        <f>[11]ASM_Annual_Elec2!BZ30</f>
        <v>22.280034512346635</v>
      </c>
      <c r="T30" s="4">
        <f>[11]ASM_Annual_Elec2!CA30</f>
        <v>29.85303894726405</v>
      </c>
      <c r="U30" s="6">
        <f t="shared" si="1"/>
        <v>2563.8700501599615</v>
      </c>
    </row>
    <row r="31" spans="2:21" x14ac:dyDescent="0.2">
      <c r="B31" s="1">
        <v>1991</v>
      </c>
      <c r="C31" s="4">
        <f>[11]ASM_Annual_Elec2!BJ31</f>
        <v>188.50788200000002</v>
      </c>
      <c r="D31" s="4">
        <f>[11]ASM_Annual_Elec2!BK31</f>
        <v>101.02556680000001</v>
      </c>
      <c r="E31" s="4">
        <f>[11]ASM_Annual_Elec2!BL31</f>
        <v>22.4250288</v>
      </c>
      <c r="F31" s="4">
        <f>[11]ASM_Annual_Elec2!BM31</f>
        <v>63.49885546014837</v>
      </c>
      <c r="G31" s="4">
        <f>[11]ASM_Annual_Elec2!BN31</f>
        <v>219.58196495057035</v>
      </c>
      <c r="H31" s="4">
        <f>[11]ASM_Annual_Elec2!BO31</f>
        <v>41.919301686389602</v>
      </c>
      <c r="I31" s="4">
        <f>[11]ASM_Annual_Elec2!BP31</f>
        <v>119.63222639999999</v>
      </c>
      <c r="J31" s="4">
        <f>[11]ASM_Annual_Elec2!BQ31</f>
        <v>496.71773098954463</v>
      </c>
      <c r="K31" s="4">
        <f>[11]ASM_Annual_Elec2!BR31</f>
        <v>120.58301469289617</v>
      </c>
      <c r="L31" s="4">
        <f>[11]ASM_Annual_Elec2!BS31</f>
        <v>112.2251156</v>
      </c>
      <c r="M31" s="4">
        <f>[11]ASM_Annual_Elec2!BT31</f>
        <v>490.50840187225128</v>
      </c>
      <c r="N31" s="4">
        <f>[11]ASM_Annual_Elec2!BU31</f>
        <v>118.55444953613846</v>
      </c>
      <c r="O31" s="4">
        <f>[11]ASM_Annual_Elec2!BV31</f>
        <v>82.396721447131014</v>
      </c>
      <c r="P31" s="4">
        <f>[11]ASM_Annual_Elec2!BW31</f>
        <v>125.49737823004109</v>
      </c>
      <c r="Q31" s="4">
        <f>[11]ASM_Annual_Elec2!BX31</f>
        <v>51.473161533067156</v>
      </c>
      <c r="R31" s="4">
        <f>[11]ASM_Annual_Elec2!BY31</f>
        <v>146.74468901249639</v>
      </c>
      <c r="S31" s="4">
        <f>[11]ASM_Annual_Elec2!BZ31</f>
        <v>21.53568569070282</v>
      </c>
      <c r="T31" s="4">
        <f>[11]ASM_Annual_Elec2!CA31</f>
        <v>28.863897556069173</v>
      </c>
      <c r="U31" s="6">
        <f t="shared" si="1"/>
        <v>2551.6910722574471</v>
      </c>
    </row>
    <row r="32" spans="2:21" x14ac:dyDescent="0.2">
      <c r="B32" s="1">
        <v>1992</v>
      </c>
      <c r="C32" s="4">
        <f>[11]ASM_Annual_Elec2!BJ32</f>
        <v>195.81126800000001</v>
      </c>
      <c r="D32" s="4">
        <f>[11]ASM_Annual_Elec2!BK32</f>
        <v>106.6154464</v>
      </c>
      <c r="E32" s="4">
        <f>[11]ASM_Annual_Elec2!BL32</f>
        <v>31.5483756</v>
      </c>
      <c r="F32" s="4">
        <f>[11]ASM_Annual_Elec2!BM32</f>
        <v>60.602545812385564</v>
      </c>
      <c r="G32" s="4">
        <f>[11]ASM_Annual_Elec2!BN32</f>
        <v>222.69125568365018</v>
      </c>
      <c r="H32" s="4">
        <f>[11]ASM_Annual_Elec2!BO32</f>
        <v>42.442327456311915</v>
      </c>
      <c r="I32" s="4">
        <f>[11]ASM_Annual_Elec2!BP32</f>
        <v>120.65616759999999</v>
      </c>
      <c r="J32" s="4">
        <f>[11]ASM_Annual_Elec2!BQ32</f>
        <v>495.33325646542994</v>
      </c>
      <c r="K32" s="4">
        <f>[11]ASM_Annual_Elec2!BR32</f>
        <v>126.47322860109288</v>
      </c>
      <c r="L32" s="4">
        <f>[11]ASM_Annual_Elec2!BS32</f>
        <v>115.1096204</v>
      </c>
      <c r="M32" s="4">
        <f>[11]ASM_Annual_Elec2!BT32</f>
        <v>478.26664963350788</v>
      </c>
      <c r="N32" s="4">
        <f>[11]ASM_Annual_Elec2!BU32</f>
        <v>114.50817795082392</v>
      </c>
      <c r="O32" s="4">
        <f>[11]ASM_Annual_Elec2!BV32</f>
        <v>76.935392520099057</v>
      </c>
      <c r="P32" s="4">
        <f>[11]ASM_Annual_Elec2!BW32</f>
        <v>121.64152523659999</v>
      </c>
      <c r="Q32" s="4">
        <f>[11]ASM_Annual_Elec2!BX32</f>
        <v>49.12202268046277</v>
      </c>
      <c r="R32" s="4">
        <f>[11]ASM_Annual_Elec2!BY32</f>
        <v>151.69351570431976</v>
      </c>
      <c r="S32" s="4">
        <f>[11]ASM_Annual_Elec2!BZ32</f>
        <v>22.237673197293738</v>
      </c>
      <c r="T32" s="4">
        <f>[11]ASM_Annual_Elec2!CA32</f>
        <v>27.325157918414416</v>
      </c>
      <c r="U32" s="6">
        <f t="shared" si="1"/>
        <v>2559.013606860392</v>
      </c>
    </row>
    <row r="33" spans="2:21" x14ac:dyDescent="0.2">
      <c r="B33" s="1">
        <v>1993</v>
      </c>
      <c r="C33" s="4">
        <f>[11]ASM_Annual_Elec2!BJ33</f>
        <v>202.10436079999999</v>
      </c>
      <c r="D33" s="4">
        <f>[11]ASM_Annual_Elec2!BK33</f>
        <v>111.71092719999999</v>
      </c>
      <c r="E33" s="4">
        <f>[11]ASM_Annual_Elec2!BL33</f>
        <v>35.309764399999999</v>
      </c>
      <c r="F33" s="4">
        <f>[11]ASM_Annual_Elec2!BM33</f>
        <v>66.275015300310841</v>
      </c>
      <c r="G33" s="4">
        <f>[11]ASM_Annual_Elec2!BN33</f>
        <v>231.05282872547528</v>
      </c>
      <c r="H33" s="4">
        <f>[11]ASM_Annual_Elec2!BO33</f>
        <v>44.795820817640724</v>
      </c>
      <c r="I33" s="4">
        <f>[11]ASM_Annual_Elec2!BP33</f>
        <v>116.03256639999999</v>
      </c>
      <c r="J33" s="4">
        <f>[11]ASM_Annual_Elec2!BQ33</f>
        <v>505.41737125666094</v>
      </c>
      <c r="K33" s="4">
        <f>[11]ASM_Annual_Elec2!BR33</f>
        <v>138.51030407431693</v>
      </c>
      <c r="L33" s="4">
        <f>[11]ASM_Annual_Elec2!BS33</f>
        <v>117.2912532</v>
      </c>
      <c r="M33" s="4">
        <f>[11]ASM_Annual_Elec2!BT33</f>
        <v>470.67033718115181</v>
      </c>
      <c r="N33" s="4">
        <f>[11]ASM_Annual_Elec2!BU33</f>
        <v>121.96741559942353</v>
      </c>
      <c r="O33" s="4">
        <f>[11]ASM_Annual_Elec2!BV33</f>
        <v>80.611369381665114</v>
      </c>
      <c r="P33" s="4">
        <f>[11]ASM_Annual_Elec2!BW33</f>
        <v>123.37528963114035</v>
      </c>
      <c r="Q33" s="4">
        <f>[11]ASM_Annual_Elec2!BX33</f>
        <v>51.668175642147865</v>
      </c>
      <c r="R33" s="4">
        <f>[11]ASM_Annual_Elec2!BY33</f>
        <v>158.65707944559645</v>
      </c>
      <c r="S33" s="4">
        <f>[11]ASM_Annual_Elec2!BZ33</f>
        <v>24.134854950020038</v>
      </c>
      <c r="T33" s="4">
        <f>[11]ASM_Annual_Elec2!CA33</f>
        <v>30.172706688889512</v>
      </c>
      <c r="U33" s="6">
        <f t="shared" si="1"/>
        <v>2629.7574406944391</v>
      </c>
    </row>
    <row r="34" spans="2:21" x14ac:dyDescent="0.2">
      <c r="B34" s="1">
        <v>1994</v>
      </c>
      <c r="C34" s="4">
        <f>[11]ASM_Annual_Elec2!BJ34</f>
        <v>206.38096160000001</v>
      </c>
      <c r="D34" s="4">
        <f>[11]ASM_Annual_Elec2!BK34</f>
        <v>117.0374004</v>
      </c>
      <c r="E34" s="4">
        <f>[11]ASM_Annual_Elec2!BL34</f>
        <v>33.010758799999998</v>
      </c>
      <c r="F34" s="4">
        <f>[11]ASM_Annual_Elec2!BM34</f>
        <v>68.881439697990274</v>
      </c>
      <c r="G34" s="4">
        <f>[11]ASM_Annual_Elec2!BN34</f>
        <v>236.49778005779467</v>
      </c>
      <c r="H34" s="4">
        <f>[11]ASM_Annual_Elec2!BO34</f>
        <v>45.355872790684593</v>
      </c>
      <c r="I34" s="4">
        <f>[11]ASM_Annual_Elec2!BP34</f>
        <v>119.13475679999999</v>
      </c>
      <c r="J34" s="4">
        <f>[11]ASM_Annual_Elec2!BQ34</f>
        <v>529.47404492411465</v>
      </c>
      <c r="K34" s="4">
        <f>[11]ASM_Annual_Elec2!BR34</f>
        <v>147.55271189508196</v>
      </c>
      <c r="L34" s="4">
        <f>[11]ASM_Annual_Elec2!BS34</f>
        <v>119.70421959999999</v>
      </c>
      <c r="M34" s="4">
        <f>[11]ASM_Annual_Elec2!BT34</f>
        <v>475.66366162931934</v>
      </c>
      <c r="N34" s="4">
        <f>[11]ASM_Annual_Elec2!BU34</f>
        <v>123.24366390142647</v>
      </c>
      <c r="O34" s="4">
        <f>[11]ASM_Annual_Elec2!BV34</f>
        <v>85.185224707419891</v>
      </c>
      <c r="P34" s="4">
        <f>[11]ASM_Annual_Elec2!BW34</f>
        <v>124.94734607198089</v>
      </c>
      <c r="Q34" s="4">
        <f>[11]ASM_Annual_Elec2!BX34</f>
        <v>52.586367072402908</v>
      </c>
      <c r="R34" s="4">
        <f>[11]ASM_Annual_Elec2!BY34</f>
        <v>162.54126812923144</v>
      </c>
      <c r="S34" s="4">
        <f>[11]ASM_Annual_Elec2!BZ34</f>
        <v>24.760861050246227</v>
      </c>
      <c r="T34" s="4">
        <f>[11]ASM_Annual_Elec2!CA34</f>
        <v>30.71790273128039</v>
      </c>
      <c r="U34" s="6">
        <f t="shared" si="1"/>
        <v>2702.6762418589738</v>
      </c>
    </row>
    <row r="35" spans="2:21" x14ac:dyDescent="0.2">
      <c r="B35" s="1">
        <v>1995</v>
      </c>
      <c r="C35" s="4">
        <f>[11]ASM_Annual_Elec2!BJ35</f>
        <v>215.29992960000001</v>
      </c>
      <c r="D35" s="4">
        <f>[11]ASM_Annual_Elec2!BK35</f>
        <v>118.22307040000001</v>
      </c>
      <c r="E35" s="4">
        <f>[11]ASM_Annual_Elec2!BL35</f>
        <v>34.404902</v>
      </c>
      <c r="F35" s="4">
        <f>[11]ASM_Annual_Elec2!BM35</f>
        <v>70.680508245656824</v>
      </c>
      <c r="G35" s="4">
        <f>[11]ASM_Annual_Elec2!BN35</f>
        <v>243.108920556654</v>
      </c>
      <c r="H35" s="4">
        <f>[11]ASM_Annual_Elec2!BO35</f>
        <v>47.033576643384293</v>
      </c>
      <c r="I35" s="4">
        <f>[11]ASM_Annual_Elec2!BP35</f>
        <v>121.335838</v>
      </c>
      <c r="J35" s="4">
        <f>[11]ASM_Annual_Elec2!BQ35</f>
        <v>523.466804075548</v>
      </c>
      <c r="K35" s="4">
        <f>[11]ASM_Annual_Elec2!BR35</f>
        <v>154.46017165245902</v>
      </c>
      <c r="L35" s="4">
        <f>[11]ASM_Annual_Elec2!BS35</f>
        <v>123.5822988</v>
      </c>
      <c r="M35" s="4">
        <f>[11]ASM_Annual_Elec2!BT35</f>
        <v>470.03205023246073</v>
      </c>
      <c r="N35" s="4">
        <f>[11]ASM_Annual_Elec2!BU35</f>
        <v>130.09231242172157</v>
      </c>
      <c r="O35" s="4">
        <f>[11]ASM_Annual_Elec2!BV35</f>
        <v>86.617117459273658</v>
      </c>
      <c r="P35" s="4">
        <f>[11]ASM_Annual_Elec2!BW35</f>
        <v>125.59605384912012</v>
      </c>
      <c r="Q35" s="4">
        <f>[11]ASM_Annual_Elec2!BX35</f>
        <v>53.684133994769773</v>
      </c>
      <c r="R35" s="4">
        <f>[11]ASM_Annual_Elec2!BY35</f>
        <v>165.69294802145021</v>
      </c>
      <c r="S35" s="4">
        <f>[11]ASM_Annual_Elec2!BZ35</f>
        <v>25.688439369539484</v>
      </c>
      <c r="T35" s="4">
        <f>[11]ASM_Annual_Elec2!CA35</f>
        <v>32.973185738934589</v>
      </c>
      <c r="U35" s="6">
        <f t="shared" si="1"/>
        <v>2741.972261060972</v>
      </c>
    </row>
    <row r="36" spans="2:21" x14ac:dyDescent="0.2">
      <c r="B36" s="1">
        <v>1996</v>
      </c>
      <c r="C36" s="4">
        <f>[11]ASM_Annual_Elec2!BJ36</f>
        <v>223.774314</v>
      </c>
      <c r="D36" s="4">
        <f>[11]ASM_Annual_Elec2!BK36</f>
        <v>115.34846039999999</v>
      </c>
      <c r="E36" s="4">
        <f>[11]ASM_Annual_Elec2!BL36</f>
        <v>32.783178399999997</v>
      </c>
      <c r="F36" s="4">
        <f>[11]ASM_Annual_Elec2!BM36</f>
        <v>71.392824962144573</v>
      </c>
      <c r="G36" s="4">
        <f>[11]ASM_Annual_Elec2!BN36</f>
        <v>239.95958617642583</v>
      </c>
      <c r="H36" s="4">
        <f>[11]ASM_Annual_Elec2!BO36</f>
        <v>47.738300535909723</v>
      </c>
      <c r="I36" s="4">
        <f>[11]ASM_Annual_Elec2!BP36</f>
        <v>121.163532</v>
      </c>
      <c r="J36" s="4">
        <f>[11]ASM_Annual_Elec2!BQ36</f>
        <v>548.79503290387856</v>
      </c>
      <c r="K36" s="4">
        <f>[11]ASM_Annual_Elec2!BR36</f>
        <v>166.77825795409836</v>
      </c>
      <c r="L36" s="4">
        <f>[11]ASM_Annual_Elec2!BS36</f>
        <v>127.288072</v>
      </c>
      <c r="M36" s="4">
        <f>[11]ASM_Annual_Elec2!BT36</f>
        <v>479.4804248670157</v>
      </c>
      <c r="N36" s="4">
        <f>[11]ASM_Annual_Elec2!BU36</f>
        <v>135.3525343201872</v>
      </c>
      <c r="O36" s="4">
        <f>[11]ASM_Annual_Elec2!BV36</f>
        <v>87.864782932517485</v>
      </c>
      <c r="P36" s="4">
        <f>[11]ASM_Annual_Elec2!BW36</f>
        <v>126.7992960939353</v>
      </c>
      <c r="Q36" s="4">
        <f>[11]ASM_Annual_Elec2!BX36</f>
        <v>53.999000525056346</v>
      </c>
      <c r="R36" s="4">
        <f>[11]ASM_Annual_Elec2!BY36</f>
        <v>164.64250068173021</v>
      </c>
      <c r="S36" s="4">
        <f>[11]ASM_Annual_Elec2!BZ36</f>
        <v>25.845108995052591</v>
      </c>
      <c r="T36" s="4">
        <f>[11]ASM_Annual_Elec2!CA36</f>
        <v>33.488920877171424</v>
      </c>
      <c r="U36" s="6">
        <f t="shared" si="1"/>
        <v>2802.4941286251237</v>
      </c>
    </row>
    <row r="37" spans="2:21" x14ac:dyDescent="0.2">
      <c r="B37" s="1">
        <v>1997</v>
      </c>
      <c r="C37" s="4">
        <f>[11]ASM_Annual_Elec2!BJ37</f>
        <v>232.942692376</v>
      </c>
      <c r="D37" s="4">
        <f>[11]ASM_Annual_Elec2!BK37</f>
        <v>113.555870664</v>
      </c>
      <c r="E37" s="4">
        <f>[11]ASM_Annual_Elec2!BL37</f>
        <v>27.277875456</v>
      </c>
      <c r="F37" s="4">
        <f>[11]ASM_Annual_Elec2!BM37</f>
        <v>74.590970555999988</v>
      </c>
      <c r="G37" s="4">
        <f>[11]ASM_Annual_Elec2!BN37</f>
        <v>239.01765260400001</v>
      </c>
      <c r="H37" s="4">
        <f>[11]ASM_Annual_Elec2!BO37</f>
        <v>48.749823471999996</v>
      </c>
      <c r="I37" s="4">
        <f>[11]ASM_Annual_Elec2!BP37</f>
        <v>118.26324158200001</v>
      </c>
      <c r="J37" s="4">
        <f>[11]ASM_Annual_Elec2!BQ37</f>
        <v>535.96464723600002</v>
      </c>
      <c r="K37" s="4">
        <f>[11]ASM_Annual_Elec2!BR37</f>
        <v>170.17742038799997</v>
      </c>
      <c r="L37" s="4">
        <f>[11]ASM_Annual_Elec2!BS37</f>
        <v>128.38429642</v>
      </c>
      <c r="M37" s="4">
        <f>[11]ASM_Annual_Elec2!BT37</f>
        <v>452.448700148</v>
      </c>
      <c r="N37" s="4">
        <f>[11]ASM_Annual_Elec2!BU37</f>
        <v>141.63235883999999</v>
      </c>
      <c r="O37" s="4">
        <f>[11]ASM_Annual_Elec2!BV37</f>
        <v>91.946374692000006</v>
      </c>
      <c r="P37" s="4">
        <f>[11]ASM_Annual_Elec2!BW37</f>
        <v>128.99854854399999</v>
      </c>
      <c r="Q37" s="4">
        <f>[11]ASM_Annual_Elec2!BX37</f>
        <v>56.083009879999999</v>
      </c>
      <c r="R37" s="4">
        <f>[11]ASM_Annual_Elec2!BY37</f>
        <v>181.49709206</v>
      </c>
      <c r="S37" s="4">
        <f>[11]ASM_Annual_Elec2!BZ37</f>
        <v>28.695360147999999</v>
      </c>
      <c r="T37" s="4">
        <f>[11]ASM_Annual_Elec2!CA37</f>
        <v>34.532872472000001</v>
      </c>
      <c r="U37" s="6">
        <f t="shared" si="1"/>
        <v>2804.7588075380004</v>
      </c>
    </row>
    <row r="38" spans="2:21" x14ac:dyDescent="0.2">
      <c r="B38" s="1">
        <v>1998</v>
      </c>
      <c r="C38" s="4">
        <f>[11]ASM_Annual_Elec2!BJ38</f>
        <v>237.41109875599997</v>
      </c>
      <c r="D38" s="4">
        <f>[11]ASM_Annual_Elec2!BK38</f>
        <v>115.50939079199999</v>
      </c>
      <c r="E38" s="4">
        <f>[11]ASM_Annual_Elec2!BL38</f>
        <v>25.900034791999996</v>
      </c>
      <c r="F38" s="4">
        <f>[11]ASM_Annual_Elec2!BM38</f>
        <v>76.021762047999999</v>
      </c>
      <c r="G38" s="4">
        <f>[11]ASM_Annual_Elec2!BN38</f>
        <v>247.72932454400001</v>
      </c>
      <c r="H38" s="4">
        <f>[11]ASM_Annual_Elec2!BO38</f>
        <v>50.323086435999997</v>
      </c>
      <c r="I38" s="4">
        <f>[11]ASM_Annual_Elec2!BP38</f>
        <v>115.36295116400001</v>
      </c>
      <c r="J38" s="4">
        <f>[11]ASM_Annual_Elec2!BQ38</f>
        <v>520.46306800000002</v>
      </c>
      <c r="K38" s="4">
        <f>[11]ASM_Annual_Elec2!BR38</f>
        <v>171.04344057999998</v>
      </c>
      <c r="L38" s="4">
        <f>[11]ASM_Annual_Elec2!BS38</f>
        <v>131.55392499999999</v>
      </c>
      <c r="M38" s="4">
        <f>[11]ASM_Annual_Elec2!BT38</f>
        <v>444.10567774799995</v>
      </c>
      <c r="N38" s="4">
        <f>[11]ASM_Annual_Elec2!BU38</f>
        <v>145.711790396</v>
      </c>
      <c r="O38" s="4">
        <f>[11]ASM_Annual_Elec2!BV38</f>
        <v>92.773699392000012</v>
      </c>
      <c r="P38" s="4">
        <f>[11]ASM_Annual_Elec2!BW38</f>
        <v>127.959284052</v>
      </c>
      <c r="Q38" s="4">
        <f>[11]ASM_Annual_Elec2!BX38</f>
        <v>55.019660080000001</v>
      </c>
      <c r="R38" s="4">
        <f>[11]ASM_Annual_Elec2!BY38</f>
        <v>175.71835826</v>
      </c>
      <c r="S38" s="4">
        <f>[11]ASM_Annual_Elec2!BZ38</f>
        <v>28.813957855999998</v>
      </c>
      <c r="T38" s="4">
        <f>[11]ASM_Annual_Elec2!CA38</f>
        <v>35.481852031999999</v>
      </c>
      <c r="U38" s="6">
        <f t="shared" si="1"/>
        <v>2796.9023619279997</v>
      </c>
    </row>
    <row r="39" spans="2:21" x14ac:dyDescent="0.2">
      <c r="B39" s="1">
        <v>1999</v>
      </c>
      <c r="C39" s="4">
        <f>[11]ASM_Annual_Elec2!BJ39</f>
        <v>233.76357863199999</v>
      </c>
      <c r="D39" s="4">
        <f>[11]ASM_Annual_Elec2!BK39</f>
        <v>114.812943588</v>
      </c>
      <c r="E39" s="4">
        <f>[11]ASM_Annual_Elec2!BL39</f>
        <v>24.839243991999997</v>
      </c>
      <c r="F39" s="4">
        <f>[11]ASM_Annual_Elec2!BM39</f>
        <v>79.383206443999995</v>
      </c>
      <c r="G39" s="4">
        <f>[11]ASM_Annual_Elec2!BN39</f>
        <v>241.930821616</v>
      </c>
      <c r="H39" s="4">
        <f>[11]ASM_Annual_Elec2!BO39</f>
        <v>50.350853291999996</v>
      </c>
      <c r="I39" s="4">
        <f>[11]ASM_Annual_Elec2!BP39</f>
        <v>120.5158736664</v>
      </c>
      <c r="J39" s="4">
        <f>[11]ASM_Annual_Elec2!BQ39</f>
        <v>542.14351992399997</v>
      </c>
      <c r="K39" s="4">
        <f>[11]ASM_Annual_Elec2!BR39</f>
        <v>180.8895684</v>
      </c>
      <c r="L39" s="4">
        <f>[11]ASM_Annual_Elec2!BS39</f>
        <v>137.15007926800001</v>
      </c>
      <c r="M39" s="4">
        <f>[11]ASM_Annual_Elec2!BT39</f>
        <v>456.774188084</v>
      </c>
      <c r="N39" s="4">
        <f>[11]ASM_Annual_Elec2!BU39</f>
        <v>154.172833876</v>
      </c>
      <c r="O39" s="4">
        <f>[11]ASM_Annual_Elec2!BV39</f>
        <v>90.795930179999999</v>
      </c>
      <c r="P39" s="4">
        <f>[11]ASM_Annual_Elec2!BW39</f>
        <v>123.546483036</v>
      </c>
      <c r="Q39" s="4">
        <f>[11]ASM_Annual_Elec2!BX39</f>
        <v>54.704630119999997</v>
      </c>
      <c r="R39" s="4">
        <f>[11]ASM_Annual_Elec2!BY39</f>
        <v>181.08791137200001</v>
      </c>
      <c r="S39" s="4">
        <f>[11]ASM_Annual_Elec2!BZ39</f>
        <v>28.427545444</v>
      </c>
      <c r="T39" s="4">
        <f>[11]ASM_Annual_Elec2!CA39</f>
        <v>35.006884571999997</v>
      </c>
      <c r="U39" s="6">
        <f t="shared" si="1"/>
        <v>2850.2960955064</v>
      </c>
    </row>
    <row r="40" spans="2:21" x14ac:dyDescent="0.2">
      <c r="B40" s="1">
        <v>2000</v>
      </c>
      <c r="C40" s="4">
        <f>[11]ASM_Annual_Elec2!BJ40</f>
        <v>248.33018456799999</v>
      </c>
      <c r="D40" s="4">
        <f>[11]ASM_Annual_Elec2!BK40</f>
        <v>107.995607224</v>
      </c>
      <c r="E40" s="4">
        <f>[11]ASM_Annual_Elec2!BL40</f>
        <v>26.023051040000002</v>
      </c>
      <c r="F40" s="4">
        <f>[11]ASM_Annual_Elec2!BM40</f>
        <v>79.318323851999992</v>
      </c>
      <c r="G40" s="4">
        <f>[11]ASM_Annual_Elec2!BN40</f>
        <v>251.9243376</v>
      </c>
      <c r="H40" s="4">
        <f>[11]ASM_Annual_Elec2!BO40</f>
        <v>52.926108060000004</v>
      </c>
      <c r="I40" s="4">
        <f>[11]ASM_Annual_Elec2!BP40</f>
        <v>134.34793673600001</v>
      </c>
      <c r="J40" s="4">
        <f>[11]ASM_Annual_Elec2!BQ40</f>
        <v>555.82240193600001</v>
      </c>
      <c r="K40" s="4">
        <f>[11]ASM_Annual_Elec2!BR40</f>
        <v>186.67535139199998</v>
      </c>
      <c r="L40" s="4">
        <f>[11]ASM_Annual_Elec2!BS40</f>
        <v>140.30935583999999</v>
      </c>
      <c r="M40" s="4">
        <f>[11]ASM_Annual_Elec2!BT40</f>
        <v>467.44607449599999</v>
      </c>
      <c r="N40" s="4">
        <f>[11]ASM_Annual_Elec2!BU40</f>
        <v>159.80022841600001</v>
      </c>
      <c r="O40" s="4">
        <f>[11]ASM_Annual_Elec2!BV40</f>
        <v>94.666874887999995</v>
      </c>
      <c r="P40" s="4">
        <f>[11]ASM_Annual_Elec2!BW40</f>
        <v>133.54378634</v>
      </c>
      <c r="Q40" s="4">
        <f>[11]ASM_Annual_Elec2!BX40</f>
        <v>55.079076648000004</v>
      </c>
      <c r="R40" s="4">
        <f>[11]ASM_Annual_Elec2!BY40</f>
        <v>186.38836807199999</v>
      </c>
      <c r="S40" s="4">
        <f>[11]ASM_Annual_Elec2!BZ40</f>
        <v>29.604579672</v>
      </c>
      <c r="T40" s="4">
        <f>[11]ASM_Annual_Elec2!CA40</f>
        <v>36.657630644000001</v>
      </c>
      <c r="U40" s="6">
        <f t="shared" si="1"/>
        <v>2946.859277424001</v>
      </c>
    </row>
    <row r="41" spans="2:21" x14ac:dyDescent="0.2">
      <c r="B41" s="1">
        <v>2001</v>
      </c>
      <c r="C41" s="4">
        <f>[11]ASM_Annual_Elec2!BJ41</f>
        <v>266.44860061600002</v>
      </c>
      <c r="D41" s="4">
        <f>[11]ASM_Annual_Elec2!BK41</f>
        <v>102.389694636</v>
      </c>
      <c r="E41" s="4">
        <f>[11]ASM_Annual_Elec2!BL41</f>
        <v>24.252731428000001</v>
      </c>
      <c r="F41" s="4">
        <f>[11]ASM_Annual_Elec2!BM41</f>
        <v>74.650090280000001</v>
      </c>
      <c r="G41" s="4">
        <f>[11]ASM_Annual_Elec2!BN41</f>
        <v>247.14786856399999</v>
      </c>
      <c r="H41" s="4">
        <f>[11]ASM_Annual_Elec2!BO41</f>
        <v>52.071531715999996</v>
      </c>
      <c r="I41" s="4">
        <f>[11]ASM_Annual_Elec2!BP41</f>
        <v>141.62263805199999</v>
      </c>
      <c r="J41" s="4">
        <f>[11]ASM_Annual_Elec2!BQ41</f>
        <v>518.00046382400001</v>
      </c>
      <c r="K41" s="4">
        <f>[11]ASM_Annual_Elec2!BR41</f>
        <v>188.27252565200001</v>
      </c>
      <c r="L41" s="4">
        <f>[11]ASM_Annual_Elec2!BS41</f>
        <v>140.31999104400001</v>
      </c>
      <c r="M41" s="4">
        <f>[11]ASM_Annual_Elec2!BT41</f>
        <v>424.81313449599998</v>
      </c>
      <c r="N41" s="4">
        <f>[11]ASM_Annual_Elec2!BU41</f>
        <v>156.85912877199999</v>
      </c>
      <c r="O41" s="4">
        <f>[11]ASM_Annual_Elec2!BV41</f>
        <v>92.647602108000001</v>
      </c>
      <c r="P41" s="4">
        <f>[11]ASM_Annual_Elec2!BW41</f>
        <v>128.93979731600001</v>
      </c>
      <c r="Q41" s="4">
        <f>[11]ASM_Annual_Elec2!BX41</f>
        <v>52.979321611999993</v>
      </c>
      <c r="R41" s="4">
        <f>[11]ASM_Annual_Elec2!BY41</f>
        <v>189.42251977999999</v>
      </c>
      <c r="S41" s="4">
        <f>[11]ASM_Annual_Elec2!BZ41</f>
        <v>27.776730327999999</v>
      </c>
      <c r="T41" s="4">
        <f>[11]ASM_Annual_Elec2!CA41</f>
        <v>37.375102591999998</v>
      </c>
      <c r="U41" s="6">
        <f t="shared" si="1"/>
        <v>2865.9894728160007</v>
      </c>
    </row>
    <row r="42" spans="2:21" x14ac:dyDescent="0.2">
      <c r="B42" s="1">
        <v>2002</v>
      </c>
      <c r="C42" s="4">
        <f>[11]ASM_Annual_Elec2!BJ42</f>
        <v>257.77662047199999</v>
      </c>
      <c r="D42" s="4">
        <f>[11]ASM_Annual_Elec2!BK42</f>
        <v>97.014695971999998</v>
      </c>
      <c r="E42" s="4">
        <f>[11]ASM_Annual_Elec2!BL42</f>
        <v>13.151792839999999</v>
      </c>
      <c r="F42" s="4">
        <f>[11]ASM_Annual_Elec2!BM42</f>
        <v>74.759141212000003</v>
      </c>
      <c r="G42" s="4">
        <f>[11]ASM_Annual_Elec2!BN42</f>
        <v>243.73968318000001</v>
      </c>
      <c r="H42" s="4">
        <f>[11]ASM_Annual_Elec2!BO42</f>
        <v>50.270889659999995</v>
      </c>
      <c r="I42" s="4">
        <f>[11]ASM_Annual_Elec2!BP42</f>
        <v>133.38386248799998</v>
      </c>
      <c r="J42" s="4">
        <f>[11]ASM_Annual_Elec2!BQ42</f>
        <v>505.95882659999995</v>
      </c>
      <c r="K42" s="4">
        <f>[11]ASM_Annual_Elec2!BR42</f>
        <v>184.49908566799999</v>
      </c>
      <c r="L42" s="4">
        <f>[11]ASM_Annual_Elec2!BS42</f>
        <v>139.16903131999999</v>
      </c>
      <c r="M42" s="4">
        <f>[11]ASM_Annual_Elec2!BT42</f>
        <v>450.38293204399997</v>
      </c>
      <c r="N42" s="4">
        <f>[11]ASM_Annual_Elec2!BU42</f>
        <v>139.449968576</v>
      </c>
      <c r="O42" s="4">
        <f>[11]ASM_Annual_Elec2!BV42</f>
        <v>82.569779015999998</v>
      </c>
      <c r="P42" s="4">
        <f>[11]ASM_Annual_Elec2!BW42</f>
        <v>111.118071728</v>
      </c>
      <c r="Q42" s="4">
        <f>[11]ASM_Annual_Elec2!BX42</f>
        <v>47.035614199999998</v>
      </c>
      <c r="R42" s="4">
        <f>[11]ASM_Annual_Elec2!BY42</f>
        <v>181.823920716</v>
      </c>
      <c r="S42" s="4">
        <f>[11]ASM_Annual_Elec2!BZ42</f>
        <v>27.030744296000002</v>
      </c>
      <c r="T42" s="4">
        <f>[11]ASM_Annual_Elec2!CA42</f>
        <v>35.271246332000004</v>
      </c>
      <c r="U42" s="6">
        <f t="shared" si="1"/>
        <v>2774.4059063200002</v>
      </c>
    </row>
    <row r="43" spans="2:21" x14ac:dyDescent="0.2">
      <c r="B43" s="1">
        <v>2003</v>
      </c>
      <c r="C43" s="4">
        <f>[11]ASM_Annual_Elec2!BJ43</f>
        <v>255.32842858399999</v>
      </c>
      <c r="D43" s="4">
        <f>[11]ASM_Annual_Elec2!BK43</f>
        <v>95.164583328000006</v>
      </c>
      <c r="E43" s="4">
        <f>[11]ASM_Annual_Elec2!BL43</f>
        <v>12.522558623999998</v>
      </c>
      <c r="F43" s="4">
        <f>[11]ASM_Annual_Elec2!BM43</f>
        <v>78.270293932000001</v>
      </c>
      <c r="G43" s="4">
        <f>[11]ASM_Annual_Elec2!BN43</f>
        <v>244.92814419599998</v>
      </c>
      <c r="H43" s="4">
        <f>[11]ASM_Annual_Elec2!BO43</f>
        <v>51.488345851999995</v>
      </c>
      <c r="I43" s="4">
        <f>[11]ASM_Annual_Elec2!BP43</f>
        <v>136.040435452</v>
      </c>
      <c r="J43" s="4">
        <f>[11]ASM_Annual_Elec2!BQ43</f>
        <v>541.32503912800007</v>
      </c>
      <c r="K43" s="4">
        <f>[11]ASM_Annual_Elec2!BR43</f>
        <v>189.65162875599998</v>
      </c>
      <c r="L43" s="4">
        <f>[11]ASM_Annual_Elec2!BS43</f>
        <v>139.718660164</v>
      </c>
      <c r="M43" s="4">
        <f>[11]ASM_Annual_Elec2!BT43</f>
        <v>428.65577325199996</v>
      </c>
      <c r="N43" s="4">
        <f>[11]ASM_Annual_Elec2!BU43</f>
        <v>144.44251274799998</v>
      </c>
      <c r="O43" s="4">
        <f>[11]ASM_Annual_Elec2!BV43</f>
        <v>82.280649548</v>
      </c>
      <c r="P43" s="4">
        <f>[11]ASM_Annual_Elec2!BW43</f>
        <v>112.69819281199999</v>
      </c>
      <c r="Q43" s="4">
        <f>[11]ASM_Annual_Elec2!BX43</f>
        <v>46.385491719999997</v>
      </c>
      <c r="R43" s="4">
        <f>[11]ASM_Annual_Elec2!BY43</f>
        <v>178.301098956</v>
      </c>
      <c r="S43" s="4">
        <f>[11]ASM_Annual_Elec2!BZ43</f>
        <v>27.583007204000001</v>
      </c>
      <c r="T43" s="4">
        <f>[11]ASM_Annual_Elec2!CA43</f>
        <v>36.568011052000003</v>
      </c>
      <c r="U43" s="6">
        <f t="shared" si="1"/>
        <v>2801.3528553079996</v>
      </c>
    </row>
    <row r="44" spans="2:21" x14ac:dyDescent="0.2">
      <c r="B44" s="1">
        <v>2004</v>
      </c>
      <c r="C44" s="4">
        <f>[11]ASM_Annual_Elec2!BJ44</f>
        <v>287.10198594799999</v>
      </c>
      <c r="D44" s="4">
        <f>[11]ASM_Annual_Elec2!BK44</f>
        <v>94.700360255999996</v>
      </c>
      <c r="E44" s="4">
        <f>[11]ASM_Annual_Elec2!BL44</f>
        <v>15.189756556000001</v>
      </c>
      <c r="F44" s="4">
        <f>[11]ASM_Annual_Elec2!BM44</f>
        <v>90.253432415999995</v>
      </c>
      <c r="G44" s="4">
        <f>[11]ASM_Annual_Elec2!BN44</f>
        <v>252.8525722</v>
      </c>
      <c r="H44" s="4">
        <f>[11]ASM_Annual_Elec2!BO44</f>
        <v>59.880651180000001</v>
      </c>
      <c r="I44" s="4">
        <f>[11]ASM_Annual_Elec2!BP44</f>
        <v>146.70073129999997</v>
      </c>
      <c r="J44" s="4">
        <f>[11]ASM_Annual_Elec2!BQ44</f>
        <v>534.51343151200001</v>
      </c>
      <c r="K44" s="4">
        <f>[11]ASM_Annual_Elec2!BR44</f>
        <v>216.57722544799998</v>
      </c>
      <c r="L44" s="4">
        <f>[11]ASM_Annual_Elec2!BS44</f>
        <v>151.96005633999999</v>
      </c>
      <c r="M44" s="4">
        <f>[11]ASM_Annual_Elec2!BT44</f>
        <v>439.55877489599999</v>
      </c>
      <c r="N44" s="4">
        <f>[11]ASM_Annual_Elec2!BU44</f>
        <v>168.11313650400001</v>
      </c>
      <c r="O44" s="4">
        <f>[11]ASM_Annual_Elec2!BV44</f>
        <v>96.618532063999993</v>
      </c>
      <c r="P44" s="4">
        <f>[11]ASM_Annual_Elec2!BW44</f>
        <v>116.681218308</v>
      </c>
      <c r="Q44" s="4">
        <f>[11]ASM_Annual_Elec2!BX44</f>
        <v>48.922020288000006</v>
      </c>
      <c r="R44" s="4">
        <f>[11]ASM_Annual_Elec2!BY44</f>
        <v>192.51036271999999</v>
      </c>
      <c r="S44" s="4">
        <f>[11]ASM_Annual_Elec2!BZ44</f>
        <v>33.419383331999995</v>
      </c>
      <c r="T44" s="4">
        <f>[11]ASM_Annual_Elec2!CA44</f>
        <v>43.772309159999999</v>
      </c>
      <c r="U44" s="6">
        <f t="shared" si="1"/>
        <v>2989.3259404280006</v>
      </c>
    </row>
    <row r="45" spans="2:21" x14ac:dyDescent="0.2">
      <c r="B45" s="1">
        <v>2005</v>
      </c>
      <c r="C45" s="4">
        <f>[11]ASM_Annual_Elec2!BJ45</f>
        <v>300.75193419999994</v>
      </c>
      <c r="D45" s="4">
        <f>[11]ASM_Annual_Elec2!BK45</f>
        <v>92.424099048000002</v>
      </c>
      <c r="E45" s="4">
        <f>[11]ASM_Annual_Elec2!BL45</f>
        <v>14.870621959999999</v>
      </c>
      <c r="F45" s="4">
        <f>[11]ASM_Annual_Elec2!BM45</f>
        <v>95.464392355999991</v>
      </c>
      <c r="G45" s="4">
        <f>[11]ASM_Annual_Elec2!BN45</f>
        <v>256.52020947599999</v>
      </c>
      <c r="H45" s="4">
        <f>[11]ASM_Annual_Elec2!BO45</f>
        <v>61.317075883999998</v>
      </c>
      <c r="I45" s="4">
        <f>[11]ASM_Annual_Elec2!BP45</f>
        <v>167.58738483599998</v>
      </c>
      <c r="J45" s="4">
        <f>[11]ASM_Annual_Elec2!BQ45</f>
        <v>521.76233371599994</v>
      </c>
      <c r="K45" s="4">
        <f>[11]ASM_Annual_Elec2!BR45</f>
        <v>223.40631956399997</v>
      </c>
      <c r="L45" s="4">
        <f>[11]ASM_Annual_Elec2!BS45</f>
        <v>158.331884452</v>
      </c>
      <c r="M45" s="4">
        <f>[11]ASM_Annual_Elec2!BT45</f>
        <v>456.79283125199998</v>
      </c>
      <c r="N45" s="4">
        <f>[11]ASM_Annual_Elec2!BU45</f>
        <v>180.60769625599997</v>
      </c>
      <c r="O45" s="4">
        <f>[11]ASM_Annual_Elec2!BV45</f>
        <v>103.62875561200001</v>
      </c>
      <c r="P45" s="4">
        <f>[11]ASM_Annual_Elec2!BW45</f>
        <v>116.74021861200001</v>
      </c>
      <c r="Q45" s="4">
        <f>[11]ASM_Annual_Elec2!BX45</f>
        <v>51.191931763999996</v>
      </c>
      <c r="R45" s="4">
        <f>[11]ASM_Annual_Elec2!BY45</f>
        <v>196.24766279999997</v>
      </c>
      <c r="S45" s="4">
        <f>[11]ASM_Annual_Elec2!BZ45</f>
        <v>33.400091883999998</v>
      </c>
      <c r="T45" s="4">
        <f>[11]ASM_Annual_Elec2!CA45</f>
        <v>44.576063763999997</v>
      </c>
      <c r="U45" s="6">
        <f t="shared" si="1"/>
        <v>3075.6215074359998</v>
      </c>
    </row>
    <row r="46" spans="2:21" x14ac:dyDescent="0.2">
      <c r="B46" s="1">
        <v>2006</v>
      </c>
      <c r="C46" s="4">
        <f>[11]ASM_Annual_Elec2!BJ46</f>
        <v>301.63248268799998</v>
      </c>
      <c r="D46" s="4">
        <f>[11]ASM_Annual_Elec2!BK46</f>
        <v>79.236968124000001</v>
      </c>
      <c r="E46" s="4">
        <f>[11]ASM_Annual_Elec2!BL46</f>
        <v>13.064957439999999</v>
      </c>
      <c r="F46" s="4">
        <f>[11]ASM_Annual_Elec2!BM46</f>
        <v>96.462862975999997</v>
      </c>
      <c r="G46" s="4">
        <f>[11]ASM_Annual_Elec2!BN46</f>
        <v>245.509183912</v>
      </c>
      <c r="H46" s="4">
        <f>[11]ASM_Annual_Elec2!BO46</f>
        <v>60.357440648000001</v>
      </c>
      <c r="I46" s="4">
        <f>[11]ASM_Annual_Elec2!BP46</f>
        <v>168.53377468799999</v>
      </c>
      <c r="J46" s="4">
        <f>[11]ASM_Annual_Elec2!BQ46</f>
        <v>532.21748647599998</v>
      </c>
      <c r="K46" s="4">
        <f>[11]ASM_Annual_Elec2!BR46</f>
        <v>220.01886207999999</v>
      </c>
      <c r="L46" s="4">
        <f>[11]ASM_Annual_Elec2!BS46</f>
        <v>157.69310346</v>
      </c>
      <c r="M46" s="4">
        <f>[11]ASM_Annual_Elec2!BT46</f>
        <v>443.67349676800001</v>
      </c>
      <c r="N46" s="4">
        <f>[11]ASM_Annual_Elec2!BU46</f>
        <v>179.19403641600002</v>
      </c>
      <c r="O46" s="4">
        <f>[11]ASM_Annual_Elec2!BV46</f>
        <v>106.736016244</v>
      </c>
      <c r="P46" s="4">
        <f>[11]ASM_Annual_Elec2!BW46</f>
        <v>117.602925752</v>
      </c>
      <c r="Q46" s="4">
        <f>[11]ASM_Annual_Elec2!BX46</f>
        <v>51.663726063999995</v>
      </c>
      <c r="R46" s="4">
        <f>[11]ASM_Annual_Elec2!BY46</f>
        <v>189.979061336</v>
      </c>
      <c r="S46" s="4">
        <f>[11]ASM_Annual_Elec2!BZ46</f>
        <v>32.803670871999998</v>
      </c>
      <c r="T46" s="4">
        <f>[11]ASM_Annual_Elec2!CA46</f>
        <v>43.850928463999999</v>
      </c>
      <c r="U46" s="6">
        <f t="shared" si="1"/>
        <v>3040.230984408</v>
      </c>
    </row>
    <row r="47" spans="2:21" x14ac:dyDescent="0.2">
      <c r="B47" s="1">
        <v>2007</v>
      </c>
      <c r="C47" s="4">
        <f>[11]ASM_Annual_Elec2!BJ47</f>
        <v>307.48225773999997</v>
      </c>
      <c r="D47" s="4">
        <f>[11]ASM_Annual_Elec2!BK47</f>
        <v>68.415711176000002</v>
      </c>
      <c r="E47" s="4">
        <f>[11]ASM_Annual_Elec2!BL47</f>
        <v>8.8014314240000004</v>
      </c>
      <c r="F47" s="4">
        <f>[11]ASM_Annual_Elec2!BM47</f>
        <v>85.215181091999995</v>
      </c>
      <c r="G47" s="4">
        <f>[11]ASM_Annual_Elec2!BN47</f>
        <v>252.53347172400001</v>
      </c>
      <c r="H47" s="4">
        <f>[11]ASM_Annual_Elec2!BO47</f>
        <v>57.377631864000001</v>
      </c>
      <c r="I47" s="4">
        <f>[11]ASM_Annual_Elec2!BP47</f>
        <v>167.6105762</v>
      </c>
      <c r="J47" s="4">
        <f>[11]ASM_Annual_Elec2!BQ47</f>
        <v>550.50749882799994</v>
      </c>
      <c r="K47" s="4">
        <f>[11]ASM_Annual_Elec2!BR47</f>
        <v>207.53010613999999</v>
      </c>
      <c r="L47" s="4">
        <f>[11]ASM_Annual_Elec2!BS47</f>
        <v>156.99244243599998</v>
      </c>
      <c r="M47" s="4">
        <f>[11]ASM_Annual_Elec2!BT47</f>
        <v>466.72509842399995</v>
      </c>
      <c r="N47" s="4">
        <f>[11]ASM_Annual_Elec2!BU47</f>
        <v>162.483268264</v>
      </c>
      <c r="O47" s="4">
        <f>[11]ASM_Annual_Elec2!BV47</f>
        <v>105.377490912</v>
      </c>
      <c r="P47" s="4">
        <f>[11]ASM_Annual_Elec2!BW47</f>
        <v>115.96706964800001</v>
      </c>
      <c r="Q47" s="4">
        <f>[11]ASM_Annual_Elec2!BX47</f>
        <v>52.612490668</v>
      </c>
      <c r="R47" s="4">
        <f>[11]ASM_Annual_Elec2!BY47</f>
        <v>194.72188122799997</v>
      </c>
      <c r="S47" s="4">
        <f>[11]ASM_Annual_Elec2!BZ47</f>
        <v>29.471651563999998</v>
      </c>
      <c r="T47" s="4">
        <f>[11]ASM_Annual_Elec2!CA47</f>
        <v>40.031696027999999</v>
      </c>
      <c r="U47" s="6">
        <f t="shared" si="1"/>
        <v>3029.8569553599996</v>
      </c>
    </row>
    <row r="48" spans="2:21" x14ac:dyDescent="0.2">
      <c r="B48" s="1">
        <v>2008</v>
      </c>
      <c r="C48" s="4">
        <f>[11]ASM_Annual_Elec2!BJ48</f>
        <v>334.69119032399999</v>
      </c>
      <c r="D48" s="4">
        <f>[11]ASM_Annual_Elec2!BK48</f>
        <v>63.298574411999994</v>
      </c>
      <c r="E48" s="4">
        <f>[11]ASM_Annual_Elec2!BL48</f>
        <v>6.6801330200000004</v>
      </c>
      <c r="F48" s="4">
        <f>[11]ASM_Annual_Elec2!BM48</f>
        <v>78.449870903999994</v>
      </c>
      <c r="G48" s="4">
        <f>[11]ASM_Annual_Elec2!BN48</f>
        <v>231.50060375200002</v>
      </c>
      <c r="H48" s="4">
        <f>[11]ASM_Annual_Elec2!BO48</f>
        <v>58.050478263999999</v>
      </c>
      <c r="I48" s="4">
        <f>[11]ASM_Annual_Elec2!BP48</f>
        <v>172.90319212399999</v>
      </c>
      <c r="J48" s="4">
        <f>[11]ASM_Annual_Elec2!BQ48</f>
        <v>536.77850136000006</v>
      </c>
      <c r="K48" s="4">
        <f>[11]ASM_Annual_Elec2!BR48</f>
        <v>199.834729108</v>
      </c>
      <c r="L48" s="4">
        <f>[11]ASM_Annual_Elec2!BS48</f>
        <v>148.58574188</v>
      </c>
      <c r="M48" s="4">
        <f>[11]ASM_Annual_Elec2!BT48</f>
        <v>473.65823124400004</v>
      </c>
      <c r="N48" s="4">
        <f>[11]ASM_Annual_Elec2!BU48</f>
        <v>166.160735512</v>
      </c>
      <c r="O48" s="4">
        <f>[11]ASM_Annual_Elec2!BV48</f>
        <v>102.92644659199999</v>
      </c>
      <c r="P48" s="4">
        <f>[11]ASM_Annual_Elec2!BW48</f>
        <v>114.43627584799999</v>
      </c>
      <c r="Q48" s="4">
        <f>[11]ASM_Annual_Elec2!BX48</f>
        <v>50.072976600000004</v>
      </c>
      <c r="R48" s="4">
        <f>[11]ASM_Annual_Elec2!BY48</f>
        <v>189.70901518399998</v>
      </c>
      <c r="S48" s="4">
        <f>[11]ASM_Annual_Elec2!BZ48</f>
        <v>27.580656336000001</v>
      </c>
      <c r="T48" s="4">
        <f>[11]ASM_Annual_Elec2!CA48</f>
        <v>39.769118744000004</v>
      </c>
      <c r="U48" s="6">
        <f t="shared" si="1"/>
        <v>2995.0864712080001</v>
      </c>
    </row>
    <row r="49" spans="2:21" x14ac:dyDescent="0.2">
      <c r="B49" s="1">
        <v>2009</v>
      </c>
      <c r="C49" s="4">
        <f>[11]ASM_Annual_Elec2!BJ49</f>
        <v>313.91500369999994</v>
      </c>
      <c r="D49" s="4">
        <f>[11]ASM_Annual_Elec2!BK49</f>
        <v>50.465271299999998</v>
      </c>
      <c r="E49" s="4">
        <f>[11]ASM_Annual_Elec2!BL49</f>
        <v>4.7902023360000001</v>
      </c>
      <c r="F49" s="4">
        <f>[11]ASM_Annual_Elec2!BM49</f>
        <v>63.432399876000005</v>
      </c>
      <c r="G49" s="4">
        <f>[11]ASM_Annual_Elec2!BN49</f>
        <v>221.86882800799998</v>
      </c>
      <c r="H49" s="4">
        <f>[11]ASM_Annual_Elec2!BO49</f>
        <v>47.950862727999997</v>
      </c>
      <c r="I49" s="4">
        <f>[11]ASM_Annual_Elec2!BP49</f>
        <v>163.05532759599998</v>
      </c>
      <c r="J49" s="4">
        <f>[11]ASM_Annual_Elec2!BQ49</f>
        <v>469.80293055599998</v>
      </c>
      <c r="K49" s="4">
        <f>[11]ASM_Annual_Elec2!BR49</f>
        <v>163.97076378400001</v>
      </c>
      <c r="L49" s="4">
        <f>[11]ASM_Annual_Elec2!BS49</f>
        <v>117.327584176</v>
      </c>
      <c r="M49" s="4">
        <f>[11]ASM_Annual_Elec2!BT49</f>
        <v>354.88301735599998</v>
      </c>
      <c r="N49" s="4">
        <f>[11]ASM_Annual_Elec2!BU49</f>
        <v>128.06374925599999</v>
      </c>
      <c r="O49" s="4">
        <f>[11]ASM_Annual_Elec2!BV49</f>
        <v>80.589184668000001</v>
      </c>
      <c r="P49" s="4">
        <f>[11]ASM_Annual_Elec2!BW49</f>
        <v>100.66183054</v>
      </c>
      <c r="Q49" s="4">
        <f>[11]ASM_Annual_Elec2!BX49</f>
        <v>39.156026699999998</v>
      </c>
      <c r="R49" s="4">
        <f>[11]ASM_Annual_Elec2!BY49</f>
        <v>149.042844108</v>
      </c>
      <c r="S49" s="4">
        <f>[11]ASM_Annual_Elec2!BZ49</f>
        <v>20.005828676</v>
      </c>
      <c r="T49" s="4">
        <f>[11]ASM_Annual_Elec2!CA49</f>
        <v>34.883922916000003</v>
      </c>
      <c r="U49" s="6">
        <f t="shared" si="1"/>
        <v>2523.8655782799997</v>
      </c>
    </row>
    <row r="50" spans="2:21" x14ac:dyDescent="0.2">
      <c r="B50" s="1">
        <v>2010</v>
      </c>
      <c r="C50" s="4">
        <f>[11]ASM_Annual_Elec2!BJ50</f>
        <v>328.56643878</v>
      </c>
      <c r="D50" s="4">
        <f>[11]ASM_Annual_Elec2!BK50</f>
        <v>52.594021511999998</v>
      </c>
      <c r="E50" s="4">
        <f>[11]ASM_Annual_Elec2!BL50</f>
        <v>4.8724554199999996</v>
      </c>
      <c r="F50" s="4">
        <f>[11]ASM_Annual_Elec2!BM50</f>
        <v>68.054175655999998</v>
      </c>
      <c r="G50" s="4">
        <f>[11]ASM_Annual_Elec2!BN50</f>
        <v>227.64659279999998</v>
      </c>
      <c r="H50" s="4">
        <f>[11]ASM_Annual_Elec2!BO50</f>
        <v>46.184207604000001</v>
      </c>
      <c r="I50" s="4">
        <f>[11]ASM_Annual_Elec2!BP50</f>
        <v>165.14977356</v>
      </c>
      <c r="J50" s="4">
        <f>[11]ASM_Annual_Elec2!BQ50</f>
        <v>512.60143103200005</v>
      </c>
      <c r="K50" s="4">
        <f>[11]ASM_Annual_Elec2!BR50</f>
        <v>172.62056934</v>
      </c>
      <c r="L50" s="4">
        <f>[11]ASM_Annual_Elec2!BS50</f>
        <v>122.76305712799999</v>
      </c>
      <c r="M50" s="4">
        <f>[11]ASM_Annual_Elec2!BT50</f>
        <v>405.46136915999995</v>
      </c>
      <c r="N50" s="4">
        <f>[11]ASM_Annual_Elec2!BU50</f>
        <v>135.851591488</v>
      </c>
      <c r="O50" s="4">
        <f>[11]ASM_Annual_Elec2!BV50</f>
        <v>82.939779708000003</v>
      </c>
      <c r="P50" s="4">
        <f>[11]ASM_Annual_Elec2!BW50</f>
        <v>96.705271928000002</v>
      </c>
      <c r="Q50" s="4">
        <f>[11]ASM_Annual_Elec2!BX50</f>
        <v>40.411475512000003</v>
      </c>
      <c r="R50" s="4">
        <f>[11]ASM_Annual_Elec2!BY50</f>
        <v>172.12080346399998</v>
      </c>
      <c r="S50" s="4">
        <f>[11]ASM_Annual_Elec2!BZ50</f>
        <v>19.195772108</v>
      </c>
      <c r="T50" s="4">
        <f>[11]ASM_Annual_Elec2!CA50</f>
        <v>36.891560775999999</v>
      </c>
      <c r="U50" s="6">
        <f t="shared" si="1"/>
        <v>2690.6303469759991</v>
      </c>
    </row>
    <row r="51" spans="2:21" x14ac:dyDescent="0.2">
      <c r="F51" s="6"/>
      <c r="U51" s="6"/>
    </row>
    <row r="52" spans="2:21" x14ac:dyDescent="0.2">
      <c r="B52" s="2"/>
      <c r="C52" s="2"/>
      <c r="D52" s="2"/>
      <c r="E52" s="2"/>
      <c r="F52" s="7"/>
      <c r="G52" s="2"/>
      <c r="H52" s="2"/>
      <c r="I52" s="2"/>
      <c r="U52" s="6"/>
    </row>
    <row r="53" spans="2:21" x14ac:dyDescent="0.2">
      <c r="B53" s="2"/>
      <c r="C53" s="2"/>
      <c r="D53" s="2"/>
      <c r="E53" s="2"/>
      <c r="F53" s="7"/>
      <c r="G53" s="2"/>
      <c r="H53" s="2"/>
      <c r="I53" s="2"/>
      <c r="U53" s="6"/>
    </row>
    <row r="54" spans="2:21" x14ac:dyDescent="0.2">
      <c r="B54" s="2"/>
      <c r="C54" s="2"/>
      <c r="D54" s="2"/>
      <c r="E54" s="2"/>
      <c r="F54" s="7"/>
      <c r="G54" s="2"/>
      <c r="H54" s="2"/>
      <c r="I54" s="2"/>
      <c r="U54" s="6"/>
    </row>
    <row r="55" spans="2:21" x14ac:dyDescent="0.2">
      <c r="B55" s="2"/>
      <c r="C55" s="2"/>
      <c r="D55" s="2"/>
      <c r="E55" s="2"/>
      <c r="F55" s="2"/>
      <c r="G55" s="2"/>
      <c r="H55" s="2"/>
      <c r="I55" s="2"/>
    </row>
    <row r="56" spans="2:21" x14ac:dyDescent="0.2">
      <c r="B56" s="2" t="s">
        <v>25</v>
      </c>
      <c r="C56" s="1" t="s">
        <v>6</v>
      </c>
      <c r="D56" s="2" t="s">
        <v>7</v>
      </c>
      <c r="E56" s="2" t="s">
        <v>8</v>
      </c>
      <c r="F56" s="2" t="s">
        <v>9</v>
      </c>
      <c r="G56" s="2" t="s">
        <v>10</v>
      </c>
      <c r="H56" s="2" t="s">
        <v>11</v>
      </c>
      <c r="I56" s="1" t="s">
        <v>12</v>
      </c>
      <c r="J56" s="1" t="s">
        <v>13</v>
      </c>
      <c r="K56" s="1" t="s">
        <v>14</v>
      </c>
      <c r="L56" s="1" t="s">
        <v>15</v>
      </c>
      <c r="M56" s="1" t="s">
        <v>16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23</v>
      </c>
      <c r="U56" s="3" t="s">
        <v>24</v>
      </c>
    </row>
    <row r="57" spans="2:21" x14ac:dyDescent="0.2">
      <c r="B57" s="2">
        <v>1970</v>
      </c>
      <c r="C57" s="4">
        <f>[11]ASM_Annual_Fuel3!BJ10</f>
        <v>1025.2394208767039</v>
      </c>
      <c r="D57" s="5">
        <f>[11]ASM_Annual_Fuel3!BK10</f>
        <v>225.54014182377034</v>
      </c>
      <c r="E57" s="5">
        <f>[11]ASM_Annual_Fuel3!BL10</f>
        <v>69.457629065242031</v>
      </c>
      <c r="F57" s="5">
        <f>[11]ASM_Annual_Fuel3!BM10</f>
        <v>233.1450846953831</v>
      </c>
      <c r="G57" s="5">
        <f>[11]ASM_Annual_Fuel3!BN10</f>
        <v>1676.8293296070926</v>
      </c>
      <c r="H57" s="5">
        <f>[11]ASM_Annual_Fuel3!BO10</f>
        <v>30.291028498334043</v>
      </c>
      <c r="I57" s="4">
        <f>[11]ASM_Annual_Fuel3!BP10</f>
        <v>2792.6281494244427</v>
      </c>
      <c r="J57" s="4">
        <f>[11]ASM_Annual_Fuel3!BQ10</f>
        <v>2486.2734710772238</v>
      </c>
      <c r="K57" s="4">
        <f>[11]ASM_Annual_Fuel3!BR10</f>
        <v>159.09274698292725</v>
      </c>
      <c r="L57" s="4">
        <f>[11]ASM_Annual_Fuel3!BS10</f>
        <v>1117.4103450383041</v>
      </c>
      <c r="M57" s="4">
        <f>[11]ASM_Annual_Fuel3!BT10</f>
        <v>3864.937493867963</v>
      </c>
      <c r="N57" s="4">
        <f>[11]ASM_Annual_Fuel3!BU10</f>
        <v>344.88659524895439</v>
      </c>
      <c r="O57" s="4">
        <f>[11]ASM_Annual_Fuel3!BV10</f>
        <v>205.43169611777287</v>
      </c>
      <c r="P57" s="4">
        <f>[11]ASM_Annual_Fuel3!BW10</f>
        <v>74.994206099761243</v>
      </c>
      <c r="Q57" s="4">
        <f>[11]ASM_Annual_Fuel3!BX10</f>
        <v>105.66084719365652</v>
      </c>
      <c r="R57" s="4">
        <f>[11]ASM_Annual_Fuel3!BY10</f>
        <v>291.57455618133025</v>
      </c>
      <c r="S57" s="4">
        <f>[11]ASM_Annual_Fuel3!BZ10</f>
        <v>41.637418450355618</v>
      </c>
      <c r="T57" s="4">
        <f>[11]ASM_Annual_Fuel3!CA10</f>
        <v>47.729569076801901</v>
      </c>
      <c r="U57" s="6">
        <f t="shared" ref="U57:U97" si="2">SUM(C57:T57)</f>
        <v>14792.759729326021</v>
      </c>
    </row>
    <row r="58" spans="2:21" x14ac:dyDescent="0.2">
      <c r="B58" s="2">
        <v>1971</v>
      </c>
      <c r="C58" s="4">
        <f>[11]ASM_Annual_Fuel3!BJ11</f>
        <v>1041.4392566055014</v>
      </c>
      <c r="D58" s="5">
        <f>[11]ASM_Annual_Fuel3!BK11</f>
        <v>240.42711041711195</v>
      </c>
      <c r="E58" s="5">
        <f>[11]ASM_Annual_Fuel3!BL11</f>
        <v>65.691230457434273</v>
      </c>
      <c r="F58" s="5">
        <f>[11]ASM_Annual_Fuel3!BM11</f>
        <v>228.75555794949327</v>
      </c>
      <c r="G58" s="5">
        <f>[11]ASM_Annual_Fuel3!BN11</f>
        <v>1774.5898107351686</v>
      </c>
      <c r="H58" s="5">
        <f>[11]ASM_Annual_Fuel3!BO11</f>
        <v>28.981245210725596</v>
      </c>
      <c r="I58" s="4">
        <f>[11]ASM_Annual_Fuel3!BP11</f>
        <v>2793.4219083077564</v>
      </c>
      <c r="J58" s="4">
        <f>[11]ASM_Annual_Fuel3!BQ11</f>
        <v>2562.1387413783464</v>
      </c>
      <c r="K58" s="4">
        <f>[11]ASM_Annual_Fuel3!BR11</f>
        <v>174.40056907665885</v>
      </c>
      <c r="L58" s="4">
        <f>[11]ASM_Annual_Fuel3!BS11</f>
        <v>1169.4053021794657</v>
      </c>
      <c r="M58" s="4">
        <f>[11]ASM_Annual_Fuel3!BT11</f>
        <v>3608.6021000310971</v>
      </c>
      <c r="N58" s="4">
        <f>[11]ASM_Annual_Fuel3!BU11</f>
        <v>331.02849974109631</v>
      </c>
      <c r="O58" s="4">
        <f>[11]ASM_Annual_Fuel3!BV11</f>
        <v>209.66272055006277</v>
      </c>
      <c r="P58" s="4">
        <f>[11]ASM_Annual_Fuel3!BW11</f>
        <v>75.879990271664923</v>
      </c>
      <c r="Q58" s="4">
        <f>[11]ASM_Annual_Fuel3!BX11</f>
        <v>104.94400315600448</v>
      </c>
      <c r="R58" s="4">
        <f>[11]ASM_Annual_Fuel3!BY11</f>
        <v>305.33717812676463</v>
      </c>
      <c r="S58" s="4">
        <f>[11]ASM_Annual_Fuel3!BZ11</f>
        <v>45.136137426316026</v>
      </c>
      <c r="T58" s="4">
        <f>[11]ASM_Annual_Fuel3!CA11</f>
        <v>50.258813679382584</v>
      </c>
      <c r="U58" s="6">
        <f t="shared" si="2"/>
        <v>14810.100175300053</v>
      </c>
    </row>
    <row r="59" spans="2:21" x14ac:dyDescent="0.2">
      <c r="B59" s="2">
        <v>1972</v>
      </c>
      <c r="C59" s="4">
        <f>[11]ASM_Annual_Fuel3!BJ12</f>
        <v>1033.7732940337014</v>
      </c>
      <c r="D59" s="5">
        <f>[11]ASM_Annual_Fuel3!BK12</f>
        <v>242.48210352435277</v>
      </c>
      <c r="E59" s="5">
        <f>[11]ASM_Annual_Fuel3!BL12</f>
        <v>61.690356109039513</v>
      </c>
      <c r="F59" s="5">
        <f>[11]ASM_Annual_Fuel3!BM12</f>
        <v>239.87441262700719</v>
      </c>
      <c r="G59" s="5">
        <f>[11]ASM_Annual_Fuel3!BN12</f>
        <v>1856.5684738705736</v>
      </c>
      <c r="H59" s="5">
        <f>[11]ASM_Annual_Fuel3!BO12</f>
        <v>28.59798183782285</v>
      </c>
      <c r="I59" s="4">
        <f>[11]ASM_Annual_Fuel3!BP12</f>
        <v>2939.1111055370584</v>
      </c>
      <c r="J59" s="4">
        <f>[11]ASM_Annual_Fuel3!BQ12</f>
        <v>2578.0337383797546</v>
      </c>
      <c r="K59" s="4">
        <f>[11]ASM_Annual_Fuel3!BR12</f>
        <v>209.55477565245272</v>
      </c>
      <c r="L59" s="4">
        <f>[11]ASM_Annual_Fuel3!BS12</f>
        <v>1209.1243584394715</v>
      </c>
      <c r="M59" s="4">
        <f>[11]ASM_Annual_Fuel3!BT12</f>
        <v>3785.5386145932266</v>
      </c>
      <c r="N59" s="4">
        <f>[11]ASM_Annual_Fuel3!BU12</f>
        <v>343.77320812399466</v>
      </c>
      <c r="O59" s="4">
        <f>[11]ASM_Annual_Fuel3!BV12</f>
        <v>218.39703797300956</v>
      </c>
      <c r="P59" s="4">
        <f>[11]ASM_Annual_Fuel3!BW12</f>
        <v>74.747061380193131</v>
      </c>
      <c r="Q59" s="4">
        <f>[11]ASM_Annual_Fuel3!BX12</f>
        <v>110.22258197871564</v>
      </c>
      <c r="R59" s="4">
        <f>[11]ASM_Annual_Fuel3!BY12</f>
        <v>312.66549800977111</v>
      </c>
      <c r="S59" s="4">
        <f>[11]ASM_Annual_Fuel3!BZ12</f>
        <v>50.471560662555731</v>
      </c>
      <c r="T59" s="4">
        <f>[11]ASM_Annual_Fuel3!CA12</f>
        <v>57.277436919861096</v>
      </c>
      <c r="U59" s="6">
        <f t="shared" si="2"/>
        <v>15351.903599652562</v>
      </c>
    </row>
    <row r="60" spans="2:21" x14ac:dyDescent="0.2">
      <c r="B60" s="2">
        <v>1973</v>
      </c>
      <c r="C60" s="4">
        <f>[11]ASM_Annual_Fuel3!BJ13</f>
        <v>1002.7388099089143</v>
      </c>
      <c r="D60" s="5">
        <f>[11]ASM_Annual_Fuel3!BK13</f>
        <v>223.28416490121569</v>
      </c>
      <c r="E60" s="5">
        <f>[11]ASM_Annual_Fuel3!BL13</f>
        <v>52.443351114267543</v>
      </c>
      <c r="F60" s="5">
        <f>[11]ASM_Annual_Fuel3!BM13</f>
        <v>247.10923999438248</v>
      </c>
      <c r="G60" s="5">
        <f>[11]ASM_Annual_Fuel3!BN13</f>
        <v>1823.4914754065853</v>
      </c>
      <c r="H60" s="5">
        <f>[11]ASM_Annual_Fuel3!BO13</f>
        <v>26.669931974980639</v>
      </c>
      <c r="I60" s="4">
        <f>[11]ASM_Annual_Fuel3!BP13</f>
        <v>3102.474949837007</v>
      </c>
      <c r="J60" s="4">
        <f>[11]ASM_Annual_Fuel3!BQ13</f>
        <v>2619.3404671718845</v>
      </c>
      <c r="K60" s="4">
        <f>[11]ASM_Annual_Fuel3!BR13</f>
        <v>199.50643162268227</v>
      </c>
      <c r="L60" s="4">
        <f>[11]ASM_Annual_Fuel3!BS13</f>
        <v>1159.8330046800086</v>
      </c>
      <c r="M60" s="4">
        <f>[11]ASM_Annual_Fuel3!BT13</f>
        <v>4111.2014447395004</v>
      </c>
      <c r="N60" s="4">
        <f>[11]ASM_Annual_Fuel3!BU13</f>
        <v>325.62117898117543</v>
      </c>
      <c r="O60" s="4">
        <f>[11]ASM_Annual_Fuel3!BV13</f>
        <v>210.94368618770071</v>
      </c>
      <c r="P60" s="4">
        <f>[11]ASM_Annual_Fuel3!BW13</f>
        <v>64.99906124642898</v>
      </c>
      <c r="Q60" s="4">
        <f>[11]ASM_Annual_Fuel3!BX13</f>
        <v>107.88458131294843</v>
      </c>
      <c r="R60" s="4">
        <f>[11]ASM_Annual_Fuel3!BY13</f>
        <v>293.10981567003518</v>
      </c>
      <c r="S60" s="4">
        <f>[11]ASM_Annual_Fuel3!BZ13</f>
        <v>44.224441887244147</v>
      </c>
      <c r="T60" s="4">
        <f>[11]ASM_Annual_Fuel3!CA13</f>
        <v>48.931296111538408</v>
      </c>
      <c r="U60" s="6">
        <f t="shared" si="2"/>
        <v>15663.807332748498</v>
      </c>
    </row>
    <row r="61" spans="2:21" x14ac:dyDescent="0.2">
      <c r="B61" s="2">
        <v>1974</v>
      </c>
      <c r="C61" s="4">
        <f>[11]ASM_Annual_Fuel3!BJ14</f>
        <v>916.38228761252185</v>
      </c>
      <c r="D61" s="5">
        <f>[11]ASM_Annual_Fuel3!BK14</f>
        <v>195.18273179879691</v>
      </c>
      <c r="E61" s="5">
        <f>[11]ASM_Annual_Fuel3!BL14</f>
        <v>45.343594680817269</v>
      </c>
      <c r="F61" s="5">
        <f>[11]ASM_Annual_Fuel3!BM14</f>
        <v>236.32951784971422</v>
      </c>
      <c r="G61" s="5">
        <f>[11]ASM_Annual_Fuel3!BN14</f>
        <v>1841.4594640159989</v>
      </c>
      <c r="H61" s="5">
        <f>[11]ASM_Annual_Fuel3!BO14</f>
        <v>22.098920409671415</v>
      </c>
      <c r="I61" s="4">
        <f>[11]ASM_Annual_Fuel3!BP14</f>
        <v>3059.3692855128302</v>
      </c>
      <c r="J61" s="4">
        <f>[11]ASM_Annual_Fuel3!BQ14</f>
        <v>2984.1066150056604</v>
      </c>
      <c r="K61" s="4">
        <f>[11]ASM_Annual_Fuel3!BR14</f>
        <v>183.40529199206608</v>
      </c>
      <c r="L61" s="4">
        <f>[11]ASM_Annual_Fuel3!BS14</f>
        <v>1166.0564308853952</v>
      </c>
      <c r="M61" s="4">
        <f>[11]ASM_Annual_Fuel3!BT14</f>
        <v>3959.3259398847586</v>
      </c>
      <c r="N61" s="4">
        <f>[11]ASM_Annual_Fuel3!BU14</f>
        <v>293.69135137908847</v>
      </c>
      <c r="O61" s="4">
        <f>[11]ASM_Annual_Fuel3!BV14</f>
        <v>200.25859350879159</v>
      </c>
      <c r="P61" s="4">
        <f>[11]ASM_Annual_Fuel3!BW14</f>
        <v>54.711571164345017</v>
      </c>
      <c r="Q61" s="4">
        <f>[11]ASM_Annual_Fuel3!BX14</f>
        <v>95.738404505607377</v>
      </c>
      <c r="R61" s="4">
        <f>[11]ASM_Annual_Fuel3!BY14</f>
        <v>278.49585239729356</v>
      </c>
      <c r="S61" s="4">
        <f>[11]ASM_Annual_Fuel3!BZ14</f>
        <v>45.016686554556983</v>
      </c>
      <c r="T61" s="4">
        <f>[11]ASM_Annual_Fuel3!CA14</f>
        <v>43.214543825357822</v>
      </c>
      <c r="U61" s="6">
        <f t="shared" si="2"/>
        <v>15620.187082983271</v>
      </c>
    </row>
    <row r="62" spans="2:21" x14ac:dyDescent="0.2">
      <c r="B62" s="2">
        <v>1975</v>
      </c>
      <c r="C62" s="4">
        <f>[11]ASM_Annual_Fuel3!BJ15</f>
        <v>919.47748680792574</v>
      </c>
      <c r="D62" s="5">
        <f>[11]ASM_Annual_Fuel3!BK15</f>
        <v>194.60722748181865</v>
      </c>
      <c r="E62" s="5">
        <f>[11]ASM_Annual_Fuel3!BL15</f>
        <v>43.638892674927845</v>
      </c>
      <c r="F62" s="5">
        <f>[11]ASM_Annual_Fuel3!BM15</f>
        <v>221.3159713170036</v>
      </c>
      <c r="G62" s="5">
        <f>[11]ASM_Annual_Fuel3!BN15</f>
        <v>1695.0070009695717</v>
      </c>
      <c r="H62" s="5">
        <f>[11]ASM_Annual_Fuel3!BO15</f>
        <v>23.832405657932156</v>
      </c>
      <c r="I62" s="4">
        <f>[11]ASM_Annual_Fuel3!BP15</f>
        <v>2912.1731121392399</v>
      </c>
      <c r="J62" s="4">
        <f>[11]ASM_Annual_Fuel3!BQ15</f>
        <v>2647.2003018212563</v>
      </c>
      <c r="K62" s="4">
        <f>[11]ASM_Annual_Fuel3!BR15</f>
        <v>167.84096044703415</v>
      </c>
      <c r="L62" s="4">
        <f>[11]ASM_Annual_Fuel3!BS15</f>
        <v>1035.47811887231</v>
      </c>
      <c r="M62" s="4">
        <f>[11]ASM_Annual_Fuel3!BT15</f>
        <v>3317.3109261313675</v>
      </c>
      <c r="N62" s="4">
        <f>[11]ASM_Annual_Fuel3!BU15</f>
        <v>275.58926308356416</v>
      </c>
      <c r="O62" s="4">
        <f>[11]ASM_Annual_Fuel3!BV15</f>
        <v>183.33232342411438</v>
      </c>
      <c r="P62" s="4">
        <f>[11]ASM_Annual_Fuel3!BW15</f>
        <v>55.200028279715859</v>
      </c>
      <c r="Q62" s="4">
        <f>[11]ASM_Annual_Fuel3!BX15</f>
        <v>82.895915930684069</v>
      </c>
      <c r="R62" s="4">
        <f>[11]ASM_Annual_Fuel3!BY15</f>
        <v>261.61018655965438</v>
      </c>
      <c r="S62" s="4">
        <f>[11]ASM_Annual_Fuel3!BZ15</f>
        <v>38.122775143277181</v>
      </c>
      <c r="T62" s="4">
        <f>[11]ASM_Annual_Fuel3!CA15</f>
        <v>39.129404667640735</v>
      </c>
      <c r="U62" s="6">
        <f t="shared" si="2"/>
        <v>14113.762301409039</v>
      </c>
    </row>
    <row r="63" spans="2:21" x14ac:dyDescent="0.2">
      <c r="B63" s="2">
        <v>1976</v>
      </c>
      <c r="C63" s="4">
        <f>[11]ASM_Annual_Fuel3!BJ16</f>
        <v>923.77521271776016</v>
      </c>
      <c r="D63" s="5">
        <f>[11]ASM_Annual_Fuel3!BK16</f>
        <v>204.37397843656774</v>
      </c>
      <c r="E63" s="5">
        <f>[11]ASM_Annual_Fuel3!BL16</f>
        <v>42.659798028422571</v>
      </c>
      <c r="F63" s="5">
        <f>[11]ASM_Annual_Fuel3!BM16</f>
        <v>239.13695933624362</v>
      </c>
      <c r="G63" s="5">
        <f>[11]ASM_Annual_Fuel3!BN16</f>
        <v>1854.0595741469392</v>
      </c>
      <c r="H63" s="5">
        <f>[11]ASM_Annual_Fuel3!BO16</f>
        <v>19.308652681177552</v>
      </c>
      <c r="I63" s="4">
        <f>[11]ASM_Annual_Fuel3!BP16</f>
        <v>3008.8241187041867</v>
      </c>
      <c r="J63" s="4">
        <f>[11]ASM_Annual_Fuel3!BQ16</f>
        <v>2805.1630195756998</v>
      </c>
      <c r="K63" s="4">
        <f>[11]ASM_Annual_Fuel3!BR16</f>
        <v>171.86133237124594</v>
      </c>
      <c r="L63" s="4">
        <f>[11]ASM_Annual_Fuel3!BS16</f>
        <v>1081.96606517787</v>
      </c>
      <c r="M63" s="4">
        <f>[11]ASM_Annual_Fuel3!BT16</f>
        <v>3401.9293768233933</v>
      </c>
      <c r="N63" s="4">
        <f>[11]ASM_Annual_Fuel3!BU16</f>
        <v>278.00111223816049</v>
      </c>
      <c r="O63" s="4">
        <f>[11]ASM_Annual_Fuel3!BV16</f>
        <v>180.21861384703968</v>
      </c>
      <c r="P63" s="4">
        <f>[11]ASM_Annual_Fuel3!BW16</f>
        <v>54.859566379897664</v>
      </c>
      <c r="Q63" s="4">
        <f>[11]ASM_Annual_Fuel3!BX16</f>
        <v>87.675471319961019</v>
      </c>
      <c r="R63" s="4">
        <f>[11]ASM_Annual_Fuel3!BY16</f>
        <v>287.01035993942787</v>
      </c>
      <c r="S63" s="4">
        <f>[11]ASM_Annual_Fuel3!BZ16</f>
        <v>37.911695008283047</v>
      </c>
      <c r="T63" s="4">
        <f>[11]ASM_Annual_Fuel3!CA16</f>
        <v>38.759360672188258</v>
      </c>
      <c r="U63" s="6">
        <f t="shared" si="2"/>
        <v>14717.494267404461</v>
      </c>
    </row>
    <row r="64" spans="2:21" x14ac:dyDescent="0.2">
      <c r="B64" s="1">
        <v>1977</v>
      </c>
      <c r="C64" s="4">
        <f>[11]ASM_Annual_Fuel3!BJ17</f>
        <v>933.31874357025549</v>
      </c>
      <c r="D64" s="4">
        <f>[11]ASM_Annual_Fuel3!BK17</f>
        <v>215.23241681106174</v>
      </c>
      <c r="E64" s="4">
        <f>[11]ASM_Annual_Fuel3!BL17</f>
        <v>46.520198171871066</v>
      </c>
      <c r="F64" s="4">
        <f>[11]ASM_Annual_Fuel3!BM17</f>
        <v>237.29039335944378</v>
      </c>
      <c r="G64" s="4">
        <f>[11]ASM_Annual_Fuel3!BN17</f>
        <v>1903.5055023121824</v>
      </c>
      <c r="H64" s="4">
        <f>[11]ASM_Annual_Fuel3!BO17</f>
        <v>23.373896798763397</v>
      </c>
      <c r="I64" s="4">
        <f>[11]ASM_Annual_Fuel3!BP17</f>
        <v>3111.3747991054629</v>
      </c>
      <c r="J64" s="4">
        <f>[11]ASM_Annual_Fuel3!BQ17</f>
        <v>2736.8753227042434</v>
      </c>
      <c r="K64" s="4">
        <f>[11]ASM_Annual_Fuel3!BR17</f>
        <v>195.61017717490614</v>
      </c>
      <c r="L64" s="4">
        <f>[11]ASM_Annual_Fuel3!BS17</f>
        <v>1108.475410178173</v>
      </c>
      <c r="M64" s="4">
        <f>[11]ASM_Annual_Fuel3!BT17</f>
        <v>3345.2362405259669</v>
      </c>
      <c r="N64" s="4">
        <f>[11]ASM_Annual_Fuel3!BU17</f>
        <v>285.25328852059283</v>
      </c>
      <c r="O64" s="4">
        <f>[11]ASM_Annual_Fuel3!BV17</f>
        <v>163.98140169242498</v>
      </c>
      <c r="P64" s="4">
        <f>[11]ASM_Annual_Fuel3!BW17</f>
        <v>52.983336111267811</v>
      </c>
      <c r="Q64" s="4">
        <f>[11]ASM_Annual_Fuel3!BX17</f>
        <v>84.714250197230314</v>
      </c>
      <c r="R64" s="4">
        <f>[11]ASM_Annual_Fuel3!BY17</f>
        <v>304.37811782877924</v>
      </c>
      <c r="S64" s="4">
        <f>[11]ASM_Annual_Fuel3!BZ17</f>
        <v>41.259059285128885</v>
      </c>
      <c r="T64" s="4">
        <f>[11]ASM_Annual_Fuel3!CA17</f>
        <v>43.487571811087662</v>
      </c>
      <c r="U64" s="6">
        <f t="shared" si="2"/>
        <v>14832.870126158838</v>
      </c>
    </row>
    <row r="65" spans="2:21" x14ac:dyDescent="0.2">
      <c r="B65" s="1">
        <v>1978</v>
      </c>
      <c r="C65" s="4">
        <f>[11]ASM_Annual_Fuel3!BJ18</f>
        <v>960.85021509213618</v>
      </c>
      <c r="D65" s="4">
        <f>[11]ASM_Annual_Fuel3!BK18</f>
        <v>211.3871625823902</v>
      </c>
      <c r="E65" s="4">
        <f>[11]ASM_Annual_Fuel3!BL18</f>
        <v>48.402341278745268</v>
      </c>
      <c r="F65" s="4">
        <f>[11]ASM_Annual_Fuel3!BM18</f>
        <v>258.81464465008872</v>
      </c>
      <c r="G65" s="4">
        <f>[11]ASM_Annual_Fuel3!BN18</f>
        <v>1957.3812065519662</v>
      </c>
      <c r="H65" s="4">
        <f>[11]ASM_Annual_Fuel3!BO18</f>
        <v>23.509136802180493</v>
      </c>
      <c r="I65" s="4">
        <f>[11]ASM_Annual_Fuel3!BP18</f>
        <v>3101.6695336136172</v>
      </c>
      <c r="J65" s="4">
        <f>[11]ASM_Annual_Fuel3!BQ18</f>
        <v>2621.971176355411</v>
      </c>
      <c r="K65" s="4">
        <f>[11]ASM_Annual_Fuel3!BR18</f>
        <v>183.32151269547202</v>
      </c>
      <c r="L65" s="4">
        <f>[11]ASM_Annual_Fuel3!BS18</f>
        <v>1121.6910503926601</v>
      </c>
      <c r="M65" s="4">
        <f>[11]ASM_Annual_Fuel3!BT18</f>
        <v>3518.5332993251623</v>
      </c>
      <c r="N65" s="4">
        <f>[11]ASM_Annual_Fuel3!BU18</f>
        <v>295.90446588048593</v>
      </c>
      <c r="O65" s="4">
        <f>[11]ASM_Annual_Fuel3!BV18</f>
        <v>169.4214943772657</v>
      </c>
      <c r="P65" s="4">
        <f>[11]ASM_Annual_Fuel3!BW18</f>
        <v>56.9354068358452</v>
      </c>
      <c r="Q65" s="4">
        <f>[11]ASM_Annual_Fuel3!BX18</f>
        <v>86.547545354139999</v>
      </c>
      <c r="R65" s="4">
        <f>[11]ASM_Annual_Fuel3!BY18</f>
        <v>312.69301477526511</v>
      </c>
      <c r="S65" s="4">
        <f>[11]ASM_Annual_Fuel3!BZ18</f>
        <v>43.625017700421623</v>
      </c>
      <c r="T65" s="4">
        <f>[11]ASM_Annual_Fuel3!CA18</f>
        <v>45.474670329507163</v>
      </c>
      <c r="U65" s="6">
        <f t="shared" si="2"/>
        <v>15018.13289459276</v>
      </c>
    </row>
    <row r="66" spans="2:21" x14ac:dyDescent="0.2">
      <c r="B66" s="1">
        <v>1979</v>
      </c>
      <c r="C66" s="4">
        <f>[11]ASM_Annual_Fuel3!BJ19</f>
        <v>927.44320966216321</v>
      </c>
      <c r="D66" s="4">
        <f>[11]ASM_Annual_Fuel3!BK19</f>
        <v>200.02405119146917</v>
      </c>
      <c r="E66" s="4">
        <f>[11]ASM_Annual_Fuel3!BL19</f>
        <v>43.502643258100242</v>
      </c>
      <c r="F66" s="4">
        <f>[11]ASM_Annual_Fuel3!BM19</f>
        <v>258.13584635714432</v>
      </c>
      <c r="G66" s="4">
        <f>[11]ASM_Annual_Fuel3!BN19</f>
        <v>1953.5841253931962</v>
      </c>
      <c r="H66" s="4">
        <f>[11]ASM_Annual_Fuel3!BO19</f>
        <v>25.776040799978485</v>
      </c>
      <c r="I66" s="4">
        <f>[11]ASM_Annual_Fuel3!BP19</f>
        <v>3053.153803736277</v>
      </c>
      <c r="J66" s="4">
        <f>[11]ASM_Annual_Fuel3!BQ19</f>
        <v>2641.5642459618775</v>
      </c>
      <c r="K66" s="4">
        <f>[11]ASM_Annual_Fuel3!BR19</f>
        <v>170.57981942704774</v>
      </c>
      <c r="L66" s="4">
        <f>[11]ASM_Annual_Fuel3!BS19</f>
        <v>1110.4477758031253</v>
      </c>
      <c r="M66" s="4">
        <f>[11]ASM_Annual_Fuel3!BT19</f>
        <v>3553.3532623192036</v>
      </c>
      <c r="N66" s="4">
        <f>[11]ASM_Annual_Fuel3!BU19</f>
        <v>287.30153484874103</v>
      </c>
      <c r="O66" s="4">
        <f>[11]ASM_Annual_Fuel3!BV19</f>
        <v>171.43799219024862</v>
      </c>
      <c r="P66" s="4">
        <f>[11]ASM_Annual_Fuel3!BW19</f>
        <v>53.106404776990686</v>
      </c>
      <c r="Q66" s="4">
        <f>[11]ASM_Annual_Fuel3!BX19</f>
        <v>87.165287787165781</v>
      </c>
      <c r="R66" s="4">
        <f>[11]ASM_Annual_Fuel3!BY19</f>
        <v>295.31124400025766</v>
      </c>
      <c r="S66" s="4">
        <f>[11]ASM_Annual_Fuel3!BZ19</f>
        <v>41.539353256530084</v>
      </c>
      <c r="T66" s="4">
        <f>[11]ASM_Annual_Fuel3!CA19</f>
        <v>44.174157180206429</v>
      </c>
      <c r="U66" s="6">
        <f t="shared" si="2"/>
        <v>14917.600797949723</v>
      </c>
    </row>
    <row r="67" spans="2:21" x14ac:dyDescent="0.2">
      <c r="B67" s="1">
        <v>1980</v>
      </c>
      <c r="C67" s="4">
        <f>[11]ASM_Annual_Fuel3!BJ20</f>
        <v>922.40770166183279</v>
      </c>
      <c r="D67" s="4">
        <f>[11]ASM_Annual_Fuel3!BK20</f>
        <v>184.78026992160108</v>
      </c>
      <c r="E67" s="4">
        <f>[11]ASM_Annual_Fuel3!BL20</f>
        <v>42.470738760111416</v>
      </c>
      <c r="F67" s="4">
        <f>[11]ASM_Annual_Fuel3!BM20</f>
        <v>242.89727792370905</v>
      </c>
      <c r="G67" s="4">
        <f>[11]ASM_Annual_Fuel3!BN20</f>
        <v>1902.3768621022043</v>
      </c>
      <c r="H67" s="4">
        <f>[11]ASM_Annual_Fuel3!BO20</f>
        <v>25.106376545139955</v>
      </c>
      <c r="I67" s="4">
        <f>[11]ASM_Annual_Fuel3!BP20</f>
        <v>2931.8295070227023</v>
      </c>
      <c r="J67" s="4">
        <f>[11]ASM_Annual_Fuel3!BQ20</f>
        <v>2483.7558600045877</v>
      </c>
      <c r="K67" s="4">
        <f>[11]ASM_Annual_Fuel3!BR20</f>
        <v>148.87581004766508</v>
      </c>
      <c r="L67" s="4">
        <f>[11]ASM_Annual_Fuel3!BS20</f>
        <v>984.83199894460563</v>
      </c>
      <c r="M67" s="4">
        <f>[11]ASM_Annual_Fuel3!BT20</f>
        <v>2885.7306579716974</v>
      </c>
      <c r="N67" s="4">
        <f>[11]ASM_Annual_Fuel3!BU20</f>
        <v>268.52909341700325</v>
      </c>
      <c r="O67" s="4">
        <f>[11]ASM_Annual_Fuel3!BV20</f>
        <v>159.98993177375115</v>
      </c>
      <c r="P67" s="4">
        <f>[11]ASM_Annual_Fuel3!BW20</f>
        <v>52.692981163001093</v>
      </c>
      <c r="Q67" s="4">
        <f>[11]ASM_Annual_Fuel3!BX20</f>
        <v>79.10024335567347</v>
      </c>
      <c r="R67" s="4">
        <f>[11]ASM_Annual_Fuel3!BY20</f>
        <v>259.04671378326719</v>
      </c>
      <c r="S67" s="4">
        <f>[11]ASM_Annual_Fuel3!BZ20</f>
        <v>37.846453060468896</v>
      </c>
      <c r="T67" s="4">
        <f>[11]ASM_Annual_Fuel3!CA20</f>
        <v>42.106648223701853</v>
      </c>
      <c r="U67" s="6">
        <f t="shared" si="2"/>
        <v>13654.375125682722</v>
      </c>
    </row>
    <row r="68" spans="2:21" x14ac:dyDescent="0.2">
      <c r="B68" s="1">
        <v>1981</v>
      </c>
      <c r="C68" s="4">
        <f>[11]ASM_Annual_Fuel3!BJ21</f>
        <v>871.84697216243671</v>
      </c>
      <c r="D68" s="4">
        <f>[11]ASM_Annual_Fuel3!BK21</f>
        <v>180.50914249836566</v>
      </c>
      <c r="E68" s="4">
        <f>[11]ASM_Annual_Fuel3!BL21</f>
        <v>42.345051313580534</v>
      </c>
      <c r="F68" s="4">
        <f>[11]ASM_Annual_Fuel3!BM21</f>
        <v>240.63906050766875</v>
      </c>
      <c r="G68" s="4">
        <f>[11]ASM_Annual_Fuel3!BN21</f>
        <v>1945.5459826376425</v>
      </c>
      <c r="H68" s="4">
        <f>[11]ASM_Annual_Fuel3!BO21</f>
        <v>25.110901303618594</v>
      </c>
      <c r="I68" s="4">
        <f>[11]ASM_Annual_Fuel3!BP21</f>
        <v>2462.6978715783816</v>
      </c>
      <c r="J68" s="4">
        <f>[11]ASM_Annual_Fuel3!BQ21</f>
        <v>2411.7206101045604</v>
      </c>
      <c r="K68" s="4">
        <f>[11]ASM_Annual_Fuel3!BR21</f>
        <v>143.31845004025831</v>
      </c>
      <c r="L68" s="4">
        <f>[11]ASM_Annual_Fuel3!BS21</f>
        <v>939.40731186371977</v>
      </c>
      <c r="M68" s="4">
        <f>[11]ASM_Annual_Fuel3!BT21</f>
        <v>2863.4257409779875</v>
      </c>
      <c r="N68" s="4">
        <f>[11]ASM_Annual_Fuel3!BU21</f>
        <v>258.21315692472746</v>
      </c>
      <c r="O68" s="4">
        <f>[11]ASM_Annual_Fuel3!BV21</f>
        <v>149.91649472996102</v>
      </c>
      <c r="P68" s="4">
        <f>[11]ASM_Annual_Fuel3!BW21</f>
        <v>50.110291723208206</v>
      </c>
      <c r="Q68" s="4">
        <f>[11]ASM_Annual_Fuel3!BX21</f>
        <v>75.069692323553895</v>
      </c>
      <c r="R68" s="4">
        <f>[11]ASM_Annual_Fuel3!BY21</f>
        <v>245.592678776209</v>
      </c>
      <c r="S68" s="4">
        <f>[11]ASM_Annual_Fuel3!BZ21</f>
        <v>35.349587816966157</v>
      </c>
      <c r="T68" s="4">
        <f>[11]ASM_Annual_Fuel3!CA21</f>
        <v>39.419355998762526</v>
      </c>
      <c r="U68" s="6">
        <f t="shared" si="2"/>
        <v>12980.238353281609</v>
      </c>
    </row>
    <row r="69" spans="2:21" x14ac:dyDescent="0.2">
      <c r="B69" s="1">
        <v>1982</v>
      </c>
      <c r="C69" s="4">
        <f>[11]ASM_Annual_Fuel3!BJ22</f>
        <v>891.93788225512594</v>
      </c>
      <c r="D69" s="4">
        <f>[11]ASM_Annual_Fuel3!BK22</f>
        <v>159.78213317458031</v>
      </c>
      <c r="E69" s="4">
        <f>[11]ASM_Annual_Fuel3!BL22</f>
        <v>34.013769143533565</v>
      </c>
      <c r="F69" s="4">
        <f>[11]ASM_Annual_Fuel3!BM22</f>
        <v>210.02915005482549</v>
      </c>
      <c r="G69" s="4">
        <f>[11]ASM_Annual_Fuel3!BN22</f>
        <v>1845.776193736714</v>
      </c>
      <c r="H69" s="4">
        <f>[11]ASM_Annual_Fuel3!BO22</f>
        <v>26.386883194594706</v>
      </c>
      <c r="I69" s="4">
        <f>[11]ASM_Annual_Fuel3!BP22</f>
        <v>2440.9314981412763</v>
      </c>
      <c r="J69" s="4">
        <f>[11]ASM_Annual_Fuel3!BQ22</f>
        <v>2159.1595693274257</v>
      </c>
      <c r="K69" s="4">
        <f>[11]ASM_Annual_Fuel3!BR22</f>
        <v>136.26444012949824</v>
      </c>
      <c r="L69" s="4">
        <f>[11]ASM_Annual_Fuel3!BS22</f>
        <v>785.08748857552825</v>
      </c>
      <c r="M69" s="4">
        <f>[11]ASM_Annual_Fuel3!BT22</f>
        <v>1939.1872750254779</v>
      </c>
      <c r="N69" s="4">
        <f>[11]ASM_Annual_Fuel3!BU22</f>
        <v>255.11123699757593</v>
      </c>
      <c r="O69" s="4">
        <f>[11]ASM_Annual_Fuel3!BV22</f>
        <v>146.71824713642917</v>
      </c>
      <c r="P69" s="4">
        <f>[11]ASM_Annual_Fuel3!BW22</f>
        <v>56.145183757856287</v>
      </c>
      <c r="Q69" s="4">
        <f>[11]ASM_Annual_Fuel3!BX22</f>
        <v>71.438470733898484</v>
      </c>
      <c r="R69" s="4">
        <f>[11]ASM_Annual_Fuel3!BY22</f>
        <v>227.04383602320218</v>
      </c>
      <c r="S69" s="4">
        <f>[11]ASM_Annual_Fuel3!BZ22</f>
        <v>32.584803977169017</v>
      </c>
      <c r="T69" s="4">
        <f>[11]ASM_Annual_Fuel3!CA22</f>
        <v>35.311188624615482</v>
      </c>
      <c r="U69" s="6">
        <f t="shared" si="2"/>
        <v>11452.909250009327</v>
      </c>
    </row>
    <row r="70" spans="2:21" x14ac:dyDescent="0.2">
      <c r="B70" s="1">
        <v>1983</v>
      </c>
      <c r="C70" s="4">
        <f>[11]ASM_Annual_Fuel3!BJ23</f>
        <v>926.28715741012616</v>
      </c>
      <c r="D70" s="4">
        <f>[11]ASM_Annual_Fuel3!BK23</f>
        <v>178.92517753979021</v>
      </c>
      <c r="E70" s="4">
        <f>[11]ASM_Annual_Fuel3!BL23</f>
        <v>36.976401811761477</v>
      </c>
      <c r="F70" s="4">
        <f>[11]ASM_Annual_Fuel3!BM23</f>
        <v>231.04670582383781</v>
      </c>
      <c r="G70" s="4">
        <f>[11]ASM_Annual_Fuel3!BN23</f>
        <v>2015.7924399069686</v>
      </c>
      <c r="H70" s="4">
        <f>[11]ASM_Annual_Fuel3!BO23</f>
        <v>27.737445560605206</v>
      </c>
      <c r="I70" s="4">
        <f>[11]ASM_Annual_Fuel3!BP23</f>
        <v>2468.9059350476141</v>
      </c>
      <c r="J70" s="4">
        <f>[11]ASM_Annual_Fuel3!BQ23</f>
        <v>2238.8395446604609</v>
      </c>
      <c r="K70" s="4">
        <f>[11]ASM_Annual_Fuel3!BR23</f>
        <v>143.92248842557854</v>
      </c>
      <c r="L70" s="4">
        <f>[11]ASM_Annual_Fuel3!BS23</f>
        <v>856.96223110887286</v>
      </c>
      <c r="M70" s="4">
        <f>[11]ASM_Annual_Fuel3!BT23</f>
        <v>2131.381677855878</v>
      </c>
      <c r="N70" s="4">
        <f>[11]ASM_Annual_Fuel3!BU23</f>
        <v>253.36571338825021</v>
      </c>
      <c r="O70" s="4">
        <f>[11]ASM_Annual_Fuel3!BV23</f>
        <v>141.06442348681631</v>
      </c>
      <c r="P70" s="4">
        <f>[11]ASM_Annual_Fuel3!BW23</f>
        <v>56.920181481751008</v>
      </c>
      <c r="Q70" s="4">
        <f>[11]ASM_Annual_Fuel3!BX23</f>
        <v>74.6434952451839</v>
      </c>
      <c r="R70" s="4">
        <f>[11]ASM_Annual_Fuel3!BY23</f>
        <v>254.64916290082834</v>
      </c>
      <c r="S70" s="4">
        <f>[11]ASM_Annual_Fuel3!BZ23</f>
        <v>34.528968276392881</v>
      </c>
      <c r="T70" s="4">
        <f>[11]ASM_Annual_Fuel3!CA23</f>
        <v>37.91854792698863</v>
      </c>
      <c r="U70" s="6">
        <f t="shared" si="2"/>
        <v>12109.867697857704</v>
      </c>
    </row>
    <row r="71" spans="2:21" x14ac:dyDescent="0.2">
      <c r="B71" s="1">
        <v>1984</v>
      </c>
      <c r="C71" s="4">
        <f>[11]ASM_Annual_Fuel3!BJ24</f>
        <v>919.28113220431328</v>
      </c>
      <c r="D71" s="4">
        <f>[11]ASM_Annual_Fuel3!BK24</f>
        <v>176.12202882047774</v>
      </c>
      <c r="E71" s="4">
        <f>[11]ASM_Annual_Fuel3!BL24</f>
        <v>32.566779212883922</v>
      </c>
      <c r="F71" s="4">
        <f>[11]ASM_Annual_Fuel3!BM24</f>
        <v>243.7496023068787</v>
      </c>
      <c r="G71" s="4">
        <f>[11]ASM_Annual_Fuel3!BN24</f>
        <v>2078.3417168105088</v>
      </c>
      <c r="H71" s="4">
        <f>[11]ASM_Annual_Fuel3!BO24</f>
        <v>31.98743113422907</v>
      </c>
      <c r="I71" s="4">
        <f>[11]ASM_Annual_Fuel3!BP24</f>
        <v>2493.1362462733782</v>
      </c>
      <c r="J71" s="4">
        <f>[11]ASM_Annual_Fuel3!BQ24</f>
        <v>2327.8418674047139</v>
      </c>
      <c r="K71" s="4">
        <f>[11]ASM_Annual_Fuel3!BR24</f>
        <v>145.58566260981641</v>
      </c>
      <c r="L71" s="4">
        <f>[11]ASM_Annual_Fuel3!BS24</f>
        <v>866.90508828235647</v>
      </c>
      <c r="M71" s="4">
        <f>[11]ASM_Annual_Fuel3!BT24</f>
        <v>2131.9359881692862</v>
      </c>
      <c r="N71" s="4">
        <f>[11]ASM_Annual_Fuel3!BU24</f>
        <v>244.02633808062384</v>
      </c>
      <c r="O71" s="4">
        <f>[11]ASM_Annual_Fuel3!BV24</f>
        <v>139.366750624193</v>
      </c>
      <c r="P71" s="5">
        <f>[11]ASM_Annual_Fuel3!BW24</f>
        <v>57.108867653751616</v>
      </c>
      <c r="Q71" s="4">
        <f>[11]ASM_Annual_Fuel3!BX24</f>
        <v>72.050738028216614</v>
      </c>
      <c r="R71" s="4">
        <f>[11]ASM_Annual_Fuel3!BY24</f>
        <v>264.14226388134483</v>
      </c>
      <c r="S71" s="4">
        <f>[11]ASM_Annual_Fuel3!BZ24</f>
        <v>38.287353267419007</v>
      </c>
      <c r="T71" s="4">
        <f>[11]ASM_Annual_Fuel3!CA24</f>
        <v>38.181347066222365</v>
      </c>
      <c r="U71" s="6">
        <f t="shared" si="2"/>
        <v>12300.61720183061</v>
      </c>
    </row>
    <row r="72" spans="2:21" x14ac:dyDescent="0.2">
      <c r="B72" s="1">
        <v>1985</v>
      </c>
      <c r="C72" s="4">
        <f>[11]ASM_Annual_Fuel3!BJ25</f>
        <v>814.40918409036976</v>
      </c>
      <c r="D72" s="4">
        <f>[11]ASM_Annual_Fuel3!BK25</f>
        <v>156.1414043262503</v>
      </c>
      <c r="E72" s="4">
        <f>[11]ASM_Annual_Fuel3!BL25</f>
        <v>27.870927218965463</v>
      </c>
      <c r="F72" s="4">
        <f>[11]ASM_Annual_Fuel3!BM25</f>
        <v>248.7998733914439</v>
      </c>
      <c r="G72" s="4">
        <f>[11]ASM_Annual_Fuel3!BN25</f>
        <v>2017.3632372266716</v>
      </c>
      <c r="H72" s="4">
        <f>[11]ASM_Annual_Fuel3!BO25</f>
        <v>26.699079874753142</v>
      </c>
      <c r="I72" s="4">
        <f>[11]ASM_Annual_Fuel3!BP25</f>
        <v>2519.6333802647096</v>
      </c>
      <c r="J72" s="4">
        <f>[11]ASM_Annual_Fuel3!BQ25</f>
        <v>1982.3306729500532</v>
      </c>
      <c r="K72" s="4">
        <f>[11]ASM_Annual_Fuel3!BR25</f>
        <v>128.43055874180072</v>
      </c>
      <c r="L72" s="4">
        <f>[11]ASM_Annual_Fuel3!BS25</f>
        <v>791.01545520082436</v>
      </c>
      <c r="M72" s="4">
        <f>[11]ASM_Annual_Fuel3!BT25</f>
        <v>1931.5726855408925</v>
      </c>
      <c r="N72" s="4">
        <f>[11]ASM_Annual_Fuel3!BU25</f>
        <v>218.6220851003327</v>
      </c>
      <c r="O72" s="4">
        <f>[11]ASM_Annual_Fuel3!BV25</f>
        <v>118.55685257512636</v>
      </c>
      <c r="P72" s="8">
        <f>[11]ASM_Annual_Fuel3!BW25</f>
        <v>54.78945572429496</v>
      </c>
      <c r="Q72" s="4">
        <f>[11]ASM_Annual_Fuel3!BX25</f>
        <v>62.919467623803939</v>
      </c>
      <c r="R72" s="4">
        <f>[11]ASM_Annual_Fuel3!BY25</f>
        <v>234.98001273849101</v>
      </c>
      <c r="S72" s="4">
        <f>[11]ASM_Annual_Fuel3!BZ25</f>
        <v>37.383822846973821</v>
      </c>
      <c r="T72" s="4">
        <f>[11]ASM_Annual_Fuel3!CA25</f>
        <v>33.863505680901589</v>
      </c>
      <c r="U72" s="6">
        <f t="shared" si="2"/>
        <v>11405.381661116657</v>
      </c>
    </row>
    <row r="73" spans="2:21" x14ac:dyDescent="0.2">
      <c r="B73" s="1">
        <v>1986</v>
      </c>
      <c r="C73" s="4">
        <f>[11]ASM_Annual_Fuel3!BJ26</f>
        <v>823.60645075902494</v>
      </c>
      <c r="D73" s="4">
        <f>[11]ASM_Annual_Fuel3!BK26</f>
        <v>162.62613194514353</v>
      </c>
      <c r="E73" s="4">
        <f>[11]ASM_Annual_Fuel3!BL26</f>
        <v>32.187184913229849</v>
      </c>
      <c r="F73" s="4">
        <f>[11]ASM_Annual_Fuel3!BM26</f>
        <v>247.01414805980755</v>
      </c>
      <c r="G73" s="4">
        <f>[11]ASM_Annual_Fuel3!BN26</f>
        <v>2057.9097232823137</v>
      </c>
      <c r="H73" s="4">
        <f>[11]ASM_Annual_Fuel3!BO26</f>
        <v>28.768870203727818</v>
      </c>
      <c r="I73" s="4">
        <f>[11]ASM_Annual_Fuel3!BP26</f>
        <v>2581.8826209492581</v>
      </c>
      <c r="J73" s="4">
        <f>[11]ASM_Annual_Fuel3!BQ26</f>
        <v>2036.183925240352</v>
      </c>
      <c r="K73" s="4">
        <f>[11]ASM_Annual_Fuel3!BR26</f>
        <v>135.35318195711619</v>
      </c>
      <c r="L73" s="4">
        <f>[11]ASM_Annual_Fuel3!BS26</f>
        <v>826.32146985255554</v>
      </c>
      <c r="M73" s="4">
        <f>[11]ASM_Annual_Fuel3!BT26</f>
        <v>1907.5272159013148</v>
      </c>
      <c r="N73" s="4">
        <f>[11]ASM_Annual_Fuel3!BU26</f>
        <v>222.48429266941065</v>
      </c>
      <c r="O73" s="4">
        <f>[11]ASM_Annual_Fuel3!BV26</f>
        <v>123.72183275379507</v>
      </c>
      <c r="P73" s="8">
        <f>[11]ASM_Annual_Fuel3!BW26</f>
        <v>56.995599679250937</v>
      </c>
      <c r="Q73" s="4">
        <f>[11]ASM_Annual_Fuel3!BX26</f>
        <v>66.561881157563874</v>
      </c>
      <c r="R73" s="4">
        <f>[11]ASM_Annual_Fuel3!BY26</f>
        <v>235.3159154044211</v>
      </c>
      <c r="S73" s="4">
        <f>[11]ASM_Annual_Fuel3!BZ26</f>
        <v>39.639112975820623</v>
      </c>
      <c r="T73" s="4">
        <f>[11]ASM_Annual_Fuel3!CA26</f>
        <v>35.76361081026549</v>
      </c>
      <c r="U73" s="6">
        <f t="shared" si="2"/>
        <v>11619.863168514372</v>
      </c>
    </row>
    <row r="74" spans="2:21" x14ac:dyDescent="0.2">
      <c r="B74" s="1">
        <v>1987</v>
      </c>
      <c r="C74" s="4">
        <f>[11]ASM_Annual_Fuel3!BJ27</f>
        <v>832.80371742768023</v>
      </c>
      <c r="D74" s="4">
        <f>[11]ASM_Annual_Fuel3!BK27</f>
        <v>169.11085956403676</v>
      </c>
      <c r="E74" s="4">
        <f>[11]ASM_Annual_Fuel3!BL27</f>
        <v>36.503442607494243</v>
      </c>
      <c r="F74" s="4">
        <f>[11]ASM_Annual_Fuel3!BM27</f>
        <v>245.22842272817118</v>
      </c>
      <c r="G74" s="4">
        <f>[11]ASM_Annual_Fuel3!BN27</f>
        <v>2098.4562093379559</v>
      </c>
      <c r="H74" s="4">
        <f>[11]ASM_Annual_Fuel3!BO27</f>
        <v>30.838660532702491</v>
      </c>
      <c r="I74" s="4">
        <f>[11]ASM_Annual_Fuel3!BP27</f>
        <v>2644.1318616338067</v>
      </c>
      <c r="J74" s="4">
        <f>[11]ASM_Annual_Fuel3!BQ27</f>
        <v>2090.0371775306508</v>
      </c>
      <c r="K74" s="4">
        <f>[11]ASM_Annual_Fuel3!BR27</f>
        <v>142.27580517243166</v>
      </c>
      <c r="L74" s="4">
        <f>[11]ASM_Annual_Fuel3!BS27</f>
        <v>861.6274845042866</v>
      </c>
      <c r="M74" s="4">
        <f>[11]ASM_Annual_Fuel3!BT27</f>
        <v>1883.481746261737</v>
      </c>
      <c r="N74" s="4">
        <f>[11]ASM_Annual_Fuel3!BU27</f>
        <v>226.34650023848857</v>
      </c>
      <c r="O74" s="4">
        <f>[11]ASM_Annual_Fuel3!BV27</f>
        <v>128.88681293246378</v>
      </c>
      <c r="P74" s="5">
        <f>[11]ASM_Annual_Fuel3!BW27</f>
        <v>59.201743634206906</v>
      </c>
      <c r="Q74" s="4">
        <f>[11]ASM_Annual_Fuel3!BX27</f>
        <v>70.204294691323796</v>
      </c>
      <c r="R74" s="4">
        <f>[11]ASM_Annual_Fuel3!BY27</f>
        <v>235.6518180703512</v>
      </c>
      <c r="S74" s="4">
        <f>[11]ASM_Annual_Fuel3!BZ27</f>
        <v>41.894403104667425</v>
      </c>
      <c r="T74" s="4">
        <f>[11]ASM_Annual_Fuel3!CA27</f>
        <v>37.663715939629398</v>
      </c>
      <c r="U74" s="6">
        <f t="shared" si="2"/>
        <v>11834.344675912085</v>
      </c>
    </row>
    <row r="75" spans="2:21" x14ac:dyDescent="0.2">
      <c r="B75" s="1">
        <v>1988</v>
      </c>
      <c r="C75" s="4">
        <f>[11]ASM_Annual_Fuel3!BJ28</f>
        <v>851.12053122624513</v>
      </c>
      <c r="D75" s="4">
        <f>[11]ASM_Annual_Fuel3!BK28</f>
        <v>168.48905994885055</v>
      </c>
      <c r="E75" s="4">
        <f>[11]ASM_Annual_Fuel3!BL28</f>
        <v>46.203934666809843</v>
      </c>
      <c r="F75" s="4">
        <f>[11]ASM_Annual_Fuel3!BM28</f>
        <v>302.60197307912358</v>
      </c>
      <c r="G75" s="4">
        <f>[11]ASM_Annual_Fuel3!BN28</f>
        <v>2153.9562641132611</v>
      </c>
      <c r="H75" s="4">
        <f>[11]ASM_Annual_Fuel3!BO28</f>
        <v>40.089746346787351</v>
      </c>
      <c r="I75" s="4">
        <f>[11]ASM_Annual_Fuel3!BP28</f>
        <v>3018.3157833208888</v>
      </c>
      <c r="J75" s="4">
        <f>[11]ASM_Annual_Fuel3!BQ28</f>
        <v>2425.2974275342949</v>
      </c>
      <c r="K75" s="4">
        <f>[11]ASM_Annual_Fuel3!BR28</f>
        <v>150.36582650079393</v>
      </c>
      <c r="L75" s="4">
        <f>[11]ASM_Annual_Fuel3!BS28</f>
        <v>884.64406029384702</v>
      </c>
      <c r="M75" s="4">
        <f>[11]ASM_Annual_Fuel3!BT28</f>
        <v>2134.8918237453663</v>
      </c>
      <c r="N75" s="4">
        <f>[11]ASM_Annual_Fuel3!BU28</f>
        <v>251.14969713900282</v>
      </c>
      <c r="O75" s="4">
        <f>[11]ASM_Annual_Fuel3!BV28</f>
        <v>138.88393804304263</v>
      </c>
      <c r="P75" s="4">
        <f>[11]ASM_Annual_Fuel3!BW28</f>
        <v>62.693189717341816</v>
      </c>
      <c r="Q75" s="4">
        <f>[11]ASM_Annual_Fuel3!BX28</f>
        <v>64.55717435203718</v>
      </c>
      <c r="R75" s="4">
        <f>[11]ASM_Annual_Fuel3!BY28</f>
        <v>254.78050349600764</v>
      </c>
      <c r="S75" s="4">
        <f>[11]ASM_Annual_Fuel3!BZ28</f>
        <v>48.640156995919362</v>
      </c>
      <c r="T75" s="4">
        <f>[11]ASM_Annual_Fuel3!CA28</f>
        <v>45.434393503358493</v>
      </c>
      <c r="U75" s="6">
        <f t="shared" si="2"/>
        <v>13042.115484022981</v>
      </c>
    </row>
    <row r="76" spans="2:21" x14ac:dyDescent="0.2">
      <c r="B76" s="1">
        <v>1989</v>
      </c>
      <c r="C76" s="4">
        <f>[11]ASM_Annual_Fuel3!BJ29</f>
        <v>835.17452357445438</v>
      </c>
      <c r="D76" s="4">
        <f>[11]ASM_Annual_Fuel3!BK29</f>
        <v>166.93663245253927</v>
      </c>
      <c r="E76" s="4">
        <f>[11]ASM_Annual_Fuel3!BL29</f>
        <v>40.304820734345789</v>
      </c>
      <c r="F76" s="4">
        <f>[11]ASM_Annual_Fuel3!BM29</f>
        <v>301.91691736165563</v>
      </c>
      <c r="G76" s="4">
        <f>[11]ASM_Annual_Fuel3!BN29</f>
        <v>2201.6038590843573</v>
      </c>
      <c r="H76" s="4">
        <f>[11]ASM_Annual_Fuel3!BO29</f>
        <v>40.00748214553527</v>
      </c>
      <c r="I76" s="4">
        <f>[11]ASM_Annual_Fuel3!BP29</f>
        <v>2965.3762841158969</v>
      </c>
      <c r="J76" s="4">
        <f>[11]ASM_Annual_Fuel3!BQ29</f>
        <v>2521.8421868716355</v>
      </c>
      <c r="K76" s="4">
        <f>[11]ASM_Annual_Fuel3!BR29</f>
        <v>145.5880824076971</v>
      </c>
      <c r="L76" s="4">
        <f>[11]ASM_Annual_Fuel3!BS29</f>
        <v>850.30320317442704</v>
      </c>
      <c r="M76" s="4">
        <f>[11]ASM_Annual_Fuel3!BT29</f>
        <v>2032.5678332944701</v>
      </c>
      <c r="N76" s="4">
        <f>[11]ASM_Annual_Fuel3!BU29</f>
        <v>237.59679960395164</v>
      </c>
      <c r="O76" s="4">
        <f>[11]ASM_Annual_Fuel3!BV29</f>
        <v>129.12474892745882</v>
      </c>
      <c r="P76" s="4">
        <f>[11]ASM_Annual_Fuel3!BW29</f>
        <v>61.055315752756144</v>
      </c>
      <c r="Q76" s="4">
        <f>[11]ASM_Annual_Fuel3!BX29</f>
        <v>61.932768034935251</v>
      </c>
      <c r="R76" s="4">
        <f>[11]ASM_Annual_Fuel3!BY29</f>
        <v>251.29928605401264</v>
      </c>
      <c r="S76" s="4">
        <f>[11]ASM_Annual_Fuel3!BZ29</f>
        <v>52.354290648861124</v>
      </c>
      <c r="T76" s="4">
        <f>[11]ASM_Annual_Fuel3!CA29</f>
        <v>40.580001159272456</v>
      </c>
      <c r="U76" s="6">
        <f t="shared" si="2"/>
        <v>12935.565035398264</v>
      </c>
    </row>
    <row r="77" spans="2:21" x14ac:dyDescent="0.2">
      <c r="B77" s="1">
        <v>1990</v>
      </c>
      <c r="C77" s="4">
        <f>[11]ASM_Annual_Fuel3!BJ30</f>
        <v>793.13761633927845</v>
      </c>
      <c r="D77" s="4">
        <f>[11]ASM_Annual_Fuel3!BK30</f>
        <v>153.78237250176082</v>
      </c>
      <c r="E77" s="4">
        <f>[11]ASM_Annual_Fuel3!BL30</f>
        <v>31.675268143546607</v>
      </c>
      <c r="F77" s="4">
        <f>[11]ASM_Annual_Fuel3!BM30</f>
        <v>331.12977475245151</v>
      </c>
      <c r="G77" s="4">
        <f>[11]ASM_Annual_Fuel3!BN30</f>
        <v>2381.0050028653636</v>
      </c>
      <c r="H77" s="4">
        <f>[11]ASM_Annual_Fuel3!BO30</f>
        <v>38.982057972374477</v>
      </c>
      <c r="I77" s="4">
        <f>[11]ASM_Annual_Fuel3!BP30</f>
        <v>2981.7236021574176</v>
      </c>
      <c r="J77" s="4">
        <f>[11]ASM_Annual_Fuel3!BQ30</f>
        <v>2717.7721792901602</v>
      </c>
      <c r="K77" s="4">
        <f>[11]ASM_Annual_Fuel3!BR30</f>
        <v>129.32914854174896</v>
      </c>
      <c r="L77" s="4">
        <f>[11]ASM_Annual_Fuel3!BS30</f>
        <v>783.91581768346737</v>
      </c>
      <c r="M77" s="4">
        <f>[11]ASM_Annual_Fuel3!BT30</f>
        <v>1820.3873750997147</v>
      </c>
      <c r="N77" s="4">
        <f>[11]ASM_Annual_Fuel3!BU30</f>
        <v>208.57471341399284</v>
      </c>
      <c r="O77" s="4">
        <f>[11]ASM_Annual_Fuel3!BV30</f>
        <v>108.86511425061509</v>
      </c>
      <c r="P77" s="4">
        <f>[11]ASM_Annual_Fuel3!BW30</f>
        <v>56.55366957843782</v>
      </c>
      <c r="Q77" s="4">
        <f>[11]ASM_Annual_Fuel3!BX30</f>
        <v>54.448808960029581</v>
      </c>
      <c r="R77" s="4">
        <f>[11]ASM_Annual_Fuel3!BY30</f>
        <v>234.67304714663268</v>
      </c>
      <c r="S77" s="4">
        <f>[11]ASM_Annual_Fuel3!BZ30</f>
        <v>52.970873827194076</v>
      </c>
      <c r="T77" s="4">
        <f>[11]ASM_Annual_Fuel3!CA30</f>
        <v>34.126595879088669</v>
      </c>
      <c r="U77" s="6">
        <f t="shared" si="2"/>
        <v>12913.053038403277</v>
      </c>
    </row>
    <row r="78" spans="2:21" x14ac:dyDescent="0.2">
      <c r="B78" s="1">
        <v>1991</v>
      </c>
      <c r="C78" s="4">
        <f>[11]ASM_Annual_Fuel3!BJ31</f>
        <v>809.67414956814787</v>
      </c>
      <c r="D78" s="4">
        <f>[11]ASM_Annual_Fuel3!BK31</f>
        <v>167.22964134569051</v>
      </c>
      <c r="E78" s="4">
        <f>[11]ASM_Annual_Fuel3!BL31</f>
        <v>36.963147733447869</v>
      </c>
      <c r="F78" s="4">
        <f>[11]ASM_Annual_Fuel3!BM31</f>
        <v>314.83245355703338</v>
      </c>
      <c r="G78" s="4">
        <f>[11]ASM_Annual_Fuel3!BN31</f>
        <v>2267.2367478194155</v>
      </c>
      <c r="H78" s="4">
        <f>[11]ASM_Annual_Fuel3!BO31</f>
        <v>38.576483481067747</v>
      </c>
      <c r="I78" s="4">
        <f>[11]ASM_Annual_Fuel3!BP31</f>
        <v>2884.3712617836486</v>
      </c>
      <c r="J78" s="4">
        <f>[11]ASM_Annual_Fuel3!BQ31</f>
        <v>2577.2858974832011</v>
      </c>
      <c r="K78" s="4">
        <f>[11]ASM_Annual_Fuel3!BR31</f>
        <v>125.61488437265322</v>
      </c>
      <c r="L78" s="4">
        <f>[11]ASM_Annual_Fuel3!BS31</f>
        <v>788.81428212035598</v>
      </c>
      <c r="M78" s="4">
        <f>[11]ASM_Annual_Fuel3!BT31</f>
        <v>1811.54797443144</v>
      </c>
      <c r="N78" s="4">
        <f>[11]ASM_Annual_Fuel3!BU31</f>
        <v>217.28105279356296</v>
      </c>
      <c r="O78" s="4">
        <f>[11]ASM_Annual_Fuel3!BV31</f>
        <v>113.47965946591772</v>
      </c>
      <c r="P78" s="4">
        <f>[11]ASM_Annual_Fuel3!BW31</f>
        <v>56.220714404637988</v>
      </c>
      <c r="Q78" s="4">
        <f>[11]ASM_Annual_Fuel3!BX31</f>
        <v>55.611292613491038</v>
      </c>
      <c r="R78" s="4">
        <f>[11]ASM_Annual_Fuel3!BY31</f>
        <v>244.13057132985355</v>
      </c>
      <c r="S78" s="4">
        <f>[11]ASM_Annual_Fuel3!BZ31</f>
        <v>55.8843501953478</v>
      </c>
      <c r="T78" s="4">
        <f>[11]ASM_Annual_Fuel3!CA31</f>
        <v>34.793804965135031</v>
      </c>
      <c r="U78" s="6">
        <f t="shared" si="2"/>
        <v>12599.548369464048</v>
      </c>
    </row>
    <row r="79" spans="2:21" x14ac:dyDescent="0.2">
      <c r="B79" s="1">
        <v>1992</v>
      </c>
      <c r="C79" s="4">
        <f>[11]ASM_Annual_Fuel3!BJ32</f>
        <v>896.93780192945917</v>
      </c>
      <c r="D79" s="4">
        <f>[11]ASM_Annual_Fuel3!BK32</f>
        <v>176.83311718282636</v>
      </c>
      <c r="E79" s="4">
        <f>[11]ASM_Annual_Fuel3!BL32</f>
        <v>37.95122991416855</v>
      </c>
      <c r="F79" s="4">
        <f>[11]ASM_Annual_Fuel3!BM32</f>
        <v>307.95489938325784</v>
      </c>
      <c r="G79" s="4">
        <f>[11]ASM_Annual_Fuel3!BN32</f>
        <v>2359.51576965717</v>
      </c>
      <c r="H79" s="4">
        <f>[11]ASM_Annual_Fuel3!BO32</f>
        <v>38.175431215847944</v>
      </c>
      <c r="I79" s="4">
        <f>[11]ASM_Annual_Fuel3!BP32</f>
        <v>2978.6197025599158</v>
      </c>
      <c r="J79" s="4">
        <f>[11]ASM_Annual_Fuel3!BQ32</f>
        <v>2624.9869434256652</v>
      </c>
      <c r="K79" s="4">
        <f>[11]ASM_Annual_Fuel3!BR32</f>
        <v>133.82358448664377</v>
      </c>
      <c r="L79" s="4">
        <f>[11]ASM_Annual_Fuel3!BS32</f>
        <v>824.33631789918763</v>
      </c>
      <c r="M79" s="4">
        <f>[11]ASM_Annual_Fuel3!BT32</f>
        <v>1943.3985693377936</v>
      </c>
      <c r="N79" s="4">
        <f>[11]ASM_Annual_Fuel3!BU32</f>
        <v>232.13277582440793</v>
      </c>
      <c r="O79" s="4">
        <f>[11]ASM_Annual_Fuel3!BV32</f>
        <v>111.0890643065441</v>
      </c>
      <c r="P79" s="4">
        <f>[11]ASM_Annual_Fuel3!BW32</f>
        <v>60.072979870915553</v>
      </c>
      <c r="Q79" s="4">
        <f>[11]ASM_Annual_Fuel3!BX32</f>
        <v>61.096961935674209</v>
      </c>
      <c r="R79" s="4">
        <f>[11]ASM_Annual_Fuel3!BY32</f>
        <v>257.07978176918118</v>
      </c>
      <c r="S79" s="4">
        <f>[11]ASM_Annual_Fuel3!BZ32</f>
        <v>52.348331667352632</v>
      </c>
      <c r="T79" s="4">
        <f>[11]ASM_Annual_Fuel3!CA32</f>
        <v>40.23240456458376</v>
      </c>
      <c r="U79" s="6">
        <f t="shared" si="2"/>
        <v>13136.585666930596</v>
      </c>
    </row>
    <row r="80" spans="2:21" x14ac:dyDescent="0.2">
      <c r="B80" s="1">
        <v>1993</v>
      </c>
      <c r="C80" s="4">
        <f>[11]ASM_Annual_Fuel3!BJ33</f>
        <v>1011.3205617052132</v>
      </c>
      <c r="D80" s="4">
        <f>[11]ASM_Annual_Fuel3!BK33</f>
        <v>188.97155135727263</v>
      </c>
      <c r="E80" s="4">
        <f>[11]ASM_Annual_Fuel3!BL33</f>
        <v>38.969253979153493</v>
      </c>
      <c r="F80" s="4">
        <f>[11]ASM_Annual_Fuel3!BM33</f>
        <v>324.65134714865701</v>
      </c>
      <c r="G80" s="4">
        <f>[11]ASM_Annual_Fuel3!BN33</f>
        <v>2511.5488891537029</v>
      </c>
      <c r="H80" s="4">
        <f>[11]ASM_Annual_Fuel3!BO33</f>
        <v>35.338467825367751</v>
      </c>
      <c r="I80" s="4">
        <f>[11]ASM_Annual_Fuel3!BP33</f>
        <v>2970.8276442091383</v>
      </c>
      <c r="J80" s="4">
        <f>[11]ASM_Annual_Fuel3!BQ33</f>
        <v>2667.9116101083255</v>
      </c>
      <c r="K80" s="4">
        <f>[11]ASM_Annual_Fuel3!BR33</f>
        <v>143.5451794813217</v>
      </c>
      <c r="L80" s="4">
        <f>[11]ASM_Annual_Fuel3!BS33</f>
        <v>895.49158221298842</v>
      </c>
      <c r="M80" s="4">
        <f>[11]ASM_Annual_Fuel3!BT33</f>
        <v>2107.8068937078601</v>
      </c>
      <c r="N80" s="4">
        <f>[11]ASM_Annual_Fuel3!BU33</f>
        <v>247.7733681549189</v>
      </c>
      <c r="O80" s="4">
        <f>[11]ASM_Annual_Fuel3!BV33</f>
        <v>107.18887345617833</v>
      </c>
      <c r="P80" s="4">
        <f>[11]ASM_Annual_Fuel3!BW33</f>
        <v>64.69594978635304</v>
      </c>
      <c r="Q80" s="4">
        <f>[11]ASM_Annual_Fuel3!BX33</f>
        <v>69.859775867319954</v>
      </c>
      <c r="R80" s="4">
        <f>[11]ASM_Annual_Fuel3!BY33</f>
        <v>303.03754012801818</v>
      </c>
      <c r="S80" s="4">
        <f>[11]ASM_Annual_Fuel3!BZ33</f>
        <v>48.789230229184668</v>
      </c>
      <c r="T80" s="4">
        <f>[11]ASM_Annual_Fuel3!CA33</f>
        <v>46.788032777057815</v>
      </c>
      <c r="U80" s="6">
        <f t="shared" si="2"/>
        <v>13784.515751288031</v>
      </c>
    </row>
    <row r="81" spans="2:21" x14ac:dyDescent="0.2">
      <c r="B81" s="1">
        <v>1994</v>
      </c>
      <c r="C81" s="4">
        <f>[11]ASM_Annual_Fuel3!BJ34</f>
        <v>1008.5825527109854</v>
      </c>
      <c r="D81" s="4">
        <f>[11]ASM_Annual_Fuel3!BK34</f>
        <v>192.94392268146368</v>
      </c>
      <c r="E81" s="4">
        <f>[11]ASM_Annual_Fuel3!BL34</f>
        <v>39.957336159874167</v>
      </c>
      <c r="F81" s="4">
        <f>[11]ASM_Annual_Fuel3!BM34</f>
        <v>319.45866435321039</v>
      </c>
      <c r="G81" s="4">
        <f>[11]ASM_Annual_Fuel3!BN34</f>
        <v>2406.5414497255788</v>
      </c>
      <c r="H81" s="4">
        <f>[11]ASM_Annual_Fuel3!BO34</f>
        <v>37.113573244007682</v>
      </c>
      <c r="I81" s="4">
        <f>[11]ASM_Annual_Fuel3!BP34</f>
        <v>3144.6947232151383</v>
      </c>
      <c r="J81" s="4">
        <f>[11]ASM_Annual_Fuel3!BQ34</f>
        <v>2729.1714558311169</v>
      </c>
      <c r="K81" s="4">
        <f>[11]ASM_Annual_Fuel3!BR34</f>
        <v>141.58522460569185</v>
      </c>
      <c r="L81" s="4">
        <f>[11]ASM_Annual_Fuel3!BS34</f>
        <v>822.05619657793363</v>
      </c>
      <c r="M81" s="4">
        <f>[11]ASM_Annual_Fuel3!BT34</f>
        <v>2096.657607556745</v>
      </c>
      <c r="N81" s="4">
        <f>[11]ASM_Annual_Fuel3!BU34</f>
        <v>263.57968281835372</v>
      </c>
      <c r="O81" s="4">
        <f>[11]ASM_Annual_Fuel3!BV34</f>
        <v>112.92234511482371</v>
      </c>
      <c r="P81" s="4">
        <f>[11]ASM_Annual_Fuel3!BW34</f>
        <v>66.930484972733723</v>
      </c>
      <c r="Q81" s="4">
        <f>[11]ASM_Annual_Fuel3!BX34</f>
        <v>67.848599515192888</v>
      </c>
      <c r="R81" s="4">
        <f>[11]ASM_Annual_Fuel3!BY34</f>
        <v>260.23443301298028</v>
      </c>
      <c r="S81" s="4">
        <f>[11]ASM_Annual_Fuel3!BZ34</f>
        <v>47.300771088826892</v>
      </c>
      <c r="T81" s="4">
        <f>[11]ASM_Annual_Fuel3!CA34</f>
        <v>48.376910834473634</v>
      </c>
      <c r="U81" s="6">
        <f t="shared" si="2"/>
        <v>13805.955934019132</v>
      </c>
    </row>
    <row r="82" spans="2:21" x14ac:dyDescent="0.2">
      <c r="B82" s="1">
        <v>1995</v>
      </c>
      <c r="C82" s="4">
        <f>[11]ASM_Annual_Fuel3!BJ35</f>
        <v>980.96217216393347</v>
      </c>
      <c r="D82" s="4">
        <f>[11]ASM_Annual_Fuel3!BK35</f>
        <v>186.05295223766822</v>
      </c>
      <c r="E82" s="4">
        <f>[11]ASM_Annual_Fuel3!BL35</f>
        <v>43.234607707028331</v>
      </c>
      <c r="F82" s="4">
        <f>[11]ASM_Annual_Fuel3!BM35</f>
        <v>341.97958584790774</v>
      </c>
      <c r="G82" s="4">
        <f>[11]ASM_Annual_Fuel3!BN35</f>
        <v>2419.9279631330796</v>
      </c>
      <c r="H82" s="4">
        <f>[11]ASM_Annual_Fuel3!BO35</f>
        <v>42.06835366202278</v>
      </c>
      <c r="I82" s="4">
        <f>[11]ASM_Annual_Fuel3!BP35</f>
        <v>3318.3953852069985</v>
      </c>
      <c r="J82" s="4">
        <f>[11]ASM_Annual_Fuel3!BQ35</f>
        <v>2808.3801069250053</v>
      </c>
      <c r="K82" s="4">
        <f>[11]ASM_Annual_Fuel3!BR35</f>
        <v>147.49732507962165</v>
      </c>
      <c r="L82" s="4">
        <f>[11]ASM_Annual_Fuel3!BS35</f>
        <v>806.52142967420605</v>
      </c>
      <c r="M82" s="4">
        <f>[11]ASM_Annual_Fuel3!BT35</f>
        <v>1927.7882626651492</v>
      </c>
      <c r="N82" s="4">
        <f>[11]ASM_Annual_Fuel3!BU35</f>
        <v>275.66949990596606</v>
      </c>
      <c r="O82" s="4">
        <f>[11]ASM_Annual_Fuel3!BV35</f>
        <v>125.45298934947779</v>
      </c>
      <c r="P82" s="4">
        <f>[11]ASM_Annual_Fuel3!BW35</f>
        <v>70.99815641677425</v>
      </c>
      <c r="Q82" s="4">
        <f>[11]ASM_Annual_Fuel3!BX35</f>
        <v>71.950500196379849</v>
      </c>
      <c r="R82" s="4">
        <f>[11]ASM_Annual_Fuel3!BY35</f>
        <v>271.3612706375074</v>
      </c>
      <c r="S82" s="4">
        <f>[11]ASM_Annual_Fuel3!BZ35</f>
        <v>53.609114284140077</v>
      </c>
      <c r="T82" s="4">
        <f>[11]ASM_Annual_Fuel3!CA35</f>
        <v>53.331101079342545</v>
      </c>
      <c r="U82" s="6">
        <f t="shared" si="2"/>
        <v>13945.18077617221</v>
      </c>
    </row>
    <row r="83" spans="2:21" x14ac:dyDescent="0.2">
      <c r="B83" s="1">
        <v>1996</v>
      </c>
      <c r="C83" s="4">
        <f>[11]ASM_Annual_Fuel3!BJ36</f>
        <v>908.75247212521867</v>
      </c>
      <c r="D83" s="4">
        <f>[11]ASM_Annual_Fuel3!BK36</f>
        <v>164.7786083210415</v>
      </c>
      <c r="E83" s="4">
        <f>[11]ASM_Annual_Fuel3!BL36</f>
        <v>35.719995723193193</v>
      </c>
      <c r="F83" s="4">
        <f>[11]ASM_Annual_Fuel3!BM36</f>
        <v>403.91902070322726</v>
      </c>
      <c r="G83" s="4">
        <f>[11]ASM_Annual_Fuel3!BN36</f>
        <v>2665.6990065218756</v>
      </c>
      <c r="H83" s="4">
        <f>[11]ASM_Annual_Fuel3!BO36</f>
        <v>39.410059888703138</v>
      </c>
      <c r="I83" s="4">
        <f>[11]ASM_Annual_Fuel3!BP36</f>
        <v>3430.9762747528257</v>
      </c>
      <c r="J83" s="4">
        <f>[11]ASM_Annual_Fuel3!BQ36</f>
        <v>3060.7601437574108</v>
      </c>
      <c r="K83" s="4">
        <f>[11]ASM_Annual_Fuel3!BR36</f>
        <v>144.24061625011615</v>
      </c>
      <c r="L83" s="4">
        <f>[11]ASM_Annual_Fuel3!BS36</f>
        <v>762.78925235172687</v>
      </c>
      <c r="M83" s="4">
        <f>[11]ASM_Annual_Fuel3!BT36</f>
        <v>1870.3303309803209</v>
      </c>
      <c r="N83" s="4">
        <f>[11]ASM_Annual_Fuel3!BU36</f>
        <v>250.12018592827752</v>
      </c>
      <c r="O83" s="4">
        <f>[11]ASM_Annual_Fuel3!BV36</f>
        <v>102.17717472151332</v>
      </c>
      <c r="P83" s="4">
        <f>[11]ASM_Annual_Fuel3!BW36</f>
        <v>69.763297621381184</v>
      </c>
      <c r="Q83" s="4">
        <f>[11]ASM_Annual_Fuel3!BX36</f>
        <v>67.0194555796147</v>
      </c>
      <c r="R83" s="4">
        <f>[11]ASM_Annual_Fuel3!BY36</f>
        <v>278.46488659890724</v>
      </c>
      <c r="S83" s="4">
        <f>[11]ASM_Annual_Fuel3!BZ36</f>
        <v>50.654830811716579</v>
      </c>
      <c r="T83" s="4">
        <f>[11]ASM_Annual_Fuel3!CA36</f>
        <v>42.696696337842553</v>
      </c>
      <c r="U83" s="6">
        <f t="shared" si="2"/>
        <v>14348.272308974912</v>
      </c>
    </row>
    <row r="84" spans="2:21" x14ac:dyDescent="0.2">
      <c r="B84" s="1">
        <v>1997</v>
      </c>
      <c r="C84" s="4">
        <f>[11]ASM_Annual_Fuel3!BJ37</f>
        <v>902.4395121960456</v>
      </c>
      <c r="D84" s="4">
        <f>[11]ASM_Annual_Fuel3!BK37</f>
        <v>167.85590757960227</v>
      </c>
      <c r="E84" s="4">
        <f>[11]ASM_Annual_Fuel3!BL37</f>
        <v>34.122857740199798</v>
      </c>
      <c r="F84" s="4">
        <f>[11]ASM_Annual_Fuel3!BM37</f>
        <v>421.96898303363423</v>
      </c>
      <c r="G84" s="4">
        <f>[11]ASM_Annual_Fuel3!BN37</f>
        <v>2647.2194645688169</v>
      </c>
      <c r="H84" s="4">
        <f>[11]ASM_Annual_Fuel3!BO37</f>
        <v>40.133690802851284</v>
      </c>
      <c r="I84" s="4">
        <f>[11]ASM_Annual_Fuel3!BP37</f>
        <v>3465.1910244853348</v>
      </c>
      <c r="J84" s="4">
        <f>[11]ASM_Annual_Fuel3!BQ37</f>
        <v>3103.9541409155927</v>
      </c>
      <c r="K84" s="4">
        <f>[11]ASM_Annual_Fuel3!BR37</f>
        <v>135.0558260480469</v>
      </c>
      <c r="L84" s="4">
        <f>[11]ASM_Annual_Fuel3!BS37</f>
        <v>763.77964112464701</v>
      </c>
      <c r="M84" s="4">
        <f>[11]ASM_Annual_Fuel3!BT37</f>
        <v>1829.4277584249796</v>
      </c>
      <c r="N84" s="4">
        <f>[11]ASM_Annual_Fuel3!BU37</f>
        <v>234.12935802393847</v>
      </c>
      <c r="O84" s="4">
        <f>[11]ASM_Annual_Fuel3!BV37</f>
        <v>100.61692609730413</v>
      </c>
      <c r="P84" s="4">
        <f>[11]ASM_Annual_Fuel3!BW37</f>
        <v>66.99868888971136</v>
      </c>
      <c r="Q84" s="4">
        <f>[11]ASM_Annual_Fuel3!BX37</f>
        <v>58.318044432728776</v>
      </c>
      <c r="R84" s="4">
        <f>[11]ASM_Annual_Fuel3!BY37</f>
        <v>264.01022883463048</v>
      </c>
      <c r="S84" s="4">
        <f>[11]ASM_Annual_Fuel3!BZ37</f>
        <v>52.43903941772458</v>
      </c>
      <c r="T84" s="4">
        <f>[11]ASM_Annual_Fuel3!CA37</f>
        <v>41.731363871034922</v>
      </c>
      <c r="U84" s="6">
        <f t="shared" si="2"/>
        <v>14329.392456486819</v>
      </c>
    </row>
    <row r="85" spans="2:21" x14ac:dyDescent="0.2">
      <c r="B85" s="1">
        <v>1998</v>
      </c>
      <c r="C85" s="4">
        <f>[11]ASM_Annual_Fuel3!BJ38</f>
        <v>914.596452</v>
      </c>
      <c r="D85" s="4">
        <f>[11]ASM_Annual_Fuel3!BK38</f>
        <v>183.883668</v>
      </c>
      <c r="E85" s="4">
        <f>[11]ASM_Annual_Fuel3!BL38</f>
        <v>35.487055999999995</v>
      </c>
      <c r="F85" s="4">
        <f>[11]ASM_Annual_Fuel3!BM38</f>
        <v>431.76796000000002</v>
      </c>
      <c r="G85" s="4">
        <f>[11]ASM_Annual_Fuel3!BN38</f>
        <v>2503.918032</v>
      </c>
      <c r="H85" s="4">
        <f>[11]ASM_Annual_Fuel3!BO38</f>
        <v>47.004247999999997</v>
      </c>
      <c r="I85" s="4">
        <f>[11]ASM_Annual_Fuel3!BP38</f>
        <v>3495.5546920000002</v>
      </c>
      <c r="J85" s="4">
        <f>[11]ASM_Annual_Fuel3!BQ38</f>
        <v>3126.5770039999998</v>
      </c>
      <c r="K85" s="4">
        <f>[11]ASM_Annual_Fuel3!BR38</f>
        <v>144.39999600000002</v>
      </c>
      <c r="L85" s="4">
        <f>[11]ASM_Annual_Fuel3!BS38</f>
        <v>834.98687599999994</v>
      </c>
      <c r="M85" s="4">
        <f>[11]ASM_Annual_Fuel3!BT38</f>
        <v>2031.356088</v>
      </c>
      <c r="N85" s="4">
        <f>[11]ASM_Annual_Fuel3!BU38</f>
        <v>265.28541200000001</v>
      </c>
      <c r="O85" s="4">
        <f>[11]ASM_Annual_Fuel3!BV38</f>
        <v>116.85666400000001</v>
      </c>
      <c r="P85" s="4">
        <f>[11]ASM_Annual_Fuel3!BW38</f>
        <v>67.813715999999999</v>
      </c>
      <c r="Q85" s="4">
        <f>[11]ASM_Annual_Fuel3!BX38</f>
        <v>60.671008</v>
      </c>
      <c r="R85" s="4">
        <f>[11]ASM_Annual_Fuel3!BY38</f>
        <v>292.75512400000002</v>
      </c>
      <c r="S85" s="4">
        <f>[11]ASM_Annual_Fuel3!BZ38</f>
        <v>58.499848</v>
      </c>
      <c r="T85" s="4">
        <f>[11]ASM_Annual_Fuel3!CA38</f>
        <v>47.700868</v>
      </c>
      <c r="U85" s="6">
        <f t="shared" si="2"/>
        <v>14659.114711999997</v>
      </c>
    </row>
    <row r="86" spans="2:21" x14ac:dyDescent="0.2">
      <c r="B86" s="1">
        <v>1999</v>
      </c>
      <c r="C86" s="4">
        <f>[11]ASM_Annual_Fuel3!BJ39</f>
        <v>957.39458840160057</v>
      </c>
      <c r="D86" s="4">
        <f>[11]ASM_Annual_Fuel3!BK39</f>
        <v>176.96487753576415</v>
      </c>
      <c r="E86" s="4">
        <f>[11]ASM_Annual_Fuel3!BL39</f>
        <v>35.158950129849757</v>
      </c>
      <c r="F86" s="4">
        <f>[11]ASM_Annual_Fuel3!BM39</f>
        <v>415.03563830909366</v>
      </c>
      <c r="G86" s="4">
        <f>[11]ASM_Annual_Fuel3!BN39</f>
        <v>2542.0699848391059</v>
      </c>
      <c r="H86" s="4">
        <f>[11]ASM_Annual_Fuel3!BO39</f>
        <v>52.07902437480741</v>
      </c>
      <c r="I86" s="4">
        <f>[11]ASM_Annual_Fuel3!BP39</f>
        <v>3559.9686790500004</v>
      </c>
      <c r="J86" s="4">
        <f>[11]ASM_Annual_Fuel3!BQ39</f>
        <v>3311.1447124275678</v>
      </c>
      <c r="K86" s="4">
        <f>[11]ASM_Annual_Fuel3!BR39</f>
        <v>165.8769263908257</v>
      </c>
      <c r="L86" s="4">
        <f>[11]ASM_Annual_Fuel3!BS39</f>
        <v>917.20791810073865</v>
      </c>
      <c r="M86" s="4">
        <f>[11]ASM_Annual_Fuel3!BT39</f>
        <v>1883.6789155482645</v>
      </c>
      <c r="N86" s="4">
        <f>[11]ASM_Annual_Fuel3!BU39</f>
        <v>287.06296974232089</v>
      </c>
      <c r="O86" s="4">
        <f>[11]ASM_Annual_Fuel3!BV39</f>
        <v>121.22375106431649</v>
      </c>
      <c r="P86" s="4">
        <f>[11]ASM_Annual_Fuel3!BW39</f>
        <v>77.421735414074234</v>
      </c>
      <c r="Q86" s="4">
        <f>[11]ASM_Annual_Fuel3!BX39</f>
        <v>62.475677260089398</v>
      </c>
      <c r="R86" s="4">
        <f>[11]ASM_Annual_Fuel3!BY39</f>
        <v>306.1787980535118</v>
      </c>
      <c r="S86" s="4">
        <f>[11]ASM_Annual_Fuel3!BZ39</f>
        <v>55.177532568815636</v>
      </c>
      <c r="T86" s="4">
        <f>[11]ASM_Annual_Fuel3!CA39</f>
        <v>46.158437720203061</v>
      </c>
      <c r="U86" s="6">
        <f t="shared" si="2"/>
        <v>14972.279116930949</v>
      </c>
    </row>
    <row r="87" spans="2:21" x14ac:dyDescent="0.2">
      <c r="B87" s="1">
        <v>2000</v>
      </c>
      <c r="C87" s="4">
        <f>[11]ASM_Annual_Fuel3!BJ40</f>
        <v>943.04229387295845</v>
      </c>
      <c r="D87" s="4">
        <f>[11]ASM_Annual_Fuel3!BK40</f>
        <v>138.96880088357506</v>
      </c>
      <c r="E87" s="4">
        <f>[11]ASM_Annual_Fuel3!BL40</f>
        <v>28.923365998448713</v>
      </c>
      <c r="F87" s="4">
        <f>[11]ASM_Annual_Fuel3!BM40</f>
        <v>413.52238898795059</v>
      </c>
      <c r="G87" s="4">
        <f>[11]ASM_Annual_Fuel3!BN40</f>
        <v>2599.3811167311783</v>
      </c>
      <c r="H87" s="4">
        <f>[11]ASM_Annual_Fuel3!BO40</f>
        <v>43.697473867149405</v>
      </c>
      <c r="I87" s="4">
        <f>[11]ASM_Annual_Fuel3!BP40</f>
        <v>3613.8718330000002</v>
      </c>
      <c r="J87" s="4">
        <f>[11]ASM_Annual_Fuel3!BQ40</f>
        <v>3451.1731051817164</v>
      </c>
      <c r="K87" s="4">
        <f>[11]ASM_Annual_Fuel3!BR40</f>
        <v>173.8101048381568</v>
      </c>
      <c r="L87" s="4">
        <f>[11]ASM_Annual_Fuel3!BS40</f>
        <v>848.04244728178207</v>
      </c>
      <c r="M87" s="4">
        <f>[11]ASM_Annual_Fuel3!BT40</f>
        <v>1691.1928369441093</v>
      </c>
      <c r="N87" s="4">
        <f>[11]ASM_Annual_Fuel3!BU40</f>
        <v>255.07915598797652</v>
      </c>
      <c r="O87" s="4">
        <f>[11]ASM_Annual_Fuel3!BV40</f>
        <v>96.04050944622179</v>
      </c>
      <c r="P87" s="4">
        <f>[11]ASM_Annual_Fuel3!BW40</f>
        <v>81.879913970401745</v>
      </c>
      <c r="Q87" s="4">
        <f>[11]ASM_Annual_Fuel3!BX40</f>
        <v>51.981318910359555</v>
      </c>
      <c r="R87" s="4">
        <f>[11]ASM_Annual_Fuel3!BY40</f>
        <v>284.1254352283097</v>
      </c>
      <c r="S87" s="4">
        <f>[11]ASM_Annual_Fuel3!BZ40</f>
        <v>44.452851392100669</v>
      </c>
      <c r="T87" s="4">
        <f>[11]ASM_Annual_Fuel3!CA40</f>
        <v>36.823748445553733</v>
      </c>
      <c r="U87" s="6">
        <f t="shared" si="2"/>
        <v>14796.00870096795</v>
      </c>
    </row>
    <row r="88" spans="2:21" x14ac:dyDescent="0.2">
      <c r="B88" s="1">
        <v>2001</v>
      </c>
      <c r="C88" s="4">
        <f>[11]ASM_Annual_Fuel3!BJ41</f>
        <v>1011.6011477334084</v>
      </c>
      <c r="D88" s="4">
        <f>[11]ASM_Annual_Fuel3!BK41</f>
        <v>127.72728631260703</v>
      </c>
      <c r="E88" s="4">
        <f>[11]ASM_Annual_Fuel3!BL41</f>
        <v>26.613463343018346</v>
      </c>
      <c r="F88" s="4">
        <f>[11]ASM_Annual_Fuel3!BM41</f>
        <v>358.40756396857427</v>
      </c>
      <c r="G88" s="4">
        <f>[11]ASM_Annual_Fuel3!BN41</f>
        <v>2379.0662727872914</v>
      </c>
      <c r="H88" s="4">
        <f>[11]ASM_Annual_Fuel3!BO41</f>
        <v>44.030396833814663</v>
      </c>
      <c r="I88" s="4">
        <f>[11]ASM_Annual_Fuel3!BP41</f>
        <v>3494.7027549010036</v>
      </c>
      <c r="J88" s="4">
        <f>[11]ASM_Annual_Fuel3!BQ41</f>
        <v>3269.7219092965011</v>
      </c>
      <c r="K88" s="4">
        <f>[11]ASM_Annual_Fuel3!BR41</f>
        <v>173.70529633868196</v>
      </c>
      <c r="L88" s="4">
        <f>[11]ASM_Annual_Fuel3!BS41</f>
        <v>836.12349407271995</v>
      </c>
      <c r="M88" s="4">
        <f>[11]ASM_Annual_Fuel3!BT41</f>
        <v>1715.173161609943</v>
      </c>
      <c r="N88" s="4">
        <f>[11]ASM_Annual_Fuel3!BU41</f>
        <v>240.66351549184213</v>
      </c>
      <c r="O88" s="4">
        <f>[11]ASM_Annual_Fuel3!BV41</f>
        <v>94.4335697500061</v>
      </c>
      <c r="P88" s="4">
        <f>[11]ASM_Annual_Fuel3!BW41</f>
        <v>67.662793477297299</v>
      </c>
      <c r="Q88" s="4">
        <f>[11]ASM_Annual_Fuel3!BX41</f>
        <v>54.718818190101004</v>
      </c>
      <c r="R88" s="4">
        <f>[11]ASM_Annual_Fuel3!BY41</f>
        <v>276.24404701702849</v>
      </c>
      <c r="S88" s="4">
        <f>[11]ASM_Annual_Fuel3!BZ41</f>
        <v>40.693403917990786</v>
      </c>
      <c r="T88" s="4">
        <f>[11]ASM_Annual_Fuel3!CA41</f>
        <v>32.898082092396585</v>
      </c>
      <c r="U88" s="6">
        <f t="shared" si="2"/>
        <v>14244.186977134223</v>
      </c>
    </row>
    <row r="89" spans="2:21" x14ac:dyDescent="0.2">
      <c r="B89" s="1">
        <v>2002</v>
      </c>
      <c r="C89" s="4">
        <f>[11]ASM_Annual_Fuel3!BJ42</f>
        <v>963.55408</v>
      </c>
      <c r="D89" s="4">
        <f>[11]ASM_Annual_Fuel3!BK42</f>
        <v>118.77534799999999</v>
      </c>
      <c r="E89" s="4">
        <f>[11]ASM_Annual_Fuel3!BL42</f>
        <v>22.314752000000002</v>
      </c>
      <c r="F89" s="4">
        <f>[11]ASM_Annual_Fuel3!BM42</f>
        <v>303.39918</v>
      </c>
      <c r="G89" s="4">
        <f>[11]ASM_Annual_Fuel3!BN42</f>
        <v>2137.503764</v>
      </c>
      <c r="H89" s="4">
        <f>[11]ASM_Annual_Fuel3!BO42</f>
        <v>47.795832000000004</v>
      </c>
      <c r="I89" s="4">
        <f>[11]ASM_Annual_Fuel3!BP42</f>
        <v>3075.1213680000001</v>
      </c>
      <c r="J89" s="4">
        <f>[11]ASM_Annual_Fuel3!BQ42</f>
        <v>3246.609152</v>
      </c>
      <c r="K89" s="4">
        <f>[11]ASM_Annual_Fuel3!BR42</f>
        <v>166.54642800000002</v>
      </c>
      <c r="L89" s="4">
        <f>[11]ASM_Annual_Fuel3!BS42</f>
        <v>910.76708400000007</v>
      </c>
      <c r="M89" s="4">
        <f>[11]ASM_Annual_Fuel3!BT42</f>
        <v>1629.9591760000001</v>
      </c>
      <c r="N89" s="4">
        <f>[11]ASM_Annual_Fuel3!BU42</f>
        <v>226.21632399999999</v>
      </c>
      <c r="O89" s="4">
        <f>[11]ASM_Annual_Fuel3!BV42</f>
        <v>91.191044000000005</v>
      </c>
      <c r="P89" s="4">
        <f>[11]ASM_Annual_Fuel3!BW42</f>
        <v>69.142976000000004</v>
      </c>
      <c r="Q89" s="4">
        <f>[11]ASM_Annual_Fuel3!BX42</f>
        <v>55.569788000000003</v>
      </c>
      <c r="R89" s="4">
        <f>[11]ASM_Annual_Fuel3!BY42</f>
        <v>251.66670399999998</v>
      </c>
      <c r="S89" s="4">
        <f>[11]ASM_Annual_Fuel3!BZ42</f>
        <v>38.904455999999996</v>
      </c>
      <c r="T89" s="4">
        <f>[11]ASM_Annual_Fuel3!CA42</f>
        <v>35.603912000000001</v>
      </c>
      <c r="U89" s="6">
        <f t="shared" si="2"/>
        <v>13390.641368000002</v>
      </c>
    </row>
    <row r="90" spans="2:21" x14ac:dyDescent="0.2">
      <c r="B90" s="1">
        <v>2003</v>
      </c>
      <c r="C90" s="4">
        <f>[11]ASM_Annual_Fuel3!BJ43</f>
        <v>965.10259636825174</v>
      </c>
      <c r="D90" s="4">
        <f>[11]ASM_Annual_Fuel3!BK43</f>
        <v>105.28947312121147</v>
      </c>
      <c r="E90" s="4">
        <f>[11]ASM_Annual_Fuel3!BL43</f>
        <v>13.96477344088998</v>
      </c>
      <c r="F90" s="4">
        <f>[11]ASM_Annual_Fuel3!BM43</f>
        <v>382.18194255385549</v>
      </c>
      <c r="G90" s="4">
        <f>[11]ASM_Annual_Fuel3!BN43</f>
        <v>2355.5871619433151</v>
      </c>
      <c r="H90" s="4">
        <f>[11]ASM_Annual_Fuel3!BO43</f>
        <v>39.767314867145103</v>
      </c>
      <c r="I90" s="4">
        <f>[11]ASM_Annual_Fuel3!BP43</f>
        <v>2986.514133005855</v>
      </c>
      <c r="J90" s="4">
        <f>[11]ASM_Annual_Fuel3!BQ43</f>
        <v>3278.8496369605023</v>
      </c>
      <c r="K90" s="4">
        <f>[11]ASM_Annual_Fuel3!BR43</f>
        <v>165.94448773191462</v>
      </c>
      <c r="L90" s="4">
        <f>[11]ASM_Annual_Fuel3!BS43</f>
        <v>914.6813210396931</v>
      </c>
      <c r="M90" s="4">
        <f>[11]ASM_Annual_Fuel3!BT43</f>
        <v>1667.5440588424271</v>
      </c>
      <c r="N90" s="4">
        <f>[11]ASM_Annual_Fuel3!BU43</f>
        <v>221.30301469975467</v>
      </c>
      <c r="O90" s="4">
        <f>[11]ASM_Annual_Fuel3!BV43</f>
        <v>71.720695308215269</v>
      </c>
      <c r="P90" s="4">
        <f>[11]ASM_Annual_Fuel3!BW43</f>
        <v>54.98399180964411</v>
      </c>
      <c r="Q90" s="4">
        <f>[11]ASM_Annual_Fuel3!BX43</f>
        <v>47.537937985025671</v>
      </c>
      <c r="R90" s="4">
        <f>[11]ASM_Annual_Fuel3!BY43</f>
        <v>279.60601636849361</v>
      </c>
      <c r="S90" s="4">
        <f>[11]ASM_Annual_Fuel3!BZ43</f>
        <v>30.741656426642994</v>
      </c>
      <c r="T90" s="4">
        <f>[11]ASM_Annual_Fuel3!CA43</f>
        <v>29.356655779658965</v>
      </c>
      <c r="U90" s="6">
        <f t="shared" si="2"/>
        <v>13610.676868252498</v>
      </c>
    </row>
    <row r="91" spans="2:21" x14ac:dyDescent="0.2">
      <c r="B91" s="1">
        <v>2004</v>
      </c>
      <c r="C91" s="4">
        <f>[11]ASM_Annual_Fuel3!BJ44</f>
        <v>914.61912938270507</v>
      </c>
      <c r="D91" s="4">
        <f>[11]ASM_Annual_Fuel3!BK44</f>
        <v>109.74446617450417</v>
      </c>
      <c r="E91" s="4">
        <f>[11]ASM_Annual_Fuel3!BL44</f>
        <v>13.417710518687226</v>
      </c>
      <c r="F91" s="4">
        <f>[11]ASM_Annual_Fuel3!BM44</f>
        <v>374.13207594335245</v>
      </c>
      <c r="G91" s="4">
        <f>[11]ASM_Annual_Fuel3!BN44</f>
        <v>2206.3537249720775</v>
      </c>
      <c r="H91" s="4">
        <f>[11]ASM_Annual_Fuel3!BO44</f>
        <v>39.821555539203111</v>
      </c>
      <c r="I91" s="4">
        <f>[11]ASM_Annual_Fuel3!BP44</f>
        <v>3077.7580838021422</v>
      </c>
      <c r="J91" s="4">
        <f>[11]ASM_Annual_Fuel3!BQ44</f>
        <v>3050.2080438901307</v>
      </c>
      <c r="K91" s="4">
        <f>[11]ASM_Annual_Fuel3!BR44</f>
        <v>156.05427843901663</v>
      </c>
      <c r="L91" s="4">
        <f>[11]ASM_Annual_Fuel3!BS44</f>
        <v>872.35656533376414</v>
      </c>
      <c r="M91" s="4">
        <f>[11]ASM_Annual_Fuel3!BT44</f>
        <v>1670.3406712840415</v>
      </c>
      <c r="N91" s="4">
        <f>[11]ASM_Annual_Fuel3!BU44</f>
        <v>210.96586580727839</v>
      </c>
      <c r="O91" s="4">
        <f>[11]ASM_Annual_Fuel3!BV44</f>
        <v>76.013722915128554</v>
      </c>
      <c r="P91" s="4">
        <f>[11]ASM_Annual_Fuel3!BW44</f>
        <v>43.710087824201935</v>
      </c>
      <c r="Q91" s="4">
        <f>[11]ASM_Annual_Fuel3!BX44</f>
        <v>40.296319518705118</v>
      </c>
      <c r="R91" s="4">
        <f>[11]ASM_Annual_Fuel3!BY44</f>
        <v>264.12308785480718</v>
      </c>
      <c r="S91" s="4">
        <f>[11]ASM_Annual_Fuel3!BZ44</f>
        <v>29.680351202053984</v>
      </c>
      <c r="T91" s="4">
        <f>[11]ASM_Annual_Fuel3!CA44</f>
        <v>27.616765503098986</v>
      </c>
      <c r="U91" s="6">
        <f t="shared" si="2"/>
        <v>13177.212505904898</v>
      </c>
    </row>
    <row r="92" spans="2:21" x14ac:dyDescent="0.2">
      <c r="B92" s="1">
        <v>2005</v>
      </c>
      <c r="C92" s="4">
        <f>[11]ASM_Annual_Fuel3!BJ45</f>
        <v>909.40691897604279</v>
      </c>
      <c r="D92" s="4">
        <f>[11]ASM_Annual_Fuel3!BK45</f>
        <v>112.24170996289774</v>
      </c>
      <c r="E92" s="4">
        <f>[11]ASM_Annual_Fuel3!BL45</f>
        <v>10.723883460747336</v>
      </c>
      <c r="F92" s="4">
        <f>[11]ASM_Annual_Fuel3!BM45</f>
        <v>354.01191166995295</v>
      </c>
      <c r="G92" s="4">
        <f>[11]ASM_Annual_Fuel3!BN45</f>
        <v>2121.7256949292864</v>
      </c>
      <c r="H92" s="4">
        <f>[11]ASM_Annual_Fuel3!BO45</f>
        <v>37.237705049375371</v>
      </c>
      <c r="I92" s="4">
        <f>[11]ASM_Annual_Fuel3!BP45</f>
        <v>3370.7901598183917</v>
      </c>
      <c r="J92" s="4">
        <f>[11]ASM_Annual_Fuel3!BQ45</f>
        <v>2799.0993758095683</v>
      </c>
      <c r="K92" s="4">
        <f>[11]ASM_Annual_Fuel3!BR45</f>
        <v>152.83450869032481</v>
      </c>
      <c r="L92" s="4">
        <f>[11]ASM_Annual_Fuel3!BS45</f>
        <v>924.87562323567465</v>
      </c>
      <c r="M92" s="4">
        <f>[11]ASM_Annual_Fuel3!BT45</f>
        <v>1407.6835123779056</v>
      </c>
      <c r="N92" s="4">
        <f>[11]ASM_Annual_Fuel3!BU45</f>
        <v>218.84359143320626</v>
      </c>
      <c r="O92" s="4">
        <f>[11]ASM_Annual_Fuel3!BV45</f>
        <v>77.792137213993627</v>
      </c>
      <c r="P92" s="4">
        <f>[11]ASM_Annual_Fuel3!BW45</f>
        <v>44.186661658523526</v>
      </c>
      <c r="Q92" s="4">
        <f>[11]ASM_Annual_Fuel3!BX45</f>
        <v>41.04185135614663</v>
      </c>
      <c r="R92" s="4">
        <f>[11]ASM_Annual_Fuel3!BY45</f>
        <v>266.92415917273985</v>
      </c>
      <c r="S92" s="4">
        <f>[11]ASM_Annual_Fuel3!BZ45</f>
        <v>26.675797927321053</v>
      </c>
      <c r="T92" s="4">
        <f>[11]ASM_Annual_Fuel3!CA45</f>
        <v>26.80187768231605</v>
      </c>
      <c r="U92" s="6">
        <f t="shared" si="2"/>
        <v>12902.897080424415</v>
      </c>
    </row>
    <row r="93" spans="2:21" x14ac:dyDescent="0.2">
      <c r="B93" s="1">
        <v>2006</v>
      </c>
      <c r="C93" s="4">
        <f>[11]ASM_Annual_Fuel3!BJ46</f>
        <v>1014.1992240000001</v>
      </c>
      <c r="D93" s="4">
        <f>[11]ASM_Annual_Fuel3!BK46</f>
        <v>112.407712</v>
      </c>
      <c r="E93" s="4">
        <f>[11]ASM_Annual_Fuel3!BL46</f>
        <v>8.7224880000000002</v>
      </c>
      <c r="F93" s="4">
        <f>[11]ASM_Annual_Fuel3!BM46</f>
        <v>353.821124</v>
      </c>
      <c r="G93" s="4">
        <f>[11]ASM_Annual_Fuel3!BN46</f>
        <v>2106.5685840000001</v>
      </c>
      <c r="H93" s="4">
        <f>[11]ASM_Annual_Fuel3!BO46</f>
        <v>40.374451999999998</v>
      </c>
      <c r="I93" s="4">
        <f>[11]ASM_Annual_Fuel3!BP46</f>
        <v>3259.0627920000002</v>
      </c>
      <c r="J93" s="4">
        <f>[11]ASM_Annual_Fuel3!BQ46</f>
        <v>2677.7578599999997</v>
      </c>
      <c r="K93" s="4">
        <f>[11]ASM_Annual_Fuel3!BR46</f>
        <v>153.785552</v>
      </c>
      <c r="L93" s="4">
        <f>[11]ASM_Annual_Fuel3!BS46</f>
        <v>958.36588800000004</v>
      </c>
      <c r="M93" s="4">
        <f>[11]ASM_Annual_Fuel3!BT46</f>
        <v>1285.6831</v>
      </c>
      <c r="N93" s="4">
        <f>[11]ASM_Annual_Fuel3!BU46</f>
        <v>253.81542000000002</v>
      </c>
      <c r="O93" s="4">
        <f>[11]ASM_Annual_Fuel3!BV46</f>
        <v>93.471671999999998</v>
      </c>
      <c r="P93" s="4">
        <f>[11]ASM_Annual_Fuel3!BW46</f>
        <v>47.139291999999998</v>
      </c>
      <c r="Q93" s="4">
        <f>[11]ASM_Annual_Fuel3!BX46</f>
        <v>43.097796000000002</v>
      </c>
      <c r="R93" s="4">
        <f>[11]ASM_Annual_Fuel3!BY46</f>
        <v>283.93937199999999</v>
      </c>
      <c r="S93" s="4">
        <f>[11]ASM_Annual_Fuel3!BZ46</f>
        <v>28.391231999999999</v>
      </c>
      <c r="T93" s="4">
        <f>[11]ASM_Annual_Fuel3!CA46</f>
        <v>32.982075999999999</v>
      </c>
      <c r="U93" s="6">
        <f t="shared" si="2"/>
        <v>12753.585636000002</v>
      </c>
    </row>
    <row r="94" spans="2:21" x14ac:dyDescent="0.2">
      <c r="B94" s="1">
        <v>2007</v>
      </c>
      <c r="C94" s="4">
        <f>[11]ASM_Annual_Fuel3!BJ47</f>
        <v>1087.6840928495344</v>
      </c>
      <c r="D94" s="4">
        <f>[11]ASM_Annual_Fuel3!BK47</f>
        <v>92.648508708366251</v>
      </c>
      <c r="E94" s="4">
        <f>[11]ASM_Annual_Fuel3!BL47</f>
        <v>5.7970268769715023</v>
      </c>
      <c r="F94" s="4">
        <f>[11]ASM_Annual_Fuel3!BM47</f>
        <v>370.09260783981182</v>
      </c>
      <c r="G94" s="4">
        <f>[11]ASM_Annual_Fuel3!BN47</f>
        <v>2204.6476569382157</v>
      </c>
      <c r="H94" s="4">
        <f>[11]ASM_Annual_Fuel3!BO47</f>
        <v>41.679837375934468</v>
      </c>
      <c r="I94" s="4">
        <f>[11]ASM_Annual_Fuel3!BP47</f>
        <v>3241.2102170639587</v>
      </c>
      <c r="J94" s="4">
        <f>[11]ASM_Annual_Fuel3!BQ47</f>
        <v>2769.7808122320916</v>
      </c>
      <c r="K94" s="4">
        <f>[11]ASM_Annual_Fuel3!BR47</f>
        <v>150.54579005123099</v>
      </c>
      <c r="L94" s="4">
        <f>[11]ASM_Annual_Fuel3!BS47</f>
        <v>900.04798215244966</v>
      </c>
      <c r="M94" s="4">
        <f>[11]ASM_Annual_Fuel3!BT47</f>
        <v>1236.9001584649263</v>
      </c>
      <c r="N94" s="4">
        <f>[11]ASM_Annual_Fuel3!BU47</f>
        <v>260.91349782734608</v>
      </c>
      <c r="O94" s="4">
        <f>[11]ASM_Annual_Fuel3!BV47</f>
        <v>106.88225676175851</v>
      </c>
      <c r="P94" s="4">
        <f>[11]ASM_Annual_Fuel3!BW47</f>
        <v>62.668596078734247</v>
      </c>
      <c r="Q94" s="4">
        <f>[11]ASM_Annual_Fuel3!BX47</f>
        <v>45.207456160314138</v>
      </c>
      <c r="R94" s="4">
        <f>[11]ASM_Annual_Fuel3!BY47</f>
        <v>299.13290594050227</v>
      </c>
      <c r="S94" s="4">
        <f>[11]ASM_Annual_Fuel3!BZ47</f>
        <v>29.821237171004995</v>
      </c>
      <c r="T94" s="4">
        <f>[11]ASM_Annual_Fuel3!CA47</f>
        <v>37.30679283757916</v>
      </c>
      <c r="U94" s="6">
        <f t="shared" si="2"/>
        <v>12942.967433330732</v>
      </c>
    </row>
    <row r="95" spans="2:21" x14ac:dyDescent="0.2">
      <c r="B95" s="1">
        <v>2008</v>
      </c>
      <c r="C95" s="4">
        <f>[11]ASM_Annual_Fuel3!BJ48</f>
        <v>1043.1669206915458</v>
      </c>
      <c r="D95" s="4">
        <f>[11]ASM_Annual_Fuel3!BK48</f>
        <v>93.423445198282067</v>
      </c>
      <c r="E95" s="4">
        <f>[11]ASM_Annual_Fuel3!BL48</f>
        <v>3.2595223856596816</v>
      </c>
      <c r="F95" s="4">
        <f>[11]ASM_Annual_Fuel3!BM48</f>
        <v>310.94013396938192</v>
      </c>
      <c r="G95" s="4">
        <f>[11]ASM_Annual_Fuel3!BN48</f>
        <v>2122.9601115490827</v>
      </c>
      <c r="H95" s="4">
        <f>[11]ASM_Annual_Fuel3!BO48</f>
        <v>33.227830754583671</v>
      </c>
      <c r="I95" s="4">
        <f>[11]ASM_Annual_Fuel3!BP48</f>
        <v>3343.5574626661378</v>
      </c>
      <c r="J95" s="4">
        <f>[11]ASM_Annual_Fuel3!BQ48</f>
        <v>2700.7057971977733</v>
      </c>
      <c r="K95" s="4">
        <f>[11]ASM_Annual_Fuel3!BR48</f>
        <v>132.28253986572986</v>
      </c>
      <c r="L95" s="4">
        <f>[11]ASM_Annual_Fuel3!BS48</f>
        <v>775.03226579007958</v>
      </c>
      <c r="M95" s="4">
        <f>[11]ASM_Annual_Fuel3!BT48</f>
        <v>1077.2643972556511</v>
      </c>
      <c r="N95" s="4">
        <f>[11]ASM_Annual_Fuel3!BU48</f>
        <v>232.59504406363456</v>
      </c>
      <c r="O95" s="4">
        <f>[11]ASM_Annual_Fuel3!BV48</f>
        <v>89.816336388634454</v>
      </c>
      <c r="P95" s="4">
        <f>[11]ASM_Annual_Fuel3!BW48</f>
        <v>49.713104931243222</v>
      </c>
      <c r="Q95" s="4">
        <f>[11]ASM_Annual_Fuel3!BX48</f>
        <v>38.360378654188139</v>
      </c>
      <c r="R95" s="4">
        <f>[11]ASM_Annual_Fuel3!BY48</f>
        <v>246.88236901123548</v>
      </c>
      <c r="S95" s="4">
        <f>[11]ASM_Annual_Fuel3!BZ48</f>
        <v>24.741669871121839</v>
      </c>
      <c r="T95" s="4">
        <f>[11]ASM_Annual_Fuel3!CA48</f>
        <v>27.766961104604647</v>
      </c>
      <c r="U95" s="6">
        <f t="shared" si="2"/>
        <v>12345.696291348568</v>
      </c>
    </row>
    <row r="96" spans="2:21" x14ac:dyDescent="0.2">
      <c r="B96" s="1">
        <v>2009</v>
      </c>
      <c r="C96" s="4">
        <f>[11]ASM_Annual_Fuel3!BJ49</f>
        <v>1244.6622168389201</v>
      </c>
      <c r="D96" s="4">
        <f>[11]ASM_Annual_Fuel3!BK49</f>
        <v>103.94651675982507</v>
      </c>
      <c r="E96" s="4">
        <f>[11]ASM_Annual_Fuel3!BL49</f>
        <v>4.1850915146149896</v>
      </c>
      <c r="F96" s="4">
        <f>[11]ASM_Annual_Fuel3!BM49</f>
        <v>259.11134536585581</v>
      </c>
      <c r="G96" s="4">
        <f>[11]ASM_Annual_Fuel3!BN49</f>
        <v>1771.514324220316</v>
      </c>
      <c r="H96" s="4">
        <f>[11]ASM_Annual_Fuel3!BO49</f>
        <v>47.404647924786438</v>
      </c>
      <c r="I96" s="4">
        <f>[11]ASM_Annual_Fuel3!BP49</f>
        <v>3153.1219910624354</v>
      </c>
      <c r="J96" s="4">
        <f>[11]ASM_Annual_Fuel3!BQ49</f>
        <v>2363.7300951480343</v>
      </c>
      <c r="K96" s="4">
        <f>[11]ASM_Annual_Fuel3!BR49</f>
        <v>123.06726161167241</v>
      </c>
      <c r="L96" s="4">
        <f>[11]ASM_Annual_Fuel3!BS49</f>
        <v>689.12594032623304</v>
      </c>
      <c r="M96" s="4">
        <f>[11]ASM_Annual_Fuel3!BT49</f>
        <v>824.61013575915501</v>
      </c>
      <c r="N96" s="4">
        <f>[11]ASM_Annual_Fuel3!BU49</f>
        <v>251.31768047838403</v>
      </c>
      <c r="O96" s="4">
        <f>[11]ASM_Annual_Fuel3!BV49</f>
        <v>117.59848466005099</v>
      </c>
      <c r="P96" s="4">
        <f>[11]ASM_Annual_Fuel3!BW49</f>
        <v>48.543961283657943</v>
      </c>
      <c r="Q96" s="4">
        <f>[11]ASM_Annual_Fuel3!BX49</f>
        <v>39.003360731933661</v>
      </c>
      <c r="R96" s="4">
        <f>[11]ASM_Annual_Fuel3!BY49</f>
        <v>202.92689297929792</v>
      </c>
      <c r="S96" s="4">
        <f>[11]ASM_Annual_Fuel3!BZ49</f>
        <v>28.822767539699473</v>
      </c>
      <c r="T96" s="4">
        <f>[11]ASM_Annual_Fuel3!CA49</f>
        <v>43.44301929804903</v>
      </c>
      <c r="U96" s="6">
        <f t="shared" si="2"/>
        <v>11316.135733502919</v>
      </c>
    </row>
    <row r="97" spans="1:21" x14ac:dyDescent="0.2">
      <c r="A97" s="2"/>
      <c r="B97" s="2">
        <v>2010</v>
      </c>
      <c r="C97" s="5">
        <f>[11]ASM_Annual_Fuel3!BJ50</f>
        <v>1308.5148402268312</v>
      </c>
      <c r="D97" s="5">
        <f>[11]ASM_Annual_Fuel3!BK50</f>
        <v>77.909027981732052</v>
      </c>
      <c r="E97" s="5">
        <f>[11]ASM_Annual_Fuel3!BL50</f>
        <v>4.50208277037299</v>
      </c>
      <c r="F97" s="5">
        <f>[11]ASM_Annual_Fuel3!BM50</f>
        <v>273.21319251282267</v>
      </c>
      <c r="G97" s="5">
        <f>[11]ASM_Annual_Fuel3!BN50</f>
        <v>1949.8943991723818</v>
      </c>
      <c r="H97" s="5">
        <f>[11]ASM_Annual_Fuel3!BO50</f>
        <v>40.732716726369276</v>
      </c>
      <c r="I97" s="4">
        <f>[11]ASM_Annual_Fuel3!BP50</f>
        <v>3193.6238484721061</v>
      </c>
      <c r="J97" s="4">
        <f>[11]ASM_Annual_Fuel3!BQ50</f>
        <v>2579.0631572100428</v>
      </c>
      <c r="K97" s="4">
        <f>[11]ASM_Annual_Fuel3!BR50</f>
        <v>133.67513468187397</v>
      </c>
      <c r="L97" s="4">
        <f>[11]ASM_Annual_Fuel3!BS50</f>
        <v>703.15279711907806</v>
      </c>
      <c r="M97" s="4">
        <f>[11]ASM_Annual_Fuel3!BT50</f>
        <v>943.43455233792224</v>
      </c>
      <c r="N97" s="4">
        <f>[11]ASM_Annual_Fuel3!BU50</f>
        <v>268.76127841152999</v>
      </c>
      <c r="O97" s="4">
        <f>[11]ASM_Annual_Fuel3!BV50</f>
        <v>110.09015874540826</v>
      </c>
      <c r="P97" s="4">
        <f>[11]ASM_Annual_Fuel3!BW50</f>
        <v>55.18630133851785</v>
      </c>
      <c r="Q97" s="4">
        <f>[11]ASM_Annual_Fuel3!BX50</f>
        <v>40.542182169378002</v>
      </c>
      <c r="R97" s="4">
        <f>[11]ASM_Annual_Fuel3!BY50</f>
        <v>227.61013834025795</v>
      </c>
      <c r="S97" s="4">
        <f>[11]ASM_Annual_Fuel3!BZ50</f>
        <v>24.78546013363432</v>
      </c>
      <c r="T97" s="4">
        <f>[11]ASM_Annual_Fuel3!CA50</f>
        <v>37.547088602105255</v>
      </c>
      <c r="U97" s="6">
        <f t="shared" si="2"/>
        <v>11972.238356952363</v>
      </c>
    </row>
  </sheetData>
  <pageMargins left="0.75" right="0.75" top="1" bottom="1" header="0.5" footer="0.5"/>
  <pageSetup scale="4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56"/>
  <sheetViews>
    <sheetView tabSelected="1" topLeftCell="A34" workbookViewId="0">
      <selection activeCell="E45" sqref="E45"/>
    </sheetView>
  </sheetViews>
  <sheetFormatPr defaultRowHeight="12.75" x14ac:dyDescent="0.2"/>
  <cols>
    <col min="5" max="5" width="10.5703125" customWidth="1"/>
    <col min="10" max="10" width="10.85546875" customWidth="1"/>
    <col min="11" max="11" width="10.7109375" customWidth="1"/>
    <col min="12" max="12" width="10.85546875" customWidth="1"/>
    <col min="13" max="13" width="11.5703125" customWidth="1"/>
  </cols>
  <sheetData>
    <row r="1" spans="2:28" x14ac:dyDescent="0.2">
      <c r="B1" s="47" t="s">
        <v>99</v>
      </c>
      <c r="H1" s="47" t="s">
        <v>92</v>
      </c>
      <c r="I1" t="s">
        <v>105</v>
      </c>
      <c r="O1" s="47" t="s">
        <v>93</v>
      </c>
    </row>
    <row r="2" spans="2:28" x14ac:dyDescent="0.2">
      <c r="I2" t="s">
        <v>106</v>
      </c>
    </row>
    <row r="3" spans="2:28" x14ac:dyDescent="0.2">
      <c r="B3" t="s">
        <v>100</v>
      </c>
      <c r="I3" t="s">
        <v>107</v>
      </c>
      <c r="O3" t="str">
        <f>[7]Intensity_estimates!V3</f>
        <v>Input for Indicators</v>
      </c>
    </row>
    <row r="4" spans="2:28" x14ac:dyDescent="0.2">
      <c r="C4" t="s">
        <v>101</v>
      </c>
      <c r="D4" t="s">
        <v>101</v>
      </c>
      <c r="E4" t="s">
        <v>98</v>
      </c>
      <c r="F4" t="s">
        <v>98</v>
      </c>
      <c r="I4" t="s">
        <v>101</v>
      </c>
      <c r="J4" t="s">
        <v>101</v>
      </c>
      <c r="K4" t="s">
        <v>98</v>
      </c>
      <c r="L4" t="str">
        <f>F4</f>
        <v xml:space="preserve"> (mill. $)</v>
      </c>
      <c r="M4" t="s">
        <v>103</v>
      </c>
      <c r="P4" t="str">
        <f>[7]Intensity_estimates!W4</f>
        <v xml:space="preserve">  (Tbtu)</v>
      </c>
      <c r="Q4" t="str">
        <f>[7]Intensity_estimates!X4</f>
        <v xml:space="preserve">  (Tbtu)</v>
      </c>
      <c r="R4" t="str">
        <f>[7]Intensity_estimates!Y4</f>
        <v xml:space="preserve"> (mill. $)</v>
      </c>
      <c r="S4" t="s">
        <v>98</v>
      </c>
    </row>
    <row r="5" spans="2:28" x14ac:dyDescent="0.2">
      <c r="C5" t="s">
        <v>5</v>
      </c>
      <c r="D5" t="s">
        <v>25</v>
      </c>
      <c r="E5" t="s">
        <v>104</v>
      </c>
      <c r="F5" t="s">
        <v>97</v>
      </c>
      <c r="I5" t="s">
        <v>5</v>
      </c>
      <c r="J5" t="s">
        <v>25</v>
      </c>
      <c r="K5" t="s">
        <v>102</v>
      </c>
      <c r="L5" t="str">
        <f>F5</f>
        <v>Value-Added</v>
      </c>
      <c r="M5" t="s">
        <v>110</v>
      </c>
      <c r="P5" t="str">
        <f>[7]Intensity_estimates!W5</f>
        <v>Electricity</v>
      </c>
      <c r="Q5" t="str">
        <f>[7]Intensity_estimates!X5</f>
        <v>Fuels</v>
      </c>
      <c r="R5" t="str">
        <f>[7]Intensity_estimates!Y5</f>
        <v>Output</v>
      </c>
      <c r="S5" t="s">
        <v>97</v>
      </c>
    </row>
    <row r="6" spans="2:28" x14ac:dyDescent="0.2">
      <c r="B6">
        <v>1970</v>
      </c>
      <c r="C6" s="48">
        <f>[12]Intensity_estimates!Y6</f>
        <v>40.236578666666666</v>
      </c>
      <c r="D6" s="48">
        <f>[12]Intensity_estimates!Z6</f>
        <v>1102</v>
      </c>
      <c r="E6" s="48">
        <f>[12]Intensity_estimates!AA6</f>
        <v>202706.26569</v>
      </c>
      <c r="F6" s="46">
        <f>[12]Intensity_estimates!AB6</f>
        <v>46358.753140000001</v>
      </c>
      <c r="I6" s="48">
        <f>[13]Compute_intensities!FP17</f>
        <v>211.08702249660834</v>
      </c>
      <c r="J6" s="48">
        <f>[13]Compute_intensities!FQ17</f>
        <v>876.39360056669716</v>
      </c>
      <c r="K6" s="48">
        <f>[13]Compute_intensities!FR17</f>
        <v>344533.53800000006</v>
      </c>
      <c r="L6" s="48">
        <f>[13]Compute_intensities!FS17</f>
        <v>286934.34858000005</v>
      </c>
      <c r="M6" s="50">
        <f>L6/K6</f>
        <v>0.83281978946270252</v>
      </c>
      <c r="N6">
        <f>L6/K6</f>
        <v>0.83281978946270252</v>
      </c>
      <c r="O6">
        <f>1970</f>
        <v>1970</v>
      </c>
      <c r="P6" s="49">
        <f>[14]Intensity_estimates!W6</f>
        <v>34.759215403515491</v>
      </c>
      <c r="Q6" s="49">
        <f>[14]Intensity_estimates!X6</f>
        <v>418.90152332934434</v>
      </c>
      <c r="R6" s="46">
        <f>[14]Intensity_estimates!Y6</f>
        <v>777394.15519999992</v>
      </c>
      <c r="S6" s="46">
        <f>[14]Intensity_estimates!Z6</f>
        <v>514801.42218000005</v>
      </c>
    </row>
    <row r="7" spans="2:28" x14ac:dyDescent="0.2">
      <c r="B7">
        <f>B6+1</f>
        <v>1971</v>
      </c>
      <c r="C7" s="48">
        <f>[12]Intensity_estimates!Y7</f>
        <v>43.52119733333334</v>
      </c>
      <c r="D7" s="48">
        <f>[12]Intensity_estimates!Z7</f>
        <v>1085</v>
      </c>
      <c r="E7" s="48">
        <f>[12]Intensity_estimates!AA7</f>
        <v>210569.29371</v>
      </c>
      <c r="F7" s="46">
        <f>[12]Intensity_estimates!AB7</f>
        <v>48798.373960000004</v>
      </c>
      <c r="I7" s="48">
        <f>[13]Compute_intensities!FP18</f>
        <v>210.28396335722408</v>
      </c>
      <c r="J7" s="48">
        <f>[13]Compute_intensities!FQ18</f>
        <v>878.53842990685996</v>
      </c>
      <c r="K7" s="48">
        <f>[13]Compute_intensities!FR18</f>
        <v>329096.96418000001</v>
      </c>
      <c r="L7" s="48">
        <f>[13]Compute_intensities!FS18</f>
        <v>273389.72408000001</v>
      </c>
      <c r="M7" s="50">
        <f t="shared" ref="M7:M53" si="0">L7/K7</f>
        <v>0.83072697057900891</v>
      </c>
      <c r="O7">
        <f>O6+1</f>
        <v>1971</v>
      </c>
      <c r="P7" s="49">
        <f>[14]Intensity_estimates!W7</f>
        <v>38.578481731649759</v>
      </c>
      <c r="Q7" s="49">
        <f>[14]Intensity_estimates!X7</f>
        <v>464.92950365867324</v>
      </c>
      <c r="R7" s="46">
        <f>[14]Intensity_estimates!Y7</f>
        <v>862812.51940000011</v>
      </c>
      <c r="S7" s="46">
        <f>[14]Intensity_estimates!Z7</f>
        <v>515897.19180000003</v>
      </c>
      <c r="U7" s="46"/>
      <c r="V7" s="46"/>
      <c r="W7" s="46"/>
      <c r="X7" s="46"/>
      <c r="Y7" s="46"/>
      <c r="Z7" s="46"/>
      <c r="AA7" s="46"/>
      <c r="AB7" s="46"/>
    </row>
    <row r="8" spans="2:28" x14ac:dyDescent="0.2">
      <c r="B8">
        <f t="shared" ref="B8:B46" si="1">B7+1</f>
        <v>1972</v>
      </c>
      <c r="C8" s="48">
        <f>[12]Intensity_estimates!Y8</f>
        <v>45.984661333333335</v>
      </c>
      <c r="D8" s="48">
        <f>[12]Intensity_estimates!Z8</f>
        <v>1077</v>
      </c>
      <c r="E8" s="48">
        <f>[12]Intensity_estimates!AA8</f>
        <v>216066.92165999999</v>
      </c>
      <c r="F8" s="46">
        <f>[12]Intensity_estimates!AB8</f>
        <v>48796.884569999995</v>
      </c>
      <c r="I8" s="48">
        <f>[13]Compute_intensities!FP19</f>
        <v>214.0369330628499</v>
      </c>
      <c r="J8" s="48">
        <f>[13]Compute_intensities!FQ19</f>
        <v>893.39333827911491</v>
      </c>
      <c r="K8" s="48">
        <f>[13]Compute_intensities!FR19</f>
        <v>333327.00228000002</v>
      </c>
      <c r="L8" s="48">
        <f>[13]Compute_intensities!FS19</f>
        <v>278014.63030000002</v>
      </c>
      <c r="M8" s="50">
        <f t="shared" si="0"/>
        <v>0.83405973232994568</v>
      </c>
      <c r="O8">
        <f t="shared" ref="O8:O51" si="2">O7+1</f>
        <v>1972</v>
      </c>
      <c r="P8" s="49">
        <f>[14]Intensity_estimates!W8</f>
        <v>42.134449789835891</v>
      </c>
      <c r="Q8" s="49">
        <f>[14]Intensity_estimates!X8</f>
        <v>507.7843385331683</v>
      </c>
      <c r="R8" s="46">
        <f>[14]Intensity_estimates!Y8</f>
        <v>942342.18519999995</v>
      </c>
      <c r="S8" s="46">
        <f>[14]Intensity_estimates!Z8</f>
        <v>522217.23677999998</v>
      </c>
    </row>
    <row r="9" spans="2:28" x14ac:dyDescent="0.2">
      <c r="B9">
        <f t="shared" si="1"/>
        <v>1973</v>
      </c>
      <c r="C9" s="48">
        <f>[12]Intensity_estimates!Y9</f>
        <v>50.090434666666667</v>
      </c>
      <c r="D9" s="48">
        <f>[12]Intensity_estimates!Z9</f>
        <v>1096</v>
      </c>
      <c r="E9" s="48">
        <f>[12]Intensity_estimates!AA9</f>
        <v>219868.60239000001</v>
      </c>
      <c r="F9" s="46">
        <f>[12]Intensity_estimates!AB9</f>
        <v>48239.852710000006</v>
      </c>
      <c r="I9" s="48">
        <f>[13]Compute_intensities!FP20</f>
        <v>230.20038943492705</v>
      </c>
      <c r="J9" s="48">
        <f>[13]Compute_intensities!FQ20</f>
        <v>963.8849983403037</v>
      </c>
      <c r="K9" s="48">
        <f>[13]Compute_intensities!FR20</f>
        <v>348714.53218000004</v>
      </c>
      <c r="L9" s="48">
        <f>[13]Compute_intensities!FS20</f>
        <v>284035.26074</v>
      </c>
      <c r="M9" s="50">
        <f t="shared" si="0"/>
        <v>0.81452086027027459</v>
      </c>
      <c r="O9">
        <f t="shared" si="2"/>
        <v>1973</v>
      </c>
      <c r="P9" s="49">
        <f>[14]Intensity_estimates!W9</f>
        <v>42.640386064024526</v>
      </c>
      <c r="Q9" s="49">
        <f>[14]Intensity_estimates!X9</f>
        <v>513.88164175203656</v>
      </c>
      <c r="R9" s="46">
        <f>[14]Intensity_estimates!Y9</f>
        <v>953657.51260000002</v>
      </c>
      <c r="S9" s="46">
        <f>[14]Intensity_estimates!Z9</f>
        <v>541066.68792000005</v>
      </c>
    </row>
    <row r="10" spans="2:28" x14ac:dyDescent="0.2">
      <c r="B10">
        <f t="shared" si="1"/>
        <v>1974</v>
      </c>
      <c r="C10" s="48">
        <f>[12]Intensity_estimates!Y10</f>
        <v>55.017362666666664</v>
      </c>
      <c r="D10" s="48">
        <f>[12]Intensity_estimates!Z10</f>
        <v>1107</v>
      </c>
      <c r="E10" s="48">
        <f>[12]Intensity_estimates!AA10</f>
        <v>207173.34198</v>
      </c>
      <c r="F10" s="46">
        <f>[12]Intensity_estimates!AB10</f>
        <v>47170.470690000002</v>
      </c>
      <c r="I10" s="48">
        <f>[13]Compute_intensities!FP21</f>
        <v>230.83670134549718</v>
      </c>
      <c r="J10" s="48">
        <f>[13]Compute_intensities!FQ21</f>
        <v>980.32018831833568</v>
      </c>
      <c r="K10" s="48">
        <f>[13]Compute_intensities!FR21</f>
        <v>361380.12452000001</v>
      </c>
      <c r="L10" s="48">
        <f>[13]Compute_intensities!FS21</f>
        <v>234851.2309</v>
      </c>
      <c r="M10" s="50">
        <f t="shared" si="0"/>
        <v>0.64987312518069196</v>
      </c>
      <c r="O10">
        <f t="shared" si="2"/>
        <v>1974</v>
      </c>
      <c r="P10" s="49">
        <f>[14]Intensity_estimates!W10</f>
        <v>37.540183262018594</v>
      </c>
      <c r="Q10" s="49">
        <f>[14]Intensity_estimates!X10</f>
        <v>452.41642459317069</v>
      </c>
      <c r="R10" s="46">
        <f>[14]Intensity_estimates!Y10</f>
        <v>839590.8456</v>
      </c>
      <c r="S10" s="46">
        <f>[14]Intensity_estimates!Z10</f>
        <v>512183.75031000003</v>
      </c>
    </row>
    <row r="11" spans="2:28" x14ac:dyDescent="0.2">
      <c r="B11">
        <f t="shared" si="1"/>
        <v>1975</v>
      </c>
      <c r="C11" s="48">
        <f>[12]Intensity_estimates!Y11</f>
        <v>66.513528000000008</v>
      </c>
      <c r="D11" s="48">
        <f>[12]Intensity_estimates!Z11</f>
        <v>1106</v>
      </c>
      <c r="E11" s="48">
        <f>[12]Intensity_estimates!AA11</f>
        <v>220517.76879</v>
      </c>
      <c r="F11" s="46">
        <f>[12]Intensity_estimates!AB11</f>
        <v>56126.172759999994</v>
      </c>
      <c r="I11" s="48">
        <f>[13]Compute_intensities!FP22</f>
        <v>212.61689558170588</v>
      </c>
      <c r="J11" s="48">
        <f>[13]Compute_intensities!FQ22</f>
        <v>901.59884384121096</v>
      </c>
      <c r="K11" s="48">
        <f>[13]Compute_intensities!FR22</f>
        <v>348469.31258000003</v>
      </c>
      <c r="L11" s="48">
        <f>[13]Compute_intensities!FS22</f>
        <v>204992.06134000001</v>
      </c>
      <c r="M11" s="50">
        <f t="shared" si="0"/>
        <v>0.58826431464589546</v>
      </c>
      <c r="O11">
        <f t="shared" si="2"/>
        <v>1975</v>
      </c>
      <c r="P11" s="49">
        <f>[14]Intensity_estimates!W11</f>
        <v>33.58398261465949</v>
      </c>
      <c r="Q11" s="49">
        <f>[14]Intensity_estimates!X11</f>
        <v>404.73817701087182</v>
      </c>
      <c r="R11" s="46">
        <f>[14]Intensity_estimates!Y11</f>
        <v>751109.92839999986</v>
      </c>
      <c r="S11" s="46">
        <f>[14]Intensity_estimates!Z11</f>
        <v>473737.73238000006</v>
      </c>
    </row>
    <row r="12" spans="2:28" x14ac:dyDescent="0.2">
      <c r="B12">
        <f t="shared" si="1"/>
        <v>1976</v>
      </c>
      <c r="C12" s="48">
        <f>[12]Intensity_estimates!Y12</f>
        <v>81.294312000000005</v>
      </c>
      <c r="D12" s="48">
        <f>[12]Intensity_estimates!Z12</f>
        <v>1119</v>
      </c>
      <c r="E12" s="48">
        <f>[12]Intensity_estimates!AA12</f>
        <v>224562.88691999999</v>
      </c>
      <c r="F12" s="46">
        <f>[12]Intensity_estimates!AB12</f>
        <v>53413.993569999999</v>
      </c>
      <c r="I12" s="48">
        <f>[13]Compute_intensities!FP23</f>
        <v>216.5075726171267</v>
      </c>
      <c r="J12" s="48">
        <f>[13]Compute_intensities!FQ23</f>
        <v>920.93029091121286</v>
      </c>
      <c r="K12" s="48">
        <f>[13]Compute_intensities!FR23</f>
        <v>355733.94322999998</v>
      </c>
      <c r="L12" s="48">
        <f>[13]Compute_intensities!FS23</f>
        <v>208124.36788000001</v>
      </c>
      <c r="M12" s="50">
        <f t="shared" si="0"/>
        <v>0.58505625296891361</v>
      </c>
      <c r="O12">
        <f t="shared" si="2"/>
        <v>1976</v>
      </c>
      <c r="P12" s="49">
        <f>[14]Intensity_estimates!W12</f>
        <v>36.173722897543328</v>
      </c>
      <c r="Q12" s="49">
        <f>[14]Intensity_estimates!X12</f>
        <v>435.94849453195394</v>
      </c>
      <c r="R12" s="46">
        <f>[14]Intensity_estimates!Y12</f>
        <v>809029.79039999994</v>
      </c>
      <c r="S12" s="46">
        <f>[14]Intensity_estimates!Z12</f>
        <v>526605.84944999998</v>
      </c>
    </row>
    <row r="13" spans="2:28" x14ac:dyDescent="0.2">
      <c r="B13">
        <f t="shared" si="1"/>
        <v>1977</v>
      </c>
      <c r="C13" s="48">
        <f>[12]Intensity_estimates!Y13</f>
        <v>97.541931047619045</v>
      </c>
      <c r="D13" s="48">
        <f>[12]Intensity_estimates!Z13</f>
        <v>1073</v>
      </c>
      <c r="E13" s="48">
        <f>[12]Intensity_estimates!AA13</f>
        <v>234568.16406000001</v>
      </c>
      <c r="F13" s="46">
        <f>[12]Intensity_estimates!AB13</f>
        <v>56222.983110000008</v>
      </c>
      <c r="G13">
        <f>F13/E13</f>
        <v>0.23968718574963468</v>
      </c>
      <c r="I13" s="48">
        <f>[13]Compute_intensities!FP24</f>
        <v>219.35849603024002</v>
      </c>
      <c r="J13" s="48">
        <f>[13]Compute_intensities!FQ24</f>
        <v>952.35943661855993</v>
      </c>
      <c r="K13" s="48">
        <f>[13]Compute_intensities!FR24</f>
        <v>366725.9118</v>
      </c>
      <c r="L13" s="48">
        <f>[13]Compute_intensities!FS24</f>
        <v>212928.67309999999</v>
      </c>
      <c r="M13" s="50">
        <f t="shared" si="0"/>
        <v>0.58062074767196747</v>
      </c>
      <c r="O13">
        <f t="shared" si="2"/>
        <v>1977</v>
      </c>
      <c r="P13" s="49">
        <f>[14]Intensity_estimates!W13</f>
        <v>39.032527105921602</v>
      </c>
      <c r="Q13" s="49">
        <f>[14]Intensity_estimates!X13</f>
        <v>470.40144244483696</v>
      </c>
      <c r="R13" s="46">
        <f>[14]Intensity_estimates!Y13</f>
        <v>872967.30040000007</v>
      </c>
      <c r="S13" s="46">
        <f>[14]Intensity_estimates!Z13</f>
        <v>538648.24689000007</v>
      </c>
    </row>
    <row r="14" spans="2:28" x14ac:dyDescent="0.2">
      <c r="B14">
        <f t="shared" si="1"/>
        <v>1978</v>
      </c>
      <c r="C14" s="48">
        <f>[12]Intensity_estimates!Y14</f>
        <v>97.717405333333346</v>
      </c>
      <c r="D14" s="48">
        <f>[12]Intensity_estimates!Z14</f>
        <v>1289</v>
      </c>
      <c r="E14" s="48">
        <f>[12]Intensity_estimates!AA14</f>
        <v>245149.57638000001</v>
      </c>
      <c r="F14" s="46">
        <f>[12]Intensity_estimates!AB14</f>
        <v>54087.197849999997</v>
      </c>
      <c r="I14" s="48">
        <f>[13]Compute_intensities!FP25</f>
        <v>231.63923433067774</v>
      </c>
      <c r="J14" s="48">
        <f>[13]Compute_intensities!FQ25</f>
        <v>1003.2617438371367</v>
      </c>
      <c r="K14" s="48">
        <f>[13]Compute_intensities!FR25</f>
        <v>381347.13045</v>
      </c>
      <c r="L14" s="48">
        <f>[13]Compute_intensities!FS25</f>
        <v>214945.11786</v>
      </c>
      <c r="M14" s="50">
        <f t="shared" si="0"/>
        <v>0.56364687366693678</v>
      </c>
      <c r="O14">
        <f t="shared" si="2"/>
        <v>1978</v>
      </c>
      <c r="P14" s="49">
        <f>[14]Intensity_estimates!W14</f>
        <v>43.411058915500497</v>
      </c>
      <c r="Q14" s="49">
        <f>[14]Intensity_estimates!X14</f>
        <v>496.19404156473195</v>
      </c>
      <c r="R14" s="46">
        <f>[14]Intensity_estimates!Y14</f>
        <v>943072.8996</v>
      </c>
      <c r="S14" s="46">
        <f>[14]Intensity_estimates!Z14</f>
        <v>557470.02708000003</v>
      </c>
    </row>
    <row r="15" spans="2:28" x14ac:dyDescent="0.2">
      <c r="B15">
        <f t="shared" si="1"/>
        <v>1979</v>
      </c>
      <c r="C15" s="48">
        <f>[12]Intensity_estimates!Y15</f>
        <v>95.25394133333333</v>
      </c>
      <c r="D15" s="48">
        <f>[12]Intensity_estimates!Z15</f>
        <v>988</v>
      </c>
      <c r="E15" s="48">
        <f>[12]Intensity_estimates!AA15</f>
        <v>259820.73702</v>
      </c>
      <c r="F15" s="46">
        <f>[12]Intensity_estimates!AB15</f>
        <v>59238.997860000003</v>
      </c>
      <c r="I15" s="48">
        <f>[13]Compute_intensities!FP26</f>
        <v>246.28809060373115</v>
      </c>
      <c r="J15" s="48">
        <f>[13]Compute_intensities!FQ26</f>
        <v>1042.9834497397244</v>
      </c>
      <c r="K15" s="48">
        <f>[13]Compute_intensities!FR26</f>
        <v>395962.21861000004</v>
      </c>
      <c r="L15" s="48">
        <f>[13]Compute_intensities!FS26</f>
        <v>179703.97830000002</v>
      </c>
      <c r="M15" s="50">
        <f t="shared" si="0"/>
        <v>0.45384122487958395</v>
      </c>
      <c r="O15">
        <f t="shared" si="2"/>
        <v>1979</v>
      </c>
      <c r="P15" s="49">
        <f>[14]Intensity_estimates!W15</f>
        <v>45.519988736947298</v>
      </c>
      <c r="Q15" s="49">
        <f>[14]Intensity_estimates!X15</f>
        <v>493.58942045112593</v>
      </c>
      <c r="R15" s="46">
        <f>[14]Intensity_estimates!Y15</f>
        <v>961340.75960000011</v>
      </c>
      <c r="S15" s="46">
        <f>[14]Intensity_estimates!Z15</f>
        <v>558599.00184000004</v>
      </c>
    </row>
    <row r="16" spans="2:28" x14ac:dyDescent="0.2">
      <c r="B16">
        <f t="shared" si="1"/>
        <v>1980</v>
      </c>
      <c r="C16" s="48">
        <f>[12]Intensity_estimates!Y16</f>
        <v>90.32701333333334</v>
      </c>
      <c r="D16" s="48">
        <f>[12]Intensity_estimates!Z16</f>
        <v>1134</v>
      </c>
      <c r="E16" s="48">
        <f>[12]Intensity_estimates!AA16</f>
        <v>248837.65299000003</v>
      </c>
      <c r="F16" s="46">
        <f>[12]Intensity_estimates!AB16</f>
        <v>57551.518989999997</v>
      </c>
      <c r="I16" s="48">
        <f>[13]Compute_intensities!FP27</f>
        <v>248.50844910581924</v>
      </c>
      <c r="J16" s="48">
        <f>[13]Compute_intensities!FQ27</f>
        <v>1061.3763633547583</v>
      </c>
      <c r="K16" s="48">
        <f>[13]Compute_intensities!FR27</f>
        <v>410859.30931000004</v>
      </c>
      <c r="L16" s="48">
        <f>[13]Compute_intensities!FS27</f>
        <v>178527.12086</v>
      </c>
      <c r="M16" s="50">
        <f t="shared" si="0"/>
        <v>0.43452129917615756</v>
      </c>
      <c r="O16">
        <f t="shared" si="2"/>
        <v>1980</v>
      </c>
      <c r="P16" s="49">
        <f>[14]Intensity_estimates!W16</f>
        <v>42.286618735061303</v>
      </c>
      <c r="Q16" s="49">
        <f>[14]Intensity_estimates!X16</f>
        <v>435.06106655189922</v>
      </c>
      <c r="R16" s="46">
        <f>[14]Intensity_estimates!Y16</f>
        <v>868851.6590000001</v>
      </c>
      <c r="S16" s="46">
        <f>[14]Intensity_estimates!Z16</f>
        <v>529212.45293999999</v>
      </c>
    </row>
    <row r="17" spans="2:19" x14ac:dyDescent="0.2">
      <c r="B17">
        <f t="shared" si="1"/>
        <v>1981</v>
      </c>
      <c r="C17" s="48">
        <f>[12]Intensity_estimates!Y17</f>
        <v>91.96932266666667</v>
      </c>
      <c r="D17" s="48">
        <f>[12]Intensity_estimates!Z17</f>
        <v>1179</v>
      </c>
      <c r="E17" s="48">
        <f>[12]Intensity_estimates!AA17</f>
        <v>267586.39007999998</v>
      </c>
      <c r="F17" s="46">
        <f>[12]Intensity_estimates!AB17</f>
        <v>76030.380720000001</v>
      </c>
      <c r="I17" s="48">
        <f>[13]Compute_intensities!FP28</f>
        <v>244.49928939741571</v>
      </c>
      <c r="J17" s="48">
        <f>[13]Compute_intensities!FQ28</f>
        <v>1044.9469992419256</v>
      </c>
      <c r="K17" s="48">
        <f>[13]Compute_intensities!FR28</f>
        <v>416756.84068999998</v>
      </c>
      <c r="L17" s="48">
        <f>[13]Compute_intensities!FS28</f>
        <v>163425.31304000001</v>
      </c>
      <c r="M17" s="50">
        <f t="shared" si="0"/>
        <v>0.39213588616668238</v>
      </c>
      <c r="O17">
        <f t="shared" si="2"/>
        <v>1981</v>
      </c>
      <c r="P17" s="49">
        <f>[14]Intensity_estimates!W17</f>
        <v>42.772477591909158</v>
      </c>
      <c r="Q17" s="49">
        <f>[14]Intensity_estimates!X17</f>
        <v>417.5750560078518</v>
      </c>
      <c r="R17" s="46">
        <f>[14]Intensity_estimates!Y17</f>
        <v>855645.07079999999</v>
      </c>
      <c r="S17" s="46">
        <f>[14]Intensity_estimates!Z17</f>
        <v>499986.39555000002</v>
      </c>
    </row>
    <row r="18" spans="2:19" x14ac:dyDescent="0.2">
      <c r="B18">
        <f t="shared" si="1"/>
        <v>1982</v>
      </c>
      <c r="C18" s="48">
        <f>[12]Intensity_estimates!Y18</f>
        <v>92.790477333333328</v>
      </c>
      <c r="D18" s="48">
        <f>[12]Intensity_estimates!Z18</f>
        <v>1133</v>
      </c>
      <c r="E18" s="48">
        <f>[12]Intensity_estimates!AA18</f>
        <v>271834.37270999997</v>
      </c>
      <c r="F18" s="46">
        <f>[12]Intensity_estimates!AB18</f>
        <v>79710.663410000008</v>
      </c>
      <c r="I18" s="48">
        <f>[13]Compute_intensities!FP29</f>
        <v>209.63054667908293</v>
      </c>
      <c r="J18" s="48">
        <f>[13]Compute_intensities!FQ29</f>
        <v>900.1447792737747</v>
      </c>
      <c r="K18" s="48">
        <f>[13]Compute_intensities!FR29</f>
        <v>386171.82607999997</v>
      </c>
      <c r="L18" s="48">
        <f>[13]Compute_intensities!FS29</f>
        <v>155137.07924000002</v>
      </c>
      <c r="M18" s="50">
        <f t="shared" si="0"/>
        <v>0.40173070318149406</v>
      </c>
      <c r="O18">
        <f t="shared" si="2"/>
        <v>1982</v>
      </c>
      <c r="P18" s="49">
        <f>[14]Intensity_estimates!W18</f>
        <v>40.94480358030831</v>
      </c>
      <c r="Q18" s="49">
        <f>[14]Intensity_estimates!X18</f>
        <v>379.31475863933144</v>
      </c>
      <c r="R18" s="46">
        <f>[14]Intensity_estimates!Y18</f>
        <v>798026.09119999991</v>
      </c>
      <c r="S18" s="46">
        <f>[14]Intensity_estimates!Z18</f>
        <v>469282.70942999999</v>
      </c>
    </row>
    <row r="19" spans="2:19" x14ac:dyDescent="0.2">
      <c r="B19">
        <f t="shared" si="1"/>
        <v>1983</v>
      </c>
      <c r="C19" s="48">
        <f>[12]Intensity_estimates!Y19</f>
        <v>85.400085333333337</v>
      </c>
      <c r="D19" s="48">
        <f>[12]Intensity_estimates!Z19</f>
        <v>1292</v>
      </c>
      <c r="E19" s="48">
        <f>[12]Intensity_estimates!AA19</f>
        <v>235752.89274000001</v>
      </c>
      <c r="F19" s="46">
        <f>[12]Intensity_estimates!AB19</f>
        <v>55091.046709999995</v>
      </c>
      <c r="I19" s="48">
        <f>[13]Compute_intensities!FP30</f>
        <v>207.30115903066996</v>
      </c>
      <c r="J19" s="48">
        <f>[13]Compute_intensities!FQ30</f>
        <v>873.71373615222626</v>
      </c>
      <c r="K19" s="48">
        <f>[13]Compute_intensities!FR30</f>
        <v>366266.12504999997</v>
      </c>
      <c r="L19" s="48">
        <f>[13]Compute_intensities!FS30</f>
        <v>153526.07622000002</v>
      </c>
      <c r="M19" s="50">
        <f t="shared" si="0"/>
        <v>0.4191653710783157</v>
      </c>
      <c r="O19">
        <f t="shared" si="2"/>
        <v>1983</v>
      </c>
      <c r="P19" s="49">
        <f>[14]Intensity_estimates!W19</f>
        <v>44.324442206188863</v>
      </c>
      <c r="Q19" s="49">
        <f>[14]Intensity_estimates!X19</f>
        <v>408.42073469048756</v>
      </c>
      <c r="R19" s="46">
        <f>[14]Intensity_estimates!Y19</f>
        <v>882864.18220000016</v>
      </c>
      <c r="S19" s="46">
        <f>[14]Intensity_estimates!Z19</f>
        <v>501773.93892000004</v>
      </c>
    </row>
    <row r="20" spans="2:19" x14ac:dyDescent="0.2">
      <c r="B20">
        <f t="shared" si="1"/>
        <v>1984</v>
      </c>
      <c r="C20" s="48">
        <f>[12]Intensity_estimates!Y20</f>
        <v>92.164294095238105</v>
      </c>
      <c r="D20" s="48">
        <f>[12]Intensity_estimates!Z20</f>
        <v>1168</v>
      </c>
      <c r="E20" s="48">
        <f>[12]Intensity_estimates!AA20</f>
        <v>270613.12841999996</v>
      </c>
      <c r="F20" s="46">
        <f>[12]Intensity_estimates!AB20</f>
        <v>73502.885890000005</v>
      </c>
      <c r="I20" s="48">
        <f>[13]Compute_intensities!FP31</f>
        <v>237.97346117676415</v>
      </c>
      <c r="J20" s="48">
        <f>[13]Compute_intensities!FQ31</f>
        <v>977.40092242758396</v>
      </c>
      <c r="K20" s="48">
        <f>[13]Compute_intensities!FR31</f>
        <v>400284.21405999997</v>
      </c>
      <c r="L20" s="48">
        <f>[13]Compute_intensities!FS31</f>
        <v>168312.14180000001</v>
      </c>
      <c r="M20" s="50">
        <f t="shared" si="0"/>
        <v>0.42048158755211651</v>
      </c>
      <c r="O20">
        <f t="shared" si="2"/>
        <v>1984</v>
      </c>
      <c r="P20" s="49">
        <f>[14]Intensity_estimates!W20</f>
        <v>49.580156790088402</v>
      </c>
      <c r="Q20" s="49">
        <f>[14]Intensity_estimates!X20</f>
        <v>454.27365062955852</v>
      </c>
      <c r="R20" s="46">
        <f>[14]Intensity_estimates!Y20</f>
        <v>1009718.3512</v>
      </c>
      <c r="S20" s="46">
        <f>[14]Intensity_estimates!Z20</f>
        <v>554315.53878000006</v>
      </c>
    </row>
    <row r="21" spans="2:19" x14ac:dyDescent="0.2">
      <c r="B21">
        <f t="shared" si="1"/>
        <v>1985</v>
      </c>
      <c r="C21" s="48">
        <f>[12]Intensity_estimates!Y21</f>
        <v>82.115466666666663</v>
      </c>
      <c r="D21" s="48">
        <f>[12]Intensity_estimates!Z21</f>
        <v>1032</v>
      </c>
      <c r="E21" s="48">
        <f>[12]Intensity_estimates!AA21</f>
        <v>284521.51854000002</v>
      </c>
      <c r="F21" s="46">
        <f>[12]Intensity_estimates!AB21</f>
        <v>87092.080249999999</v>
      </c>
      <c r="I21" s="48">
        <f>[13]Compute_intensities!FP32</f>
        <v>236.2842115127344</v>
      </c>
      <c r="J21" s="48">
        <f>[13]Compute_intensities!FQ32</f>
        <v>946.90550840656806</v>
      </c>
      <c r="K21" s="48">
        <f>[13]Compute_intensities!FR32</f>
        <v>389408.72480000003</v>
      </c>
      <c r="L21" s="48">
        <f>[13]Compute_intensities!FS32</f>
        <v>183205.84677999999</v>
      </c>
      <c r="M21" s="50">
        <f t="shared" si="0"/>
        <v>0.47047185928896262</v>
      </c>
      <c r="O21">
        <f t="shared" si="2"/>
        <v>1985</v>
      </c>
      <c r="P21" s="49">
        <f>[14]Intensity_estimates!W21</f>
        <v>52.13913990267033</v>
      </c>
      <c r="Q21" s="49">
        <f>[14]Intensity_estimates!X21</f>
        <v>474.88776232941774</v>
      </c>
      <c r="R21" s="46">
        <f>[14]Intensity_estimates!Y21</f>
        <v>1086217.7014000001</v>
      </c>
      <c r="S21" s="46">
        <f>[14]Intensity_estimates!Z21</f>
        <v>593602.75358999998</v>
      </c>
    </row>
    <row r="22" spans="2:19" x14ac:dyDescent="0.2">
      <c r="B22">
        <f t="shared" si="1"/>
        <v>1986</v>
      </c>
      <c r="C22" s="48">
        <f>[12]Intensity_estimates!Y22</f>
        <v>78.830848000000003</v>
      </c>
      <c r="D22" s="48">
        <f>[12]Intensity_estimates!Z22</f>
        <v>958.99999999999989</v>
      </c>
      <c r="E22" s="48">
        <f>[12]Intensity_estimates!AA22</f>
        <v>279133.43742000003</v>
      </c>
      <c r="F22" s="46">
        <f>[12]Intensity_estimates!AB22</f>
        <v>83325.412939999995</v>
      </c>
      <c r="I22" s="48">
        <f>[13]Compute_intensities!FP33</f>
        <v>227.50617356446799</v>
      </c>
      <c r="J22" s="48">
        <f>[13]Compute_intensities!FQ33</f>
        <v>865.9219488050702</v>
      </c>
      <c r="K22" s="48">
        <f>[13]Compute_intensities!FR33</f>
        <v>354765.32581000001</v>
      </c>
      <c r="L22" s="48">
        <f>[13]Compute_intensities!FS33</f>
        <v>205404.67903999999</v>
      </c>
      <c r="M22" s="50">
        <f t="shared" si="0"/>
        <v>0.57898747170688158</v>
      </c>
      <c r="O22">
        <f t="shared" si="2"/>
        <v>1986</v>
      </c>
      <c r="P22" s="49">
        <f>[14]Intensity_estimates!W22</f>
        <v>53.232276462942622</v>
      </c>
      <c r="Q22" s="49">
        <f>[14]Intensity_estimates!X22</f>
        <v>481.81648808308432</v>
      </c>
      <c r="R22" s="46">
        <f>[14]Intensity_estimates!Y22</f>
        <v>1135057.3624</v>
      </c>
      <c r="S22" s="46">
        <f>[14]Intensity_estimates!Z22</f>
        <v>611682.95232000004</v>
      </c>
    </row>
    <row r="23" spans="2:19" x14ac:dyDescent="0.2">
      <c r="B23">
        <f t="shared" si="1"/>
        <v>1987</v>
      </c>
      <c r="C23" s="48">
        <f>[12]Intensity_estimates!Y23</f>
        <v>94.432786666666672</v>
      </c>
      <c r="D23" s="48">
        <f>[12]Intensity_estimates!Z23</f>
        <v>899</v>
      </c>
      <c r="E23" s="48">
        <f>[12]Intensity_estimates!AA23</f>
        <v>290290.98492000002</v>
      </c>
      <c r="F23" s="46">
        <f>[12]Intensity_estimates!AB23</f>
        <v>84129.683539999998</v>
      </c>
      <c r="I23" s="48">
        <f>[13]Compute_intensities!FP34</f>
        <v>228.52266842653205</v>
      </c>
      <c r="J23" s="48">
        <f>[13]Compute_intensities!FQ34</f>
        <v>860.26198555303552</v>
      </c>
      <c r="K23" s="48">
        <f>[13]Compute_intensities!FR34</f>
        <v>356843.56192000001</v>
      </c>
      <c r="L23" s="48">
        <f>[13]Compute_intensities!FS34</f>
        <v>208928.0754</v>
      </c>
      <c r="M23" s="50">
        <f t="shared" si="0"/>
        <v>0.58548926671357215</v>
      </c>
      <c r="O23">
        <f t="shared" si="2"/>
        <v>1987</v>
      </c>
      <c r="P23" s="49">
        <f>[14]Intensity_estimates!W23</f>
        <v>53.292563600782771</v>
      </c>
      <c r="Q23" s="49">
        <f>[14]Intensity_estimates!X23</f>
        <v>479.18515679354783</v>
      </c>
      <c r="R23" s="46">
        <f>[14]Intensity_estimates!Y23</f>
        <v>1163694.9194000002</v>
      </c>
      <c r="S23" s="46">
        <f>[14]Intensity_estimates!Z23</f>
        <v>630078.59988000011</v>
      </c>
    </row>
    <row r="24" spans="2:19" x14ac:dyDescent="0.2">
      <c r="B24">
        <f t="shared" si="1"/>
        <v>1988</v>
      </c>
      <c r="C24" s="48">
        <f>[12]Intensity_estimates!Y24</f>
        <v>100.18086933333333</v>
      </c>
      <c r="D24" s="48">
        <f>[12]Intensity_estimates!Z24</f>
        <v>881</v>
      </c>
      <c r="E24" s="48">
        <f>[12]Intensity_estimates!AA24</f>
        <v>278390.95334999997</v>
      </c>
      <c r="F24" s="46">
        <f>[12]Intensity_estimates!AB24</f>
        <v>74804.61275</v>
      </c>
      <c r="I24" s="48">
        <f>[13]Compute_intensities!FP35</f>
        <v>243.80681479411882</v>
      </c>
      <c r="J24" s="48">
        <f>[13]Compute_intensities!FQ35</f>
        <v>893.5600144227144</v>
      </c>
      <c r="K24" s="48">
        <f>[13]Compute_intensities!FR35</f>
        <v>378202.18907999998</v>
      </c>
      <c r="L24" s="48">
        <f>[13]Compute_intensities!FS35</f>
        <v>235758.98984000002</v>
      </c>
      <c r="M24" s="50">
        <f t="shared" si="0"/>
        <v>0.62336759714029744</v>
      </c>
      <c r="O24">
        <f t="shared" si="2"/>
        <v>1988</v>
      </c>
      <c r="P24" s="49">
        <f>[14]Intensity_estimates!W24</f>
        <v>56.748653896960548</v>
      </c>
      <c r="Q24" s="49">
        <f>[14]Intensity_estimates!X24</f>
        <v>484.57248289588671</v>
      </c>
      <c r="R24" s="46">
        <f>[14]Intensity_estimates!Y24</f>
        <v>1153303.7308</v>
      </c>
      <c r="S24" s="46">
        <f>[14]Intensity_estimates!Z24</f>
        <v>651423.97071000002</v>
      </c>
    </row>
    <row r="25" spans="2:19" x14ac:dyDescent="0.2">
      <c r="B25">
        <f t="shared" si="1"/>
        <v>1989</v>
      </c>
      <c r="C25" s="48">
        <f>[12]Intensity_estimates!Y25</f>
        <v>109.21357066666667</v>
      </c>
      <c r="D25" s="48">
        <f>[12]Intensity_estimates!Z25</f>
        <v>853</v>
      </c>
      <c r="E25" s="48">
        <f>[12]Intensity_estimates!AA25</f>
        <v>295180.01936999999</v>
      </c>
      <c r="F25" s="46">
        <f>[12]Intensity_estimates!AB25</f>
        <v>84992.04035000001</v>
      </c>
      <c r="I25" s="48">
        <f>[13]Compute_intensities!FP36</f>
        <v>245.46655855949143</v>
      </c>
      <c r="J25" s="48">
        <f>[13]Compute_intensities!FQ36</f>
        <v>851.04936079440392</v>
      </c>
      <c r="K25" s="48">
        <f>[13]Compute_intensities!FR36</f>
        <v>366229.34210999997</v>
      </c>
      <c r="L25" s="48">
        <f>[13]Compute_intensities!FS36</f>
        <v>224008.35533999998</v>
      </c>
      <c r="M25" s="50">
        <f t="shared" si="0"/>
        <v>0.61166140880300424</v>
      </c>
      <c r="O25">
        <f t="shared" si="2"/>
        <v>1989</v>
      </c>
      <c r="P25" s="49">
        <f>[14]Intensity_estimates!W25</f>
        <v>59.926959434251174</v>
      </c>
      <c r="Q25" s="49">
        <f>[14]Intensity_estimates!X25</f>
        <v>488.10018702594192</v>
      </c>
      <c r="R25" s="46">
        <f>[14]Intensity_estimates!Y25</f>
        <v>1138979.5793999999</v>
      </c>
      <c r="S25" s="46">
        <f>[14]Intensity_estimates!Z25</f>
        <v>656681.45121000009</v>
      </c>
    </row>
    <row r="26" spans="2:19" x14ac:dyDescent="0.2">
      <c r="B26">
        <f t="shared" si="1"/>
        <v>1990</v>
      </c>
      <c r="C26" s="48">
        <f>[12]Intensity_estimates!Y26</f>
        <v>103.46548800000001</v>
      </c>
      <c r="D26" s="48">
        <f>[12]Intensity_estimates!Z26</f>
        <v>799</v>
      </c>
      <c r="E26" s="48">
        <f>[12]Intensity_estimates!AA26</f>
        <v>308289.12336000003</v>
      </c>
      <c r="F26" s="46">
        <f>[12]Intensity_estimates!AB26</f>
        <v>91733.019490000006</v>
      </c>
      <c r="I26" s="48">
        <f>[13]Compute_intensities!FP37</f>
        <v>255.91729254840357</v>
      </c>
      <c r="J26" s="48">
        <f>[13]Compute_intensities!FQ37</f>
        <v>863.0870406103536</v>
      </c>
      <c r="K26" s="48">
        <f>[13]Compute_intensities!FR37</f>
        <v>380635.99361</v>
      </c>
      <c r="L26" s="48">
        <f>[13]Compute_intensities!FS37</f>
        <v>223305.11126000003</v>
      </c>
      <c r="M26" s="50">
        <f t="shared" si="0"/>
        <v>0.58666315064465147</v>
      </c>
      <c r="O26">
        <f t="shared" si="2"/>
        <v>1990</v>
      </c>
      <c r="P26" s="49">
        <f>[14]Intensity_estimates!W26</f>
        <v>62.484437264453398</v>
      </c>
      <c r="Q26" s="49">
        <f>[14]Intensity_estimates!X26</f>
        <v>487.307750364095</v>
      </c>
      <c r="R26" s="46">
        <f>[14]Intensity_estimates!Y26</f>
        <v>1115317.3278000001</v>
      </c>
      <c r="S26" s="46">
        <f>[14]Intensity_estimates!Z26</f>
        <v>646100.07993000001</v>
      </c>
    </row>
    <row r="27" spans="2:19" x14ac:dyDescent="0.2">
      <c r="B27">
        <f t="shared" si="1"/>
        <v>1991</v>
      </c>
      <c r="C27" s="48">
        <f>[12]Intensity_estimates!Y27</f>
        <v>102.64433333333334</v>
      </c>
      <c r="D27" s="48">
        <f>[12]Intensity_estimates!Z27</f>
        <v>705</v>
      </c>
      <c r="E27" s="48">
        <f>[12]Intensity_estimates!AA27</f>
        <v>312606.07992000005</v>
      </c>
      <c r="F27" s="46">
        <f>[12]Intensity_estimates!AB27</f>
        <v>92252.816600000006</v>
      </c>
      <c r="I27" s="48">
        <f>[13]Compute_intensities!FP38</f>
        <v>266.06854265305668</v>
      </c>
      <c r="J27" s="48">
        <f>[13]Compute_intensities!FQ38</f>
        <v>865.44570511292056</v>
      </c>
      <c r="K27" s="48">
        <f>[13]Compute_intensities!FR38</f>
        <v>390481.56054999999</v>
      </c>
      <c r="L27" s="48">
        <f>[13]Compute_intensities!FS38</f>
        <v>231962.90700000004</v>
      </c>
      <c r="M27" s="50">
        <f t="shared" si="0"/>
        <v>0.59404317754025637</v>
      </c>
      <c r="O27">
        <f t="shared" si="2"/>
        <v>1991</v>
      </c>
      <c r="P27" s="49">
        <f>[14]Intensity_estimates!W27</f>
        <v>60.611146358028606</v>
      </c>
      <c r="Q27" s="49">
        <f>[14]Intensity_estimates!X27</f>
        <v>454.12993994439478</v>
      </c>
      <c r="R27" s="46">
        <f>[14]Intensity_estimates!Y27</f>
        <v>1019819.4031999999</v>
      </c>
      <c r="S27" s="46">
        <f>[14]Intensity_estimates!Z27</f>
        <v>597913.88760000002</v>
      </c>
    </row>
    <row r="28" spans="2:19" x14ac:dyDescent="0.2">
      <c r="B28">
        <f t="shared" si="1"/>
        <v>1992</v>
      </c>
      <c r="C28" s="48">
        <f>[12]Intensity_estimates!Y28</f>
        <v>107.30057600000001</v>
      </c>
      <c r="D28" s="48">
        <f>[12]Intensity_estimates!Z28</f>
        <v>705</v>
      </c>
      <c r="E28" s="48">
        <f>[12]Intensity_estimates!AA28</f>
        <v>328892.04197999998</v>
      </c>
      <c r="F28" s="46">
        <f>[12]Intensity_estimates!AB28</f>
        <v>106556.91816</v>
      </c>
      <c r="I28" s="48">
        <f>[13]Compute_intensities!FP39</f>
        <v>262.68851520000004</v>
      </c>
      <c r="J28" s="48">
        <f>[13]Compute_intensities!FQ39</f>
        <v>817.28748980682303</v>
      </c>
      <c r="K28" s="48">
        <f>[13]Compute_intensities!FR39</f>
        <v>375247.2929</v>
      </c>
      <c r="L28" s="48">
        <f>[13]Compute_intensities!FS39</f>
        <v>222024.20240000004</v>
      </c>
      <c r="M28" s="50">
        <f t="shared" si="0"/>
        <v>0.59167436141682561</v>
      </c>
      <c r="O28">
        <f t="shared" si="2"/>
        <v>1992</v>
      </c>
      <c r="P28" s="49">
        <f>[14]Intensity_estimates!W28</f>
        <v>66.32054176072235</v>
      </c>
      <c r="Q28" s="49">
        <f>[14]Intensity_estimates!X28</f>
        <v>478.7948250397248</v>
      </c>
      <c r="R28" s="46">
        <f>[14]Intensity_estimates!Y28</f>
        <v>1055345.0179999999</v>
      </c>
      <c r="S28" s="46">
        <f>[14]Intensity_estimates!Z28</f>
        <v>605999.33918999997</v>
      </c>
    </row>
    <row r="29" spans="2:19" x14ac:dyDescent="0.2">
      <c r="B29">
        <f t="shared" si="1"/>
        <v>1993</v>
      </c>
      <c r="C29" s="48">
        <f>[12]Intensity_estimates!Y29</f>
        <v>108.42296152380953</v>
      </c>
      <c r="D29" s="48">
        <f>[12]Intensity_estimates!Z29</f>
        <v>701</v>
      </c>
      <c r="E29" s="48">
        <f>[12]Intensity_estimates!AA29</f>
        <v>321207.53472000005</v>
      </c>
      <c r="F29" s="46">
        <f>[12]Intensity_estimates!AB29</f>
        <v>94445.198680000016</v>
      </c>
      <c r="I29" s="48">
        <f>[13]Compute_intensities!FP40</f>
        <v>256.88220689941494</v>
      </c>
      <c r="J29" s="48">
        <f>[13]Compute_intensities!FQ40</f>
        <v>820.61860104857783</v>
      </c>
      <c r="K29" s="48">
        <f>[13]Compute_intensities!FR40</f>
        <v>381935.65749000001</v>
      </c>
      <c r="L29" s="48">
        <f>[13]Compute_intensities!FS40</f>
        <v>235360.72406000001</v>
      </c>
      <c r="M29" s="50">
        <f t="shared" si="0"/>
        <v>0.61623134537042357</v>
      </c>
      <c r="O29">
        <f t="shared" si="2"/>
        <v>1993</v>
      </c>
      <c r="P29" s="49">
        <f>[14]Intensity_estimates!W29</f>
        <v>68.158829117031004</v>
      </c>
      <c r="Q29" s="49">
        <f>[14]Intensity_estimates!X29</f>
        <v>479.02559272400191</v>
      </c>
      <c r="R29" s="46">
        <f>[14]Intensity_estimates!Y29</f>
        <v>1080920.0220000001</v>
      </c>
      <c r="S29" s="46">
        <f>[14]Intensity_estimates!Z29</f>
        <v>621799.45163999998</v>
      </c>
    </row>
    <row r="30" spans="2:19" x14ac:dyDescent="0.2">
      <c r="B30">
        <f t="shared" si="1"/>
        <v>1994</v>
      </c>
      <c r="C30" s="48">
        <f>[12]Intensity_estimates!Y30</f>
        <v>108.42296152380952</v>
      </c>
      <c r="D30" s="48">
        <f>[12]Intensity_estimates!Z30</f>
        <v>646</v>
      </c>
      <c r="E30" s="48">
        <f>[12]Intensity_estimates!AA30</f>
        <v>350736.49133999995</v>
      </c>
      <c r="F30" s="46">
        <f>[12]Intensity_estimates!AB30</f>
        <v>114336.00212999999</v>
      </c>
      <c r="I30" s="48">
        <f>[13]Compute_intensities!FP41</f>
        <v>263.72438065413297</v>
      </c>
      <c r="J30" s="48">
        <f>[13]Compute_intensities!FQ41</f>
        <v>825.10882165908185</v>
      </c>
      <c r="K30" s="48">
        <f>[13]Compute_intensities!FR41</f>
        <v>389237.07107999997</v>
      </c>
      <c r="L30" s="48">
        <f>[13]Compute_intensities!FS41</f>
        <v>258406.31959999999</v>
      </c>
      <c r="M30" s="50">
        <f t="shared" si="0"/>
        <v>0.66387900536557498</v>
      </c>
      <c r="O30">
        <f t="shared" si="2"/>
        <v>1994</v>
      </c>
      <c r="P30" s="49">
        <f>[14]Intensity_estimates!W30</f>
        <v>71.04080146361143</v>
      </c>
      <c r="Q30" s="49">
        <f>[14]Intensity_estimates!X30</f>
        <v>485.78020533596919</v>
      </c>
      <c r="R30" s="46">
        <f>[14]Intensity_estimates!Y30</f>
        <v>1122817.8962000001</v>
      </c>
      <c r="S30" s="46">
        <f>[14]Intensity_estimates!Z30</f>
        <v>651816.89820000005</v>
      </c>
    </row>
    <row r="31" spans="2:19" x14ac:dyDescent="0.2">
      <c r="B31">
        <f t="shared" si="1"/>
        <v>1995</v>
      </c>
      <c r="C31" s="48">
        <f>[12]Intensity_estimates!Y31</f>
        <v>120.73540723809523</v>
      </c>
      <c r="D31" s="48">
        <f>[12]Intensity_estimates!Z31</f>
        <v>639</v>
      </c>
      <c r="E31" s="48">
        <f>[12]Intensity_estimates!AA31</f>
        <v>336552.20550000004</v>
      </c>
      <c r="F31" s="46">
        <f>[12]Intensity_estimates!AB31</f>
        <v>91031.516799999998</v>
      </c>
      <c r="I31" s="48">
        <f>[13]Compute_intensities!FP42</f>
        <v>263.33921410810126</v>
      </c>
      <c r="J31" s="48">
        <f>[13]Compute_intensities!FQ42</f>
        <v>803.2111848610856</v>
      </c>
      <c r="K31" s="48">
        <f>[13]Compute_intensities!FR42</f>
        <v>385393.25384999998</v>
      </c>
      <c r="L31" s="48">
        <f>[13]Compute_intensities!FS42</f>
        <v>266475.68661999999</v>
      </c>
      <c r="M31" s="50">
        <f t="shared" si="0"/>
        <v>0.69143837874161584</v>
      </c>
      <c r="O31">
        <f t="shared" si="2"/>
        <v>1995</v>
      </c>
      <c r="P31" s="49">
        <f>[14]Intensity_estimates!W31</f>
        <v>71.628762870116518</v>
      </c>
      <c r="Q31" s="49">
        <f>[14]Intensity_estimates!X31</f>
        <v>476.28054394807367</v>
      </c>
      <c r="R31" s="46">
        <f>[14]Intensity_estimates!Y31</f>
        <v>1128298.2542000001</v>
      </c>
      <c r="S31" s="46">
        <f>[14]Intensity_estimates!Z31</f>
        <v>655397.51913000003</v>
      </c>
    </row>
    <row r="32" spans="2:19" x14ac:dyDescent="0.2">
      <c r="B32">
        <f t="shared" si="1"/>
        <v>1996</v>
      </c>
      <c r="C32" s="48">
        <f>[12]Intensity_estimates!Y32</f>
        <v>130.45148342857144</v>
      </c>
      <c r="D32" s="48">
        <f>[12]Intensity_estimates!Z32</f>
        <v>660</v>
      </c>
      <c r="E32" s="48">
        <f>[12]Intensity_estimates!AA32</f>
        <v>343011.41118</v>
      </c>
      <c r="F32" s="46">
        <f>[12]Intensity_estimates!AB32</f>
        <v>105326.68202000002</v>
      </c>
      <c r="I32" s="48">
        <f>[13]Compute_intensities!FP43</f>
        <v>266.60019961462808</v>
      </c>
      <c r="J32" s="48">
        <f>[13]Compute_intensities!FQ43</f>
        <v>810.94160160627109</v>
      </c>
      <c r="K32" s="48">
        <f>[13]Compute_intensities!FR43</f>
        <v>397188.31660999998</v>
      </c>
      <c r="L32" s="48">
        <f>[13]Compute_intensities!FS43</f>
        <v>251542.51386000001</v>
      </c>
      <c r="M32" s="50">
        <f t="shared" si="0"/>
        <v>0.63330793817631381</v>
      </c>
      <c r="O32">
        <f t="shared" si="2"/>
        <v>1996</v>
      </c>
      <c r="P32" s="49">
        <f>[14]Intensity_estimates!W32</f>
        <v>76.497767878626576</v>
      </c>
      <c r="Q32" s="49">
        <f>[14]Intensity_estimates!X32</f>
        <v>494.31369515004468</v>
      </c>
      <c r="R32" s="46">
        <f>[14]Intensity_estimates!Y32</f>
        <v>1200950.6080000002</v>
      </c>
      <c r="S32" s="46">
        <f>[14]Intensity_estimates!Z32</f>
        <v>684916.88858999999</v>
      </c>
    </row>
    <row r="33" spans="2:19" x14ac:dyDescent="0.2">
      <c r="B33">
        <f t="shared" si="1"/>
        <v>1997</v>
      </c>
      <c r="C33" s="48">
        <f>[12]Intensity_estimates!Y33</f>
        <v>98.702011047619052</v>
      </c>
      <c r="D33" s="48">
        <f>[12]Intensity_estimates!Z33</f>
        <v>745.10199999999998</v>
      </c>
      <c r="E33" s="48">
        <f>[12]Intensity_estimates!AA33</f>
        <v>367172.57313000003</v>
      </c>
      <c r="F33" s="46">
        <f>[12]Intensity_estimates!AB33</f>
        <v>118101.18005000001</v>
      </c>
      <c r="I33" s="48">
        <f>[13]Compute_intensities!FP44</f>
        <v>272.81841223600003</v>
      </c>
      <c r="J33" s="48">
        <f>[13]Compute_intensities!FQ44</f>
        <v>826.80039745940098</v>
      </c>
      <c r="K33" s="48">
        <f>[13]Compute_intensities!FR44</f>
        <v>416143.79168999998</v>
      </c>
      <c r="L33" s="48">
        <f>[13]Compute_intensities!FS44</f>
        <v>263964.10062000004</v>
      </c>
      <c r="M33" s="50">
        <f t="shared" si="0"/>
        <v>0.6343098368667629</v>
      </c>
      <c r="O33">
        <f t="shared" si="2"/>
        <v>1997</v>
      </c>
      <c r="P33" s="49">
        <f>[14]Intensity_estimates!W33</f>
        <v>79.01951883794824</v>
      </c>
      <c r="Q33" s="49">
        <f>[14]Intensity_estimates!X33</f>
        <v>495.89279736703884</v>
      </c>
      <c r="R33" s="46">
        <f>[14]Intensity_estimates!Y33</f>
        <v>1236390.2564000001</v>
      </c>
      <c r="S33" s="46">
        <f>[14]Intensity_estimates!Z33</f>
        <v>691353.15156000003</v>
      </c>
    </row>
    <row r="34" spans="2:19" x14ac:dyDescent="0.2">
      <c r="B34">
        <f t="shared" si="1"/>
        <v>1998</v>
      </c>
      <c r="C34" s="48">
        <f>[12]Intensity_estimates!Y34</f>
        <v>107.5933580952381</v>
      </c>
      <c r="D34" s="48">
        <f>[12]Intensity_estimates!Z34</f>
        <v>771.31499999999994</v>
      </c>
      <c r="E34" s="48">
        <f>[12]Intensity_estimates!AA34</f>
        <v>369355.39515</v>
      </c>
      <c r="F34" s="46">
        <f>[12]Intensity_estimates!AB34</f>
        <v>113962.16524</v>
      </c>
      <c r="I34" s="48">
        <f>[13]Compute_intensities!FP45</f>
        <v>275.53207006901897</v>
      </c>
      <c r="J34" s="48">
        <f>[13]Compute_intensities!FQ45</f>
        <v>819.07026714900928</v>
      </c>
      <c r="K34" s="48">
        <f>[13]Compute_intensities!FR45</f>
        <v>413550.59442000004</v>
      </c>
      <c r="L34" s="48">
        <f>[13]Compute_intensities!FS45</f>
        <v>274623.98920000001</v>
      </c>
      <c r="M34" s="50">
        <f t="shared" si="0"/>
        <v>0.6640638241256962</v>
      </c>
      <c r="O34">
        <f t="shared" si="2"/>
        <v>1998</v>
      </c>
      <c r="P34" s="49">
        <f>[14]Intensity_estimates!W34</f>
        <v>88.520847224451828</v>
      </c>
      <c r="Q34" s="49">
        <f>[14]Intensity_estimates!X34</f>
        <v>520.53496179030822</v>
      </c>
      <c r="R34" s="46">
        <f>[14]Intensity_estimates!Y34</f>
        <v>1317843.4204000002</v>
      </c>
      <c r="S34" s="46">
        <f>[14]Intensity_estimates!Z34</f>
        <v>723019.78674000001</v>
      </c>
    </row>
    <row r="35" spans="2:19" x14ac:dyDescent="0.2">
      <c r="B35">
        <f t="shared" si="1"/>
        <v>1999</v>
      </c>
      <c r="C35" s="48">
        <f>[12]Intensity_estimates!Y35</f>
        <v>90.949622095238098</v>
      </c>
      <c r="D35" s="48">
        <f>[12]Intensity_estimates!Z35</f>
        <v>823.62</v>
      </c>
      <c r="E35" s="48">
        <f>[12]Intensity_estimates!AA35</f>
        <v>377782.38647999993</v>
      </c>
      <c r="F35" s="46">
        <f>[12]Intensity_estimates!AB35</f>
        <v>116824.77282</v>
      </c>
      <c r="I35" s="48">
        <f>[13]Compute_intensities!FP46</f>
        <v>263.87918054781761</v>
      </c>
      <c r="J35" s="48">
        <f>[13]Compute_intensities!FQ46</f>
        <v>774.20955243567334</v>
      </c>
      <c r="K35" s="48">
        <f>[13]Compute_intensities!FR46</f>
        <v>394306.98631000007</v>
      </c>
      <c r="L35" s="48">
        <f>[13]Compute_intensities!FS46</f>
        <v>266346.51934</v>
      </c>
      <c r="M35" s="50">
        <f t="shared" si="0"/>
        <v>0.67548009187593017</v>
      </c>
      <c r="O35">
        <f t="shared" si="2"/>
        <v>1999</v>
      </c>
      <c r="P35" s="49">
        <f>[14]Intensity_estimates!W35</f>
        <v>96.579353729080452</v>
      </c>
      <c r="Q35" s="49">
        <f>[14]Intensity_estimates!X35</f>
        <v>533.28593325038094</v>
      </c>
      <c r="R35" s="46">
        <f>[14]Intensity_estimates!Y35</f>
        <v>1371271.5380000002</v>
      </c>
      <c r="S35" s="46">
        <f>[14]Intensity_estimates!Z35</f>
        <v>752832.46826999995</v>
      </c>
    </row>
    <row r="36" spans="2:19" x14ac:dyDescent="0.2">
      <c r="B36">
        <f t="shared" si="1"/>
        <v>2000</v>
      </c>
      <c r="C36" s="48">
        <f>[12]Intensity_estimates!Y36</f>
        <v>101.55671771428572</v>
      </c>
      <c r="D36" s="48">
        <f>[12]Intensity_estimates!Z36</f>
        <v>837.6099999999999</v>
      </c>
      <c r="E36" s="48">
        <f>[12]Intensity_estimates!AA36</f>
        <v>382740.39486</v>
      </c>
      <c r="F36" s="46">
        <f>[12]Intensity_estimates!AB36</f>
        <v>138243.69041000001</v>
      </c>
      <c r="I36" s="48">
        <f>[13]Compute_intensities!FP47</f>
        <v>263.89672207523137</v>
      </c>
      <c r="J36" s="48">
        <f>[13]Compute_intensities!FQ47</f>
        <v>790.62019836135721</v>
      </c>
      <c r="K36" s="48">
        <f>[13]Compute_intensities!FR47</f>
        <v>414292.38371000002</v>
      </c>
      <c r="L36" s="48">
        <f>[13]Compute_intensities!FS47</f>
        <v>236200.31138</v>
      </c>
      <c r="M36" s="50">
        <f t="shared" si="0"/>
        <v>0.57012950434864262</v>
      </c>
      <c r="O36">
        <f t="shared" si="2"/>
        <v>2000</v>
      </c>
      <c r="P36" s="49">
        <f>[14]Intensity_estimates!W36</f>
        <v>105.2118398876238</v>
      </c>
      <c r="Q36" s="49">
        <f>[14]Intensity_estimates!X36</f>
        <v>546.55839787555635</v>
      </c>
      <c r="R36" s="46">
        <f>[14]Intensity_estimates!Y36</f>
        <v>1427762.2085999998</v>
      </c>
      <c r="S36" s="46">
        <f>[14]Intensity_estimates!Z36</f>
        <v>783314.78679000004</v>
      </c>
    </row>
    <row r="37" spans="2:19" x14ac:dyDescent="0.2">
      <c r="B37">
        <f t="shared" si="1"/>
        <v>2001</v>
      </c>
      <c r="C37" s="48">
        <f>[12]Intensity_estimates!Y37</f>
        <v>120.19533638095238</v>
      </c>
      <c r="D37" s="48">
        <f>[12]Intensity_estimates!Z37</f>
        <v>812.322</v>
      </c>
      <c r="E37" s="48">
        <f>[12]Intensity_estimates!AA37</f>
        <v>377664.72506999999</v>
      </c>
      <c r="F37" s="46">
        <f>[12]Intensity_estimates!AB37</f>
        <v>128096.47633999999</v>
      </c>
      <c r="I37" s="48">
        <f>[13]Compute_intensities!FP48</f>
        <v>264.56927926303632</v>
      </c>
      <c r="J37" s="48">
        <f>[13]Compute_intensities!FQ48</f>
        <v>798.1295235826899</v>
      </c>
      <c r="K37" s="48">
        <f>[13]Compute_intensities!FR48</f>
        <v>440812.88345000002</v>
      </c>
      <c r="L37" s="48">
        <f>[13]Compute_intensities!FS48</f>
        <v>273325.14043999999</v>
      </c>
      <c r="M37" s="50">
        <f t="shared" si="0"/>
        <v>0.62004798566873642</v>
      </c>
      <c r="O37">
        <f t="shared" si="2"/>
        <v>2001</v>
      </c>
      <c r="P37" s="49">
        <f>[14]Intensity_estimates!W37</f>
        <v>110.59745206607151</v>
      </c>
      <c r="Q37" s="49">
        <f>[14]Intensity_estimates!X37</f>
        <v>541.44429246193192</v>
      </c>
      <c r="R37" s="46">
        <f>[14]Intensity_estimates!Y37</f>
        <v>1437272.2416000001</v>
      </c>
      <c r="S37" s="46">
        <f>[14]Intensity_estimates!Z37</f>
        <v>767199.22551000002</v>
      </c>
    </row>
    <row r="38" spans="2:19" x14ac:dyDescent="0.2">
      <c r="B38">
        <f t="shared" si="1"/>
        <v>2002</v>
      </c>
      <c r="C38" s="48">
        <f>[12]Intensity_estimates!Y38</f>
        <v>115.68304761904763</v>
      </c>
      <c r="D38" s="48">
        <f>[12]Intensity_estimates!Z38</f>
        <v>843.41599999999994</v>
      </c>
      <c r="E38" s="48">
        <f>[12]Intensity_estimates!AA38</f>
        <v>376135.12674000004</v>
      </c>
      <c r="F38" s="46">
        <f>[12]Intensity_estimates!AB38</f>
        <v>133544.66495999999</v>
      </c>
      <c r="I38" s="48">
        <f>[13]Compute_intensities!FP49</f>
        <v>243.55678412195454</v>
      </c>
      <c r="J38" s="48">
        <f>[13]Compute_intensities!FQ49</f>
        <v>723.17275471271944</v>
      </c>
      <c r="K38" s="48">
        <f>[13]Compute_intensities!FR49</f>
        <v>409578.03690000006</v>
      </c>
      <c r="L38" s="48">
        <f>[13]Compute_intensities!FS49</f>
        <v>280554.92014</v>
      </c>
      <c r="M38" s="50">
        <f t="shared" si="0"/>
        <v>0.6849852649899254</v>
      </c>
      <c r="O38">
        <f t="shared" si="2"/>
        <v>2002</v>
      </c>
      <c r="P38" s="49">
        <f>[14]Intensity_estimates!W38</f>
        <v>113.80754055238933</v>
      </c>
      <c r="Q38" s="49">
        <f>[14]Intensity_estimates!X38</f>
        <v>525.87532979351636</v>
      </c>
      <c r="R38" s="46">
        <f>[14]Intensity_estimates!Y38</f>
        <v>1418886.1777999999</v>
      </c>
      <c r="S38" s="46">
        <f>[14]Intensity_estimates!Z38</f>
        <v>742306.43888999999</v>
      </c>
    </row>
    <row r="39" spans="2:19" x14ac:dyDescent="0.2">
      <c r="B39">
        <f t="shared" si="1"/>
        <v>2003</v>
      </c>
      <c r="C39" s="48">
        <f>[12]Intensity_estimates!Y39</f>
        <v>119.06721288497278</v>
      </c>
      <c r="D39" s="48">
        <f>[12]Intensity_estimates!Z39</f>
        <v>641.03225243675024</v>
      </c>
      <c r="E39" s="48">
        <f>[12]Intensity_estimates!AA39</f>
        <v>387138.49722000002</v>
      </c>
      <c r="F39" s="46">
        <f>[12]Intensity_estimates!AB39</f>
        <v>145087.43745999999</v>
      </c>
      <c r="I39" s="48">
        <f>[13]Compute_intensities!FP50</f>
        <v>242.99168943278758</v>
      </c>
      <c r="J39" s="48">
        <f>[13]Compute_intensities!FQ50</f>
        <v>707.50513513895282</v>
      </c>
      <c r="K39" s="48">
        <f>[13]Compute_intensities!FR50</f>
        <v>418001.33015999995</v>
      </c>
      <c r="L39" s="48">
        <f>[13]Compute_intensities!FS50</f>
        <v>248435.32318000001</v>
      </c>
      <c r="M39" s="50">
        <f t="shared" si="0"/>
        <v>0.59434098710859484</v>
      </c>
      <c r="O39">
        <f t="shared" si="2"/>
        <v>2003</v>
      </c>
      <c r="P39" s="49">
        <f>[14]Intensity_estimates!W39</f>
        <v>135.31387157477437</v>
      </c>
      <c r="Q39" s="49">
        <f>[14]Intensity_estimates!X39</f>
        <v>534.8249052381932</v>
      </c>
      <c r="R39" s="46">
        <f>[14]Intensity_estimates!Y39</f>
        <v>1467145.5656000001</v>
      </c>
      <c r="S39" s="46">
        <f>[14]Intensity_estimates!Z39</f>
        <v>754398.64404000004</v>
      </c>
    </row>
    <row r="40" spans="2:19" x14ac:dyDescent="0.2">
      <c r="B40">
        <f t="shared" si="1"/>
        <v>2004</v>
      </c>
      <c r="C40" s="48">
        <f>[12]Intensity_estimates!Y40</f>
        <v>122.43266042265719</v>
      </c>
      <c r="D40" s="48">
        <f>[12]Intensity_estimates!Z40</f>
        <v>717.24047820983151</v>
      </c>
      <c r="E40" s="48">
        <f>[12]Intensity_estimates!AA40</f>
        <v>398081.00835000002</v>
      </c>
      <c r="F40" s="46">
        <f>[12]Intensity_estimates!AB40</f>
        <v>159781.7592</v>
      </c>
      <c r="I40" s="48">
        <f>[13]Compute_intensities!FP51</f>
        <v>242.47351460183296</v>
      </c>
      <c r="J40" s="48">
        <f>[13]Compute_intensities!FQ51</f>
        <v>705.89322546555184</v>
      </c>
      <c r="K40" s="48">
        <f>[13]Compute_intensities!FR51</f>
        <v>427785.59220000001</v>
      </c>
      <c r="L40" s="48">
        <f>[13]Compute_intensities!FS51</f>
        <v>249877.69114000001</v>
      </c>
      <c r="M40" s="50">
        <f t="shared" si="0"/>
        <v>0.5841189972175973</v>
      </c>
      <c r="O40">
        <f t="shared" si="2"/>
        <v>2004</v>
      </c>
      <c r="P40" s="49">
        <f>[14]Intensity_estimates!W40</f>
        <v>159.17568661667181</v>
      </c>
      <c r="Q40" s="49">
        <f>[14]Intensity_estimates!X40</f>
        <v>547.29639834363786</v>
      </c>
      <c r="R40" s="46">
        <f>[14]Intensity_estimates!Y40</f>
        <v>1526870.7220000003</v>
      </c>
      <c r="S40" s="46">
        <f>[14]Intensity_estimates!Z40</f>
        <v>781328.01257999986</v>
      </c>
    </row>
    <row r="41" spans="2:19" x14ac:dyDescent="0.2">
      <c r="B41">
        <f t="shared" si="1"/>
        <v>2005</v>
      </c>
      <c r="C41" s="48">
        <f>[12]Intensity_estimates!Y41</f>
        <v>123.26747110219405</v>
      </c>
      <c r="D41" s="48">
        <f>[12]Intensity_estimates!Z41</f>
        <v>657.66019866538375</v>
      </c>
      <c r="E41" s="48">
        <f>[12]Intensity_estimates!AA41</f>
        <v>400795.33536000008</v>
      </c>
      <c r="F41" s="46">
        <f>[12]Intensity_estimates!AB41</f>
        <v>168782.14296999999</v>
      </c>
      <c r="I41" s="48">
        <f>[13]Compute_intensities!FP52</f>
        <v>250.4522411728602</v>
      </c>
      <c r="J41" s="48">
        <f>[13]Compute_intensities!FQ52</f>
        <v>710.88498587256095</v>
      </c>
      <c r="K41" s="48">
        <f>[13]Compute_intensities!FR52</f>
        <v>450443.88324</v>
      </c>
      <c r="L41" s="48">
        <f>[13]Compute_intensities!FS52</f>
        <v>254061.27581999998</v>
      </c>
      <c r="M41" s="50">
        <f t="shared" si="0"/>
        <v>0.5640242553468845</v>
      </c>
      <c r="O41">
        <f t="shared" si="2"/>
        <v>2005</v>
      </c>
      <c r="P41" s="49">
        <f>[14]Intensity_estimates!W41</f>
        <v>182.16691069026129</v>
      </c>
      <c r="Q41" s="49">
        <f>[14]Intensity_estimates!X41</f>
        <v>552.05078513459989</v>
      </c>
      <c r="R41" s="46">
        <f>[14]Intensity_estimates!Y41</f>
        <v>1566759.1316</v>
      </c>
      <c r="S41" s="46">
        <f>[14]Intensity_estimates!Z41</f>
        <v>784797.94971000007</v>
      </c>
    </row>
    <row r="42" spans="2:19" x14ac:dyDescent="0.2">
      <c r="B42">
        <f t="shared" si="1"/>
        <v>2006</v>
      </c>
      <c r="C42" s="48">
        <f>[12]Intensity_estimates!Y42</f>
        <v>124.06235062815065</v>
      </c>
      <c r="D42" s="48">
        <f>[12]Intensity_estimates!Z42</f>
        <v>635.20922082432162</v>
      </c>
      <c r="E42" s="48">
        <f>[12]Intensity_estimates!AA42</f>
        <v>403379.82909000001</v>
      </c>
      <c r="F42" s="46">
        <f>[12]Intensity_estimates!AB42</f>
        <v>165515.91069999998</v>
      </c>
      <c r="I42" s="48">
        <f>[13]Compute_intensities!FP53</f>
        <v>255.59784269876798</v>
      </c>
      <c r="J42" s="48">
        <f>[13]Compute_intensities!FQ53</f>
        <v>716.76968370886118</v>
      </c>
      <c r="K42" s="48">
        <f>[13]Compute_intensities!FR53</f>
        <v>481782.94812000002</v>
      </c>
      <c r="L42" s="48">
        <f>[13]Compute_intensities!FS53</f>
        <v>293062.61842000001</v>
      </c>
      <c r="M42" s="50">
        <f t="shared" si="0"/>
        <v>0.60828765227906212</v>
      </c>
      <c r="O42">
        <f t="shared" si="2"/>
        <v>2006</v>
      </c>
      <c r="P42" s="49">
        <f>[14]Intensity_estimates!W42</f>
        <v>196.46838951323863</v>
      </c>
      <c r="Q42" s="49">
        <f>[14]Intensity_estimates!X42</f>
        <v>530.27700794051555</v>
      </c>
      <c r="R42" s="46">
        <f>[14]Intensity_estimates!Y42</f>
        <v>1531437.6869999999</v>
      </c>
      <c r="S42" s="46">
        <f>[14]Intensity_estimates!Z42</f>
        <v>768400.14474000013</v>
      </c>
    </row>
    <row r="43" spans="2:19" x14ac:dyDescent="0.2">
      <c r="B43">
        <f t="shared" si="1"/>
        <v>2007</v>
      </c>
      <c r="C43" s="48">
        <f>[12]Intensity_estimates!Y43</f>
        <v>124.49535407478635</v>
      </c>
      <c r="D43" s="48">
        <f>[12]Intensity_estimates!Z43</f>
        <v>732.14257665852097</v>
      </c>
      <c r="E43" s="48">
        <f>[12]Intensity_estimates!AA43</f>
        <v>404787.70872</v>
      </c>
      <c r="F43" s="46">
        <f>[12]Intensity_estimates!AB43</f>
        <v>144581.04485999999</v>
      </c>
      <c r="I43" s="48">
        <f>[13]Compute_intensities!FP54</f>
        <v>252.50137503999997</v>
      </c>
      <c r="J43" s="48">
        <f>[13]Compute_intensities!FQ54</f>
        <v>689.35192126952631</v>
      </c>
      <c r="K43" s="48">
        <f>[13]Compute_intensities!FR54</f>
        <v>486576.99130000005</v>
      </c>
      <c r="L43" s="48">
        <f>[13]Compute_intensities!FS54</f>
        <v>315652.5405</v>
      </c>
      <c r="M43" s="50">
        <f t="shared" si="0"/>
        <v>0.6487206467709522</v>
      </c>
      <c r="O43">
        <f t="shared" si="2"/>
        <v>2007</v>
      </c>
      <c r="P43" s="49">
        <f>[14]Intensity_estimates!W43</f>
        <v>203.37106473293244</v>
      </c>
      <c r="Q43" s="49">
        <f>[14]Intensity_estimates!X43</f>
        <v>493.05448429068298</v>
      </c>
      <c r="R43" s="46">
        <f>[14]Intensity_estimates!Y43</f>
        <v>1449436.4872000001</v>
      </c>
      <c r="S43" s="46">
        <f>[14]Intensity_estimates!Z43</f>
        <v>744697.20897000004</v>
      </c>
    </row>
    <row r="44" spans="2:19" x14ac:dyDescent="0.2">
      <c r="B44">
        <f t="shared" si="1"/>
        <v>2008</v>
      </c>
      <c r="C44" s="48">
        <f>[12]Intensity_estimates!Y44</f>
        <v>121.83494096750302</v>
      </c>
      <c r="D44" s="48">
        <f>[12]Intensity_estimates!Z44</f>
        <v>638.4735250730165</v>
      </c>
      <c r="E44" s="48">
        <f>[12]Intensity_estimates!AA44</f>
        <v>396137.56644000002</v>
      </c>
      <c r="F44" s="46">
        <f>[12]Intensity_estimates!AB44</f>
        <v>148472.82093000002</v>
      </c>
      <c r="I44" s="48">
        <f>[13]Compute_intensities!FP55</f>
        <v>263.98797121434905</v>
      </c>
      <c r="J44" s="48">
        <f>[13]Compute_intensities!FQ55</f>
        <v>744.40942619413045</v>
      </c>
      <c r="K44" s="48">
        <f>[13]Compute_intensities!FR55</f>
        <v>511620.04295000003</v>
      </c>
      <c r="L44" s="48">
        <f>[13]Compute_intensities!FS55</f>
        <v>305545.20084</v>
      </c>
      <c r="M44" s="50">
        <f t="shared" si="0"/>
        <v>0.59721116295254395</v>
      </c>
      <c r="O44">
        <f t="shared" si="2"/>
        <v>2008</v>
      </c>
      <c r="P44" s="49">
        <f>[14]Intensity_estimates!W44</f>
        <v>173.30355697500707</v>
      </c>
      <c r="Q44" s="49">
        <f>[14]Intensity_estimates!X44</f>
        <v>443.92969352812236</v>
      </c>
      <c r="R44" s="46">
        <f>[14]Intensity_estimates!Y44</f>
        <v>1341000.6194000002</v>
      </c>
      <c r="S44" s="46">
        <f>[14]Intensity_estimates!Z44</f>
        <v>672105.23873999994</v>
      </c>
    </row>
    <row r="45" spans="2:19" x14ac:dyDescent="0.2">
      <c r="B45">
        <f t="shared" si="1"/>
        <v>2009</v>
      </c>
      <c r="C45" s="48">
        <f>[12]Intensity_estimates!Y45</f>
        <v>127.72478612058806</v>
      </c>
      <c r="D45" s="48">
        <f>[12]Intensity_estimates!Z45</f>
        <v>791.38371190217595</v>
      </c>
      <c r="E45" s="48">
        <f>[12]Intensity_estimates!AA45</f>
        <v>415287.97524</v>
      </c>
      <c r="F45" s="46">
        <f>[12]Intensity_estimates!AB45</f>
        <v>170704.94546000002</v>
      </c>
      <c r="I45" s="48">
        <f>[13]Compute_intensities!FP56</f>
        <v>261.421036292888</v>
      </c>
      <c r="J45" s="48">
        <f>[13]Compute_intensities!FQ56</f>
        <v>729.0361110228157</v>
      </c>
      <c r="K45" s="48">
        <f>[13]Compute_intensities!FR56</f>
        <v>491775.64682000002</v>
      </c>
      <c r="L45" s="48">
        <f>[13]Compute_intensities!FS56</f>
        <v>350402.12680000003</v>
      </c>
      <c r="M45" s="50">
        <f t="shared" si="0"/>
        <v>0.71252435753138132</v>
      </c>
      <c r="O45">
        <f t="shared" si="2"/>
        <v>2009</v>
      </c>
      <c r="P45" s="49">
        <f>[14]Intensity_estimates!W45</f>
        <v>137.5145095664663</v>
      </c>
      <c r="Q45" s="49">
        <f>[14]Intensity_estimates!X45</f>
        <v>374.6517595913657</v>
      </c>
      <c r="R45" s="46">
        <f>[14]Intensity_estimates!Y45</f>
        <v>1163813.1232</v>
      </c>
      <c r="S45" s="46">
        <f>[14]Intensity_estimates!Z45</f>
        <v>577193.88024000009</v>
      </c>
    </row>
    <row r="46" spans="2:19" x14ac:dyDescent="0.2">
      <c r="B46">
        <f t="shared" si="1"/>
        <v>2010</v>
      </c>
      <c r="C46" s="48">
        <f>[12]Intensity_estimates!Y46</f>
        <v>127.98433861885961</v>
      </c>
      <c r="D46" s="48">
        <f>[12]Intensity_estimates!Z46</f>
        <v>689.01501340022321</v>
      </c>
      <c r="E46" s="48">
        <f>[12]Intensity_estimates!AA46</f>
        <v>416131.89155999996</v>
      </c>
      <c r="F46" s="46">
        <f>[12]Intensity_estimates!AB46</f>
        <v>165054.1998</v>
      </c>
      <c r="I46" s="48">
        <f>[13]Compute_intensities!FP57</f>
        <v>260.49038844998273</v>
      </c>
      <c r="J46" s="48">
        <f>[13]Compute_intensities!FQ57</f>
        <v>766.35764456143613</v>
      </c>
      <c r="K46" s="48">
        <f>[13]Compute_intensities!FR57</f>
        <v>509854.46182999999</v>
      </c>
      <c r="L46" s="48">
        <f>[13]Compute_intensities!FS57</f>
        <v>309258.76013999997</v>
      </c>
      <c r="M46" s="50">
        <f t="shared" si="0"/>
        <v>0.60656281996629002</v>
      </c>
      <c r="O46">
        <f t="shared" si="2"/>
        <v>2010</v>
      </c>
      <c r="P46" s="49">
        <f>[14]Intensity_estimates!W46</f>
        <v>115.20696402637762</v>
      </c>
      <c r="Q46" s="49">
        <f>[14]Intensity_estimates!X46</f>
        <v>336.52261390948985</v>
      </c>
      <c r="R46" s="46">
        <f>[14]Intensity_estimates!Y46</f>
        <v>1075869.496</v>
      </c>
      <c r="S46" s="46">
        <f>[14]Intensity_estimates!Z46</f>
        <v>547486.34831999999</v>
      </c>
    </row>
    <row r="47" spans="2:19" x14ac:dyDescent="0.2">
      <c r="B47">
        <v>2011</v>
      </c>
      <c r="C47" s="48">
        <f>[12]Intensity_estimates!Y47</f>
        <v>123.6967310031816</v>
      </c>
      <c r="D47" s="48">
        <f>[12]Intensity_estimates!Z47</f>
        <v>652.10853784456822</v>
      </c>
      <c r="E47" s="48">
        <f>[12]Intensity_estimates!AA47</f>
        <v>402191.04311999999</v>
      </c>
      <c r="F47" s="46">
        <f>[12]Intensity_estimates!AB47</f>
        <v>157495.54555000001</v>
      </c>
      <c r="I47" s="48">
        <f>[13]Compute_intensities!FP58</f>
        <v>283.13814580879648</v>
      </c>
      <c r="J47" s="48">
        <f>[13]Compute_intensities!FQ58</f>
        <v>857.88527979968012</v>
      </c>
      <c r="K47" s="48">
        <f>[13]Compute_intensities!FR58</f>
        <v>558922.90379000001</v>
      </c>
      <c r="L47" s="48">
        <f>[13]Compute_intensities!FS58</f>
        <v>320758.23603999999</v>
      </c>
      <c r="M47" s="50">
        <f t="shared" si="0"/>
        <v>0.57388636941690996</v>
      </c>
      <c r="O47">
        <f t="shared" si="2"/>
        <v>2011</v>
      </c>
      <c r="P47" s="49">
        <f>[14]Intensity_estimates!W47</f>
        <v>100.55472634274724</v>
      </c>
      <c r="Q47" s="49">
        <f>[14]Intensity_estimates!X47</f>
        <v>318.05024992367584</v>
      </c>
      <c r="R47" s="46">
        <f>[14]Intensity_estimates!Y47</f>
        <v>1047371.6344</v>
      </c>
      <c r="S47" s="46">
        <f>[14]Intensity_estimates!Z47</f>
        <v>538664.84946000006</v>
      </c>
    </row>
    <row r="48" spans="2:19" x14ac:dyDescent="0.2">
      <c r="B48">
        <v>2012</v>
      </c>
      <c r="C48" s="48">
        <f>[12]Intensity_estimates!Y48</f>
        <v>124.78485493824306</v>
      </c>
      <c r="D48" s="48">
        <f>[12]Intensity_estimates!Z48</f>
        <v>674.99577467607799</v>
      </c>
      <c r="E48" s="48">
        <f>[12]Intensity_estimates!AA48</f>
        <v>405729</v>
      </c>
      <c r="F48" s="46">
        <f>[12]Intensity_estimates!AB48</f>
        <v>148939</v>
      </c>
      <c r="I48" s="48">
        <f>[13]Compute_intensities!FP59</f>
        <v>288.57160609442394</v>
      </c>
      <c r="J48" s="48">
        <f>[13]Compute_intensities!FQ59</f>
        <v>898.57592252553002</v>
      </c>
      <c r="K48" s="48">
        <f>[13]Compute_intensities!FR59</f>
        <v>613049</v>
      </c>
      <c r="L48" s="48">
        <f>[13]Compute_intensities!FS59</f>
        <v>358798</v>
      </c>
      <c r="M48" s="50">
        <f t="shared" si="0"/>
        <v>0.58526806176994006</v>
      </c>
      <c r="O48">
        <f t="shared" si="2"/>
        <v>2012</v>
      </c>
      <c r="P48" s="49">
        <f>[14]Intensity_estimates!W48</f>
        <v>91.264943769253236</v>
      </c>
      <c r="Q48" s="49">
        <f>[14]Intensity_estimates!X48</f>
        <v>316.50569314961626</v>
      </c>
      <c r="R48" s="46">
        <f>[14]Intensity_estimates!Y48</f>
        <v>1074580</v>
      </c>
      <c r="S48" s="46">
        <f>[14]Intensity_estimates!Z48</f>
        <v>553419</v>
      </c>
    </row>
    <row r="49" spans="2:19" x14ac:dyDescent="0.2">
      <c r="B49">
        <v>2013</v>
      </c>
      <c r="C49" s="48">
        <f>[12]Intensity_estimates!Y49</f>
        <v>132.66876207324125</v>
      </c>
      <c r="D49" s="48">
        <f>[12]Intensity_estimates!Z49</f>
        <v>740.18178084103192</v>
      </c>
      <c r="E49" s="48">
        <f>[12]Intensity_estimates!AA49</f>
        <v>431362.95821999997</v>
      </c>
      <c r="F49" s="46">
        <f>[12]Intensity_estimates!AB49</f>
        <v>179818.52287000002</v>
      </c>
      <c r="I49" s="48">
        <f>[13]Compute_intensities!FP60</f>
        <v>301.02800797458178</v>
      </c>
      <c r="J49" s="48">
        <f>[13]Compute_intensities!FQ60</f>
        <v>996.05858523604923</v>
      </c>
      <c r="K49" s="48">
        <f>[13]Compute_intensities!FR60</f>
        <v>640954.99048000004</v>
      </c>
      <c r="L49" s="48">
        <f>[13]Compute_intensities!FS60</f>
        <v>372927.46524000005</v>
      </c>
      <c r="M49" s="50">
        <f t="shared" si="0"/>
        <v>0.58183097218842339</v>
      </c>
      <c r="O49">
        <f t="shared" si="2"/>
        <v>2013</v>
      </c>
      <c r="P49" s="49">
        <f>[14]Intensity_estimates!W49</f>
        <v>118.50150194144868</v>
      </c>
      <c r="Q49" s="49">
        <f>[14]Intensity_estimates!X49</f>
        <v>414.24087537206083</v>
      </c>
      <c r="R49" s="46">
        <f>[14]Intensity_estimates!Y49</f>
        <v>1124891.8356000001</v>
      </c>
      <c r="S49" s="46">
        <f>[14]Intensity_estimates!Z49</f>
        <v>567171.46214999992</v>
      </c>
    </row>
    <row r="50" spans="2:19" x14ac:dyDescent="0.2">
      <c r="B50">
        <v>2014</v>
      </c>
      <c r="C50" s="48">
        <f>[12]Intensity_estimates!Y50</f>
        <v>136.12155900938245</v>
      </c>
      <c r="D50" s="48">
        <f>[12]Intensity_estimates!Z50</f>
        <v>782.7819030327712</v>
      </c>
      <c r="E50" s="48">
        <f>[12]Intensity_estimates!AA50</f>
        <v>442589.47964999999</v>
      </c>
      <c r="F50" s="46">
        <f>[12]Intensity_estimates!AB50</f>
        <v>181611.74842999998</v>
      </c>
      <c r="I50" s="48">
        <f>[13]Compute_intensities!FP61</f>
        <v>333.75357183494651</v>
      </c>
      <c r="J50" s="48">
        <f>[13]Compute_intensities!FQ61</f>
        <v>1185.2393996143014</v>
      </c>
      <c r="K50" s="48">
        <f>[13]Compute_intensities!FR61</f>
        <v>725623.18787000002</v>
      </c>
      <c r="L50" s="48">
        <f>[13]Compute_intensities!FS61</f>
        <v>413808.90935999999</v>
      </c>
      <c r="M50" s="50">
        <f t="shared" si="0"/>
        <v>0.57028071356801302</v>
      </c>
      <c r="O50">
        <f t="shared" si="2"/>
        <v>2014</v>
      </c>
      <c r="P50" s="49">
        <f>[14]Intensity_estimates!W50</f>
        <v>148.77058923424966</v>
      </c>
      <c r="Q50" s="49">
        <f>[14]Intensity_estimates!X50</f>
        <v>522.83151404738203</v>
      </c>
      <c r="R50" s="46">
        <f>[14]Intensity_estimates!Y50</f>
        <v>1182983.6303999999</v>
      </c>
      <c r="S50" s="46">
        <f>[14]Intensity_estimates!Z50</f>
        <v>577747.29924000008</v>
      </c>
    </row>
    <row r="51" spans="2:19" x14ac:dyDescent="0.2">
      <c r="B51">
        <v>2015</v>
      </c>
      <c r="C51" s="48">
        <f>[12]Intensity_estimates!Y51</f>
        <v>138.21045748104865</v>
      </c>
      <c r="D51" s="48">
        <f>[12]Intensity_estimates!Z51</f>
        <v>906.9187616154735</v>
      </c>
      <c r="E51" s="48">
        <f>[12]Intensity_estimates!AA51</f>
        <v>449381.38311</v>
      </c>
      <c r="F51" s="46">
        <f>[12]Intensity_estimates!AB51</f>
        <v>194396.67218999998</v>
      </c>
      <c r="I51" s="48">
        <f>[13]Compute_intensities!FP62</f>
        <v>325.05996816233471</v>
      </c>
      <c r="J51" s="48">
        <f>[13]Compute_intensities!FQ62</f>
        <v>1218.8455364102026</v>
      </c>
      <c r="K51" s="48">
        <f>[13]Compute_intensities!FR62</f>
        <v>674151.59383000003</v>
      </c>
      <c r="L51" s="48">
        <f>[13]Compute_intensities!FS62</f>
        <v>448791.71435999998</v>
      </c>
      <c r="M51" s="50">
        <f t="shared" si="0"/>
        <v>0.6657133476616407</v>
      </c>
      <c r="O51">
        <f t="shared" si="2"/>
        <v>2015</v>
      </c>
      <c r="P51" s="49">
        <f>[14]Intensity_estimates!W51</f>
        <v>185.01630374088288</v>
      </c>
      <c r="Q51" s="49">
        <f>[14]Intensity_estimates!X51</f>
        <v>652.70337567464912</v>
      </c>
      <c r="R51" s="46">
        <f>[14]Intensity_estimates!Y51</f>
        <v>1265737.0362</v>
      </c>
      <c r="S51" s="46">
        <f>[14]Intensity_estimates!Z51</f>
        <v>604610.25750000007</v>
      </c>
    </row>
    <row r="52" spans="2:19" x14ac:dyDescent="0.2">
      <c r="B52">
        <v>2016</v>
      </c>
      <c r="C52" s="48">
        <f>[12]Intensity_estimates!Y52</f>
        <v>144.76665375950395</v>
      </c>
      <c r="D52" s="48">
        <f>[12]Intensity_estimates!Z52</f>
        <v>929.59258094851407</v>
      </c>
      <c r="E52" s="48">
        <f>[12]Intensity_estimates!AA52</f>
        <v>470698.38477000006</v>
      </c>
      <c r="F52" s="46">
        <f>[12]Intensity_estimates!AB52</f>
        <v>205786.03752000001</v>
      </c>
      <c r="I52" s="48">
        <f>[13]Compute_intensities!FP63</f>
        <v>294.20402569908504</v>
      </c>
      <c r="J52" s="48">
        <f>[13]Compute_intensities!FQ63</f>
        <v>1167.8228566721514</v>
      </c>
      <c r="K52" s="48">
        <f>[13]Compute_intensities!FR63</f>
        <v>562123.01957</v>
      </c>
      <c r="L52" s="48">
        <f>[13]Compute_intensities!FS63</f>
        <v>422832.67905999999</v>
      </c>
      <c r="M52" s="50">
        <f t="shared" si="0"/>
        <v>0.75220666000024128</v>
      </c>
      <c r="O52">
        <v>2016</v>
      </c>
      <c r="P52" s="49">
        <f>[14]Intensity_estimates!W52</f>
        <v>222.4889630507335</v>
      </c>
      <c r="Q52" s="49">
        <f>[14]Intensity_estimates!X52</f>
        <v>787.16212094147613</v>
      </c>
      <c r="R52" s="46">
        <f>[14]Intensity_estimates!Y52</f>
        <v>1335573.9904</v>
      </c>
      <c r="S52" s="46">
        <f>[14]Intensity_estimates!Z52</f>
        <v>625225.11525000003</v>
      </c>
    </row>
    <row r="53" spans="2:19" x14ac:dyDescent="0.2">
      <c r="B53">
        <v>2017</v>
      </c>
      <c r="C53" s="48">
        <f>[12]Intensity_estimates!Y53</f>
        <v>146.84182589712691</v>
      </c>
      <c r="D53" s="48">
        <f>[12]Intensity_estimates!Z53</f>
        <v>820.94298988827359</v>
      </c>
      <c r="E53" s="48">
        <f>[12]Intensity_estimates!AA53</f>
        <v>477445.65804000001</v>
      </c>
      <c r="F53" s="46">
        <f>[12]Intensity_estimates!AB53</f>
        <v>202291.92858000001</v>
      </c>
      <c r="I53" s="48">
        <f>[13]Compute_intensities!FP64</f>
        <v>308.52890580000002</v>
      </c>
      <c r="J53" s="48">
        <f>[13]Compute_intensities!FQ64</f>
        <v>1336.9427796007599</v>
      </c>
      <c r="K53" s="48">
        <f>[13]Compute_intensities!FR64</f>
        <v>629822.02064</v>
      </c>
      <c r="L53" s="48">
        <f>[13]Compute_intensities!FS64</f>
        <v>453072.17450000002</v>
      </c>
      <c r="M53" s="50">
        <f t="shared" si="0"/>
        <v>0.71936540745210231</v>
      </c>
      <c r="O53">
        <v>2017</v>
      </c>
      <c r="P53" s="49">
        <f>[14]Intensity_estimates!W53</f>
        <v>253.79641984190249</v>
      </c>
      <c r="Q53" s="49">
        <f>[14]Intensity_estimates!X53</f>
        <v>899.94440877668296</v>
      </c>
      <c r="R53" s="46">
        <f>[14]Intensity_estimates!Y53</f>
        <v>1357194.54</v>
      </c>
      <c r="S53" s="46">
        <f>[14]Intensity_estimates!Z53</f>
        <v>639641.68019999994</v>
      </c>
    </row>
    <row r="54" spans="2:19" x14ac:dyDescent="0.2">
      <c r="C54">
        <f>[12]Intensity_estimates!Y54</f>
        <v>0</v>
      </c>
      <c r="D54">
        <f>[12]Intensity_estimates!Z54</f>
        <v>0</v>
      </c>
      <c r="E54">
        <f>[12]Intensity_estimates!AA54</f>
        <v>0</v>
      </c>
      <c r="F54">
        <f>[12]Intensity_estimates!AB54</f>
        <v>196480.32879999999</v>
      </c>
      <c r="I54" s="48">
        <f>[13]Compute_intensities!FP65</f>
        <v>0</v>
      </c>
      <c r="J54" s="48">
        <f>[13]Compute_intensities!FQ65</f>
        <v>0</v>
      </c>
      <c r="K54" s="48">
        <f>[13]Compute_intensities!FR65</f>
        <v>709782.0017100001</v>
      </c>
      <c r="L54" s="48">
        <f>[13]Compute_intensities!FS65</f>
        <v>467904.88381999999</v>
      </c>
      <c r="O54">
        <v>2018</v>
      </c>
      <c r="P54">
        <f>[14]Intensity_estimates!W54</f>
        <v>0</v>
      </c>
      <c r="Q54">
        <f>[14]Intensity_estimates!X54</f>
        <v>0</v>
      </c>
      <c r="R54" s="46">
        <f>[14]Intensity_estimates!Y54</f>
        <v>0</v>
      </c>
      <c r="S54" s="46">
        <f>[14]Intensity_estimates!Z54</f>
        <v>653687.45441999997</v>
      </c>
    </row>
    <row r="55" spans="2:19" x14ac:dyDescent="0.2">
      <c r="S55" s="46"/>
    </row>
    <row r="56" spans="2:19" x14ac:dyDescent="0.2">
      <c r="S56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Aggregate_Energy_Data</vt:lpstr>
      <vt:lpstr>Manufacturing_Energy_Data</vt:lpstr>
      <vt:lpstr>Final NonMan </vt:lpstr>
    </vt:vector>
  </TitlesOfParts>
  <Company>PNNL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Belzer, David B</dc:creator>
  <cp:lastModifiedBy>David</cp:lastModifiedBy>
  <dcterms:created xsi:type="dcterms:W3CDTF">2012-08-23T18:37:22Z</dcterms:created>
  <dcterms:modified xsi:type="dcterms:W3CDTF">2020-04-02T17:28:48Z</dcterms:modified>
</cp:coreProperties>
</file>